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ground" sheetId="1" r:id="rId4"/>
    <sheet state="visible" name="tailなし" sheetId="2" r:id="rId5"/>
    <sheet state="visible" name="粗さ無" sheetId="3" r:id="rId6"/>
    <sheet state="visible" name="粗さ有" sheetId="4" r:id="rId7"/>
    <sheet state="visible" name="インフレーション薄_粗さ無ver." sheetId="5" r:id="rId8"/>
    <sheet state="visible" name="インフレーション薄_粗さ有ver." sheetId="6" r:id="rId9"/>
    <sheet state="visible" name="インフレーション薄_粗さ無ver2" sheetId="7" r:id="rId10"/>
    <sheet state="visible" name="インフレーション薄_粗さ有ver2" sheetId="8" r:id="rId11"/>
  </sheets>
  <definedNames/>
  <calcPr/>
</workbook>
</file>

<file path=xl/sharedStrings.xml><?xml version="1.0" encoding="utf-8"?>
<sst xmlns="http://schemas.openxmlformats.org/spreadsheetml/2006/main" count="494" uniqueCount="77">
  <si>
    <t>調査の背景</t>
  </si>
  <si>
    <t>壁面荒さについて調べたところ，SST遷移モデルでは，wall y+値を壁面の荒さに応じてシフトすることで，特異点を無くす処置をしていることが判明した．</t>
  </si>
  <si>
    <t>すなわち，表示されるy+値は粗さを取り入れると増大するためy+ &lt; 1 が不可能になる＋特異点が発生しうるのでそもそも不適切？</t>
  </si>
  <si>
    <t>そこで，壁面荒さを指定しない通常のモデル，壁面荒さを指定したモデル，さらに荒くしたモデルでwall y + 値を比較し，真偽を検証する．</t>
  </si>
  <si>
    <t>もし，予想が正しければ，壁面粗さを指定しないモデルで一度回してwall y+ &lt; 1 を検証し，その後粗さを取り入れてやる必要がある（for 審査書）</t>
  </si>
  <si>
    <t>基本セットアップ</t>
  </si>
  <si>
    <t>unit</t>
  </si>
  <si>
    <t>memo</t>
  </si>
  <si>
    <t>mesh</t>
  </si>
  <si>
    <t>要素サイズ</t>
  </si>
  <si>
    <t>m</t>
  </si>
  <si>
    <t>influation</t>
  </si>
  <si>
    <t>厚さ</t>
  </si>
  <si>
    <t>壁面粗さ設定時に低速領域が増大する可能性に備えて過剰にとった</t>
  </si>
  <si>
    <t>層数</t>
  </si>
  <si>
    <t>-</t>
  </si>
  <si>
    <t>成長率</t>
  </si>
  <si>
    <t>size control</t>
  </si>
  <si>
    <t>ノーズ</t>
  </si>
  <si>
    <t>フィン・テール</t>
  </si>
  <si>
    <t>simulation</t>
  </si>
  <si>
    <t>モデル</t>
  </si>
  <si>
    <t>choku_kyoku_watanabe v1.iges</t>
  </si>
  <si>
    <t>ignisフィン確定版モデル</t>
  </si>
  <si>
    <t>流入速度</t>
  </si>
  <si>
    <t>イテレーション</t>
  </si>
  <si>
    <t>other</t>
  </si>
  <si>
    <t>ソフトウェア</t>
  </si>
  <si>
    <t>Ansys Fluent 2025R1</t>
  </si>
  <si>
    <t>CPU</t>
  </si>
  <si>
    <t>Ryzen 5 5600X</t>
  </si>
  <si>
    <t>機体諸元</t>
  </si>
  <si>
    <t>軸力</t>
  </si>
  <si>
    <t>機体半径 [m]</t>
  </si>
  <si>
    <t>迎角[°]</t>
  </si>
  <si>
    <t>body1</t>
  </si>
  <si>
    <t>body2</t>
  </si>
  <si>
    <t>fin</t>
  </si>
  <si>
    <t>nose</t>
  </si>
  <si>
    <t>net</t>
  </si>
  <si>
    <t>機体断面積[m^2]</t>
  </si>
  <si>
    <t>最大対気速度[m/s]</t>
  </si>
  <si>
    <t>空気密度[kg/m^3]</t>
  </si>
  <si>
    <t>軸力係数 at 0</t>
  </si>
  <si>
    <t>機体重心位置[mm]</t>
  </si>
  <si>
    <t xml:space="preserve"> </t>
  </si>
  <si>
    <t>ノーズ下から [mm]</t>
  </si>
  <si>
    <t>全長 [m]</t>
  </si>
  <si>
    <t>法線力</t>
  </si>
  <si>
    <t>ノーズ長さ [mm]</t>
  </si>
  <si>
    <t>頭部</t>
  </si>
  <si>
    <t>尾部</t>
  </si>
  <si>
    <t>フィンスパン長 [mm]</t>
  </si>
  <si>
    <t>迎角[rad]</t>
  </si>
  <si>
    <t>迎角の2乗[rad^2]</t>
  </si>
  <si>
    <t>メッシュ条件</t>
  </si>
  <si>
    <t>法線力係数傾斜</t>
  </si>
  <si>
    <t>法線力係数 at0</t>
  </si>
  <si>
    <t>トータル厚さ</t>
  </si>
  <si>
    <t>境界層の数</t>
  </si>
  <si>
    <t>サイズコントロール</t>
  </si>
  <si>
    <t>圧力中心</t>
  </si>
  <si>
    <t>フィンテール</t>
  </si>
  <si>
    <t>安定比</t>
  </si>
  <si>
    <t>ピッチ減衰モーメント係数</t>
  </si>
  <si>
    <t>ロール減衰モーメント係数</t>
  </si>
  <si>
    <t>圧力中心 at0</t>
  </si>
  <si>
    <t>壁面粗さ無ver</t>
  </si>
  <si>
    <t>メッシュ数</t>
  </si>
  <si>
    <t>Pressure</t>
  </si>
  <si>
    <t xml:space="preserve">body </t>
  </si>
  <si>
    <t>tail</t>
  </si>
  <si>
    <t>Viscous</t>
  </si>
  <si>
    <t>Total</t>
  </si>
  <si>
    <t>壁面粗さ有ver</t>
  </si>
  <si>
    <t xml:space="preserve"> ↓ note pc (i7-13620H) でもほぼ同じ（メッシュ条件同じ）</t>
  </si>
  <si>
    <t>インフレーション粗いver.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</si>
</sst>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4">
    <font>
      <sz val="10.0"/>
      <color rgb="FF000000"/>
      <name val="Arial"/>
      <scheme val="minor"/>
    </font>
    <font>
      <color theme="1"/>
      <name val="Arial"/>
      <scheme val="minor"/>
    </font>
    <font>
      <color theme="1"/>
      <name val="Arial"/>
    </font>
    <font>
      <b/>
      <color theme="1"/>
      <name val="Arial"/>
    </font>
  </fonts>
  <fills count="5">
    <fill>
      <patternFill patternType="none"/>
    </fill>
    <fill>
      <patternFill patternType="lightGray"/>
    </fill>
    <fill>
      <patternFill patternType="solid">
        <fgColor rgb="FFFFFF00"/>
        <bgColor rgb="FFFFFF00"/>
      </patternFill>
    </fill>
    <fill>
      <patternFill patternType="solid">
        <fgColor rgb="FFEA4335"/>
        <bgColor rgb="FFEA4335"/>
      </patternFill>
    </fill>
    <fill>
      <patternFill patternType="solid">
        <fgColor rgb="FF4285F4"/>
        <bgColor rgb="FF4285F4"/>
      </patternFill>
    </fill>
  </fills>
  <borders count="16">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left style="thin">
        <color rgb="FF000000"/>
      </left>
      <right style="thin">
        <color rgb="FF000000"/>
      </right>
    </border>
    <border>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1" fillId="0" fontId="2" numFmtId="0" xfId="0" applyAlignment="1" applyBorder="1" applyFont="1">
      <alignment vertical="bottom"/>
    </xf>
    <xf borderId="2" fillId="0" fontId="2" numFmtId="0" xfId="0" applyAlignment="1" applyBorder="1" applyFont="1">
      <alignment vertical="bottom"/>
    </xf>
    <xf borderId="3" fillId="0" fontId="3" numFmtId="0" xfId="0" applyAlignment="1" applyBorder="1" applyFont="1">
      <alignment vertical="bottom"/>
    </xf>
    <xf borderId="4" fillId="0" fontId="3" numFmtId="0" xfId="0" applyAlignment="1" applyBorder="1" applyFont="1">
      <alignment vertical="bottom"/>
    </xf>
    <xf borderId="3" fillId="0" fontId="1" numFmtId="0" xfId="0" applyAlignment="1" applyBorder="1" applyFont="1">
      <alignment readingOrder="0"/>
    </xf>
    <xf borderId="3" fillId="2" fontId="2" numFmtId="0" xfId="0" applyAlignment="1" applyBorder="1" applyFill="1" applyFont="1">
      <alignment horizontal="right" vertical="bottom"/>
    </xf>
    <xf borderId="4" fillId="0" fontId="2" numFmtId="0" xfId="0" applyAlignment="1" applyBorder="1" applyFont="1">
      <alignment vertical="bottom"/>
    </xf>
    <xf borderId="5" fillId="0" fontId="2" numFmtId="0" xfId="0" applyAlignment="1" applyBorder="1" applyFont="1">
      <alignment vertical="bottom"/>
    </xf>
    <xf borderId="6" fillId="0" fontId="2" numFmtId="0" xfId="0" applyAlignment="1" applyBorder="1" applyFont="1">
      <alignment vertical="bottom"/>
    </xf>
    <xf borderId="3" fillId="0" fontId="2" numFmtId="0" xfId="0" applyAlignment="1" applyBorder="1" applyFont="1">
      <alignment vertical="bottom"/>
    </xf>
    <xf borderId="3" fillId="0" fontId="2" numFmtId="0" xfId="0" applyAlignment="1" applyBorder="1" applyFont="1">
      <alignment horizontal="right" vertical="bottom"/>
    </xf>
    <xf borderId="4" fillId="0" fontId="2" numFmtId="0" xfId="0" applyAlignment="1" applyBorder="1" applyFont="1">
      <alignment horizontal="right" vertical="bottom"/>
    </xf>
    <xf borderId="7" fillId="2" fontId="2" numFmtId="0" xfId="0" applyAlignment="1" applyBorder="1" applyFont="1">
      <alignment horizontal="right" vertical="bottom"/>
    </xf>
    <xf borderId="1" fillId="2" fontId="2" numFmtId="0" xfId="0" applyAlignment="1" applyBorder="1" applyFont="1">
      <alignment horizontal="right" vertical="bottom"/>
    </xf>
    <xf borderId="8" fillId="2" fontId="2" numFmtId="0" xfId="0" applyAlignment="1" applyBorder="1" applyFont="1">
      <alignment horizontal="right" vertical="bottom"/>
    </xf>
    <xf borderId="3" fillId="2" fontId="2" numFmtId="0" xfId="0" applyAlignment="1" applyBorder="1" applyFont="1">
      <alignment horizontal="right" readingOrder="0" vertical="bottom"/>
    </xf>
    <xf borderId="9" fillId="0" fontId="2" numFmtId="0" xfId="0" applyAlignment="1" applyBorder="1" applyFont="1">
      <alignment vertical="bottom"/>
    </xf>
    <xf borderId="8" fillId="0" fontId="2" numFmtId="0" xfId="0" applyAlignment="1" applyBorder="1" applyFont="1">
      <alignment vertical="bottom"/>
    </xf>
    <xf borderId="3" fillId="2" fontId="2" numFmtId="0" xfId="0" applyAlignment="1" applyBorder="1" applyFont="1">
      <alignment horizontal="right" vertical="bottom"/>
    </xf>
    <xf borderId="5" fillId="0" fontId="2" numFmtId="0" xfId="0" applyAlignment="1" applyBorder="1" applyFont="1">
      <alignment horizontal="right" vertical="bottom"/>
    </xf>
    <xf borderId="6" fillId="0" fontId="2" numFmtId="0" xfId="0" applyAlignment="1" applyBorder="1" applyFont="1">
      <alignment horizontal="right" vertical="bottom"/>
    </xf>
    <xf borderId="8" fillId="3" fontId="2" numFmtId="0" xfId="0" applyAlignment="1" applyBorder="1" applyFill="1" applyFont="1">
      <alignment horizontal="right" vertical="bottom"/>
    </xf>
    <xf borderId="3" fillId="2" fontId="2" numFmtId="164" xfId="0" applyAlignment="1" applyBorder="1" applyFont="1" applyNumberFormat="1">
      <alignment horizontal="right" readingOrder="0" vertical="bottom"/>
    </xf>
    <xf borderId="3" fillId="0" fontId="2" numFmtId="0" xfId="0" applyAlignment="1" applyBorder="1" applyFont="1">
      <alignment readingOrder="0" vertical="bottom"/>
    </xf>
    <xf borderId="3" fillId="0" fontId="2" numFmtId="164" xfId="0" applyAlignment="1" applyBorder="1" applyFont="1" applyNumberFormat="1">
      <alignment horizontal="right" vertical="bottom"/>
    </xf>
    <xf borderId="10" fillId="2" fontId="2" numFmtId="0" xfId="0" applyAlignment="1" applyBorder="1" applyFont="1">
      <alignment horizontal="right" readingOrder="0" vertical="bottom"/>
    </xf>
    <xf borderId="3" fillId="2" fontId="1" numFmtId="0" xfId="0" applyAlignment="1" applyBorder="1" applyFont="1">
      <alignment readingOrder="0"/>
    </xf>
    <xf borderId="8" fillId="2" fontId="1" numFmtId="0" xfId="0" applyAlignment="1" applyBorder="1" applyFont="1">
      <alignment readingOrder="0"/>
    </xf>
    <xf borderId="2" fillId="0" fontId="2" numFmtId="0" xfId="0" applyAlignment="1" applyBorder="1" applyFont="1">
      <alignment horizontal="right" vertical="bottom"/>
    </xf>
    <xf borderId="11" fillId="2" fontId="2" numFmtId="0" xfId="0" applyAlignment="1" applyBorder="1" applyFont="1">
      <alignment horizontal="right" vertical="bottom"/>
    </xf>
    <xf borderId="12" fillId="2" fontId="2" numFmtId="0" xfId="0" applyAlignment="1" applyBorder="1" applyFont="1">
      <alignment horizontal="right" vertical="bottom"/>
    </xf>
    <xf borderId="13" fillId="2" fontId="2" numFmtId="0" xfId="0" applyAlignment="1" applyBorder="1" applyFont="1">
      <alignment horizontal="right" vertical="bottom"/>
    </xf>
    <xf borderId="0" fillId="0" fontId="2" numFmtId="0" xfId="0" applyAlignment="1" applyFont="1">
      <alignment horizontal="right" vertical="bottom"/>
    </xf>
    <xf borderId="2" fillId="0" fontId="2" numFmtId="0" xfId="0" applyAlignment="1" applyBorder="1" applyFont="1">
      <alignment horizontal="right" vertical="bottom"/>
    </xf>
    <xf borderId="9" fillId="2" fontId="2" numFmtId="0" xfId="0" applyAlignment="1" applyBorder="1" applyFont="1">
      <alignment horizontal="right" vertical="bottom"/>
    </xf>
    <xf borderId="0" fillId="2" fontId="2" numFmtId="0" xfId="0" applyAlignment="1" applyFont="1">
      <alignment horizontal="right" vertical="bottom"/>
    </xf>
    <xf borderId="3" fillId="0" fontId="3" numFmtId="0" xfId="0" applyAlignment="1" applyBorder="1" applyFont="1">
      <alignment shrinkToFit="0" vertical="bottom" wrapText="0"/>
    </xf>
    <xf borderId="3" fillId="0" fontId="2" numFmtId="0" xfId="0" applyAlignment="1" applyBorder="1" applyFont="1">
      <alignment horizontal="right" vertical="bottom"/>
    </xf>
    <xf borderId="1" fillId="0" fontId="2" numFmtId="0" xfId="0" applyAlignment="1" applyBorder="1" applyFont="1">
      <alignment horizontal="right" vertical="bottom"/>
    </xf>
    <xf borderId="7" fillId="0" fontId="2" numFmtId="0" xfId="0" applyAlignment="1" applyBorder="1" applyFont="1">
      <alignment vertical="bottom"/>
    </xf>
    <xf borderId="9" fillId="0" fontId="2" numFmtId="0" xfId="0" applyAlignment="1" applyBorder="1" applyFont="1">
      <alignment horizontal="right" vertical="bottom"/>
    </xf>
    <xf borderId="13" fillId="0" fontId="2" numFmtId="0" xfId="0" applyAlignment="1" applyBorder="1" applyFont="1">
      <alignment horizontal="right" vertical="bottom"/>
    </xf>
    <xf borderId="7" fillId="0" fontId="2" numFmtId="0" xfId="0" applyAlignment="1" applyBorder="1" applyFont="1">
      <alignment horizontal="right" vertical="bottom"/>
    </xf>
    <xf borderId="8" fillId="0" fontId="2" numFmtId="0" xfId="0" applyAlignment="1" applyBorder="1" applyFont="1">
      <alignment horizontal="right" vertical="bottom"/>
    </xf>
    <xf borderId="1" fillId="4" fontId="2" numFmtId="0" xfId="0" applyAlignment="1" applyBorder="1" applyFill="1" applyFont="1">
      <alignment horizontal="right" vertical="bottom"/>
    </xf>
    <xf borderId="4" fillId="4" fontId="2" numFmtId="0" xfId="0" applyAlignment="1" applyBorder="1" applyFont="1">
      <alignment horizontal="right" vertical="bottom"/>
    </xf>
    <xf borderId="3" fillId="0" fontId="2" numFmtId="0" xfId="0" applyAlignment="1" applyBorder="1" applyFont="1">
      <alignment shrinkToFit="0" vertical="bottom" wrapText="0"/>
    </xf>
    <xf borderId="10" fillId="0" fontId="2" numFmtId="0" xfId="0" applyAlignment="1" applyBorder="1" applyFont="1">
      <alignment vertical="bottom"/>
    </xf>
    <xf borderId="11" fillId="0" fontId="2" numFmtId="0" xfId="0" applyAlignment="1" applyBorder="1" applyFont="1">
      <alignment horizontal="right" vertical="bottom"/>
    </xf>
    <xf borderId="10" fillId="3" fontId="2" numFmtId="0" xfId="0" applyAlignment="1" applyBorder="1" applyFont="1">
      <alignment horizontal="center" vertical="bottom"/>
    </xf>
    <xf borderId="12" fillId="4" fontId="2" numFmtId="0" xfId="0" applyAlignment="1" applyBorder="1" applyFont="1">
      <alignment horizontal="center" vertical="bottom"/>
    </xf>
    <xf borderId="14" fillId="4" fontId="2" numFmtId="0" xfId="0" applyAlignment="1" applyBorder="1" applyFont="1">
      <alignment horizontal="center" vertical="bottom"/>
    </xf>
    <xf borderId="9" fillId="0" fontId="2" numFmtId="0" xfId="0" applyAlignment="1" applyBorder="1" applyFont="1">
      <alignment horizontal="right" readingOrder="0" vertical="bottom"/>
    </xf>
    <xf borderId="13" fillId="3" fontId="2" numFmtId="0" xfId="0" applyAlignment="1" applyBorder="1" applyFont="1">
      <alignment horizontal="center" vertical="bottom"/>
    </xf>
    <xf borderId="0" fillId="4" fontId="2" numFmtId="0" xfId="0" applyAlignment="1" applyFont="1">
      <alignment horizontal="center" vertical="bottom"/>
    </xf>
    <xf borderId="2" fillId="4" fontId="2" numFmtId="0" xfId="0" applyAlignment="1" applyBorder="1" applyFont="1">
      <alignment horizontal="center" vertical="bottom"/>
    </xf>
    <xf borderId="7" fillId="0" fontId="2" numFmtId="0" xfId="0" applyAlignment="1" applyBorder="1" applyFont="1">
      <alignment horizontal="right" readingOrder="0" vertical="bottom"/>
    </xf>
    <xf borderId="8" fillId="3" fontId="2" numFmtId="0" xfId="0" applyAlignment="1" applyBorder="1" applyFont="1">
      <alignment horizontal="center" vertical="bottom"/>
    </xf>
    <xf borderId="1" fillId="4" fontId="2" numFmtId="0" xfId="0" applyAlignment="1" applyBorder="1" applyFont="1">
      <alignment horizontal="center" vertical="bottom"/>
    </xf>
    <xf borderId="4" fillId="4" fontId="2" numFmtId="0" xfId="0" applyAlignment="1" applyBorder="1" applyFont="1">
      <alignment horizontal="center" vertical="bottom"/>
    </xf>
    <xf borderId="5" fillId="0" fontId="2" numFmtId="0" xfId="0" applyAlignment="1" applyBorder="1" applyFont="1">
      <alignment readingOrder="0" vertical="bottom"/>
    </xf>
    <xf borderId="15" fillId="0" fontId="2" numFmtId="0" xfId="0" applyAlignment="1" applyBorder="1" applyFont="1">
      <alignment vertical="bottom"/>
    </xf>
    <xf borderId="0" fillId="0" fontId="2" numFmtId="0" xfId="0" applyAlignment="1" applyFont="1">
      <alignment readingOrder="0" vertical="bottom"/>
    </xf>
    <xf borderId="4" fillId="0" fontId="3" numFmtId="0" xfId="0" applyAlignment="1" applyBorder="1" applyFont="1">
      <alignment readingOrder="0" vertical="bottom"/>
    </xf>
    <xf borderId="6" fillId="0" fontId="2" numFmtId="0" xfId="0" applyAlignment="1" applyBorder="1" applyFont="1">
      <alignment readingOrder="0" vertical="bottom"/>
    </xf>
    <xf borderId="7" fillId="2" fontId="2" numFmtId="0" xfId="0" applyAlignment="1" applyBorder="1" applyFont="1">
      <alignment horizontal="right" readingOrder="0" vertical="bottom"/>
    </xf>
    <xf borderId="1" fillId="2" fontId="2" numFmtId="0" xfId="0" applyAlignment="1" applyBorder="1" applyFont="1">
      <alignment horizontal="right" readingOrder="0" vertical="bottom"/>
    </xf>
    <xf borderId="8" fillId="2" fontId="2" numFmtId="0" xfId="0" applyAlignment="1" applyBorder="1" applyFont="1">
      <alignment horizontal="right" readingOrder="0" vertical="bottom"/>
    </xf>
    <xf borderId="3" fillId="0" fontId="3" numFmtId="0" xfId="0" applyAlignment="1" applyBorder="1" applyFont="1">
      <alignment readingOrder="0" vertical="bottom"/>
    </xf>
    <xf borderId="0" fillId="0" fontId="3"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readingOrder="0" vertical="bottom"/>
    </xf>
    <xf borderId="0" fillId="0" fontId="2" numFmtId="0" xfId="0" applyAlignment="1" applyFont="1">
      <alignment vertical="bottom"/>
    </xf>
    <xf borderId="0" fillId="0" fontId="2" numFmtId="0" xfId="0" applyAlignment="1" applyFont="1">
      <alignment horizontal="right" vertical="bottom"/>
    </xf>
    <xf borderId="4" fillId="0" fontId="3" numFmtId="0" xfId="0" applyAlignment="1" applyBorder="1" applyFont="1">
      <alignment vertical="bottom"/>
    </xf>
    <xf borderId="3" fillId="0" fontId="2" numFmtId="0" xfId="0" applyAlignment="1" applyBorder="1" applyFont="1">
      <alignment vertical="bottom"/>
    </xf>
    <xf borderId="5" fillId="0" fontId="2" numFmtId="0" xfId="0" applyAlignment="1" applyBorder="1" applyFont="1">
      <alignment vertical="bottom"/>
    </xf>
    <xf borderId="6" fillId="0" fontId="2" numFmtId="0" xfId="0" applyAlignment="1" applyBorder="1" applyFont="1">
      <alignment vertical="bottom"/>
    </xf>
    <xf borderId="7" fillId="2" fontId="2" numFmtId="0" xfId="0" applyAlignment="1" applyBorder="1" applyFont="1">
      <alignment horizontal="right" vertical="bottom"/>
    </xf>
    <xf borderId="1" fillId="2" fontId="2" numFmtId="0" xfId="0" applyAlignment="1" applyBorder="1" applyFont="1">
      <alignment horizontal="right" vertical="bottom"/>
    </xf>
    <xf borderId="8" fillId="2" fontId="2" numFmtId="0" xfId="0" applyAlignment="1" applyBorder="1" applyFont="1">
      <alignment horizontal="right" vertical="bottom"/>
    </xf>
    <xf borderId="3" fillId="2" fontId="2" numFmtId="164" xfId="0" applyAlignment="1" applyBorder="1" applyFont="1" applyNumberFormat="1">
      <alignment horizontal="right" vertical="bottom"/>
    </xf>
    <xf borderId="3" fillId="0" fontId="3" numFmtId="0" xfId="0" applyAlignment="1" applyBorder="1" applyFont="1">
      <alignment vertical="bottom"/>
    </xf>
    <xf borderId="3" fillId="0" fontId="2" numFmtId="0" xfId="0" applyAlignment="1" applyBorder="1" applyFont="1">
      <alignment horizontal="center" vertical="bottom"/>
    </xf>
    <xf borderId="3" fillId="0" fontId="2" numFmtId="0" xfId="0" applyAlignment="1" applyBorder="1" applyFont="1">
      <alignment horizontal="center" vertical="bottom"/>
    </xf>
    <xf borderId="1" fillId="0" fontId="2"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333375</xdr:colOff>
      <xdr:row>20</xdr:row>
      <xdr:rowOff>190500</xdr:rowOff>
    </xdr:from>
    <xdr:ext cx="7972425" cy="2457450"/>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561975</xdr:colOff>
      <xdr:row>20</xdr:row>
      <xdr:rowOff>152400</xdr:rowOff>
    </xdr:from>
    <xdr:ext cx="8667750" cy="2409825"/>
    <xdr:pic>
      <xdr:nvPicPr>
        <xdr:cNvPr id="0" name="image2.png" title="画像"/>
        <xdr:cNvPicPr preferRelativeResize="0"/>
      </xdr:nvPicPr>
      <xdr:blipFill>
        <a:blip cstate="print" r:embed="rId1"/>
        <a:stretch>
          <a:fillRect/>
        </a:stretch>
      </xdr:blipFill>
      <xdr:spPr>
        <a:prstGeom prst="rect">
          <a:avLst/>
        </a:prstGeom>
        <a:noFill/>
      </xdr:spPr>
    </xdr:pic>
    <xdr:clientData fLocksWithSheet="0"/>
  </xdr:oneCellAnchor>
  <xdr:oneCellAnchor>
    <xdr:from>
      <xdr:col>11</xdr:col>
      <xdr:colOff>47625</xdr:colOff>
      <xdr:row>5</xdr:row>
      <xdr:rowOff>190500</xdr:rowOff>
    </xdr:from>
    <xdr:ext cx="9324975" cy="1323975"/>
    <xdr:pic>
      <xdr:nvPicPr>
        <xdr:cNvPr id="0" name="image3.png" title="画像"/>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63"/>
  </cols>
  <sheetData>
    <row r="1">
      <c r="A1" s="1" t="s">
        <v>0</v>
      </c>
    </row>
    <row r="2">
      <c r="A2" s="1" t="s">
        <v>1</v>
      </c>
    </row>
    <row r="3">
      <c r="A3" s="1" t="s">
        <v>2</v>
      </c>
    </row>
    <row r="4">
      <c r="A4" s="1" t="s">
        <v>3</v>
      </c>
    </row>
    <row r="5">
      <c r="A5" s="1" t="s">
        <v>4</v>
      </c>
    </row>
    <row r="6">
      <c r="A6" s="1"/>
    </row>
    <row r="7">
      <c r="A7" s="1" t="s">
        <v>5</v>
      </c>
    </row>
    <row r="8">
      <c r="D8" s="1" t="s">
        <v>6</v>
      </c>
      <c r="E8" s="1" t="s">
        <v>7</v>
      </c>
    </row>
    <row r="9">
      <c r="A9" s="1" t="s">
        <v>8</v>
      </c>
      <c r="B9" s="1" t="s">
        <v>9</v>
      </c>
      <c r="C9" s="1">
        <v>0.25</v>
      </c>
      <c r="D9" s="1" t="s">
        <v>10</v>
      </c>
    </row>
    <row r="10">
      <c r="A10" s="1" t="s">
        <v>11</v>
      </c>
      <c r="B10" s="1" t="s">
        <v>12</v>
      </c>
      <c r="C10" s="1">
        <v>0.05</v>
      </c>
      <c r="D10" s="1" t="s">
        <v>10</v>
      </c>
      <c r="E10" s="1" t="s">
        <v>13</v>
      </c>
    </row>
    <row r="11">
      <c r="B11" s="1" t="s">
        <v>14</v>
      </c>
      <c r="C11" s="1">
        <v>50.0</v>
      </c>
      <c r="D11" s="1" t="s">
        <v>15</v>
      </c>
    </row>
    <row r="12">
      <c r="B12" s="1" t="s">
        <v>16</v>
      </c>
      <c r="C12" s="1">
        <v>1.2</v>
      </c>
      <c r="D12" s="1" t="s">
        <v>15</v>
      </c>
    </row>
    <row r="13">
      <c r="A13" s="1" t="s">
        <v>17</v>
      </c>
      <c r="B13" s="1" t="s">
        <v>18</v>
      </c>
      <c r="C13" s="1">
        <v>0.0075</v>
      </c>
      <c r="D13" s="1" t="s">
        <v>10</v>
      </c>
    </row>
    <row r="14">
      <c r="B14" s="1" t="s">
        <v>19</v>
      </c>
      <c r="C14" s="1">
        <v>0.005</v>
      </c>
      <c r="D14" s="1" t="s">
        <v>10</v>
      </c>
    </row>
    <row r="15">
      <c r="A15" s="1" t="s">
        <v>20</v>
      </c>
      <c r="B15" s="1" t="s">
        <v>21</v>
      </c>
      <c r="C15" s="1" t="s">
        <v>22</v>
      </c>
      <c r="E15" s="1" t="s">
        <v>23</v>
      </c>
    </row>
    <row r="16">
      <c r="B16" s="1" t="s">
        <v>24</v>
      </c>
      <c r="C16" s="1">
        <v>290.0</v>
      </c>
      <c r="D16" s="1" t="s">
        <v>10</v>
      </c>
    </row>
    <row r="17">
      <c r="A17" s="1"/>
      <c r="B17" s="1" t="s">
        <v>25</v>
      </c>
      <c r="C17" s="1">
        <v>300.0</v>
      </c>
    </row>
    <row r="18">
      <c r="A18" s="1" t="s">
        <v>26</v>
      </c>
      <c r="B18" s="1" t="s">
        <v>27</v>
      </c>
      <c r="C18" s="1" t="s">
        <v>28</v>
      </c>
    </row>
    <row r="19">
      <c r="B19" s="1" t="s">
        <v>29</v>
      </c>
      <c r="C19" s="1" t="s">
        <v>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s>
  <sheetData>
    <row r="1">
      <c r="A1" s="2"/>
      <c r="B1" s="3"/>
      <c r="C1" s="2"/>
      <c r="D1" s="2"/>
      <c r="E1" s="2"/>
      <c r="F1" s="3"/>
      <c r="G1" s="2"/>
      <c r="H1" s="2"/>
      <c r="I1" s="2"/>
      <c r="J1" s="2"/>
      <c r="K1" s="2"/>
      <c r="L1" s="2"/>
      <c r="M1" s="2"/>
      <c r="N1" s="2"/>
      <c r="O1" s="2"/>
      <c r="P1" s="2"/>
      <c r="Q1" s="2"/>
      <c r="R1" s="2"/>
      <c r="S1" s="2"/>
      <c r="T1" s="2"/>
      <c r="U1" s="2"/>
      <c r="V1" s="2"/>
      <c r="W1" s="2"/>
      <c r="X1" s="2"/>
      <c r="Y1" s="2"/>
      <c r="Z1" s="2"/>
    </row>
    <row r="2">
      <c r="A2" s="4"/>
      <c r="B2" s="5" t="s">
        <v>31</v>
      </c>
      <c r="C2" s="2"/>
      <c r="D2" s="2"/>
      <c r="E2" s="4"/>
      <c r="F2" s="6" t="s">
        <v>32</v>
      </c>
      <c r="G2" s="3"/>
      <c r="H2" s="3"/>
      <c r="I2" s="3"/>
      <c r="J2" s="3"/>
      <c r="K2" s="2"/>
      <c r="L2" s="2"/>
      <c r="M2" s="2"/>
      <c r="N2" s="2"/>
      <c r="O2" s="2"/>
      <c r="P2" s="2"/>
      <c r="Q2" s="2"/>
      <c r="R2" s="2"/>
      <c r="S2" s="2"/>
      <c r="T2" s="2"/>
      <c r="U2" s="2"/>
      <c r="V2" s="2"/>
      <c r="W2" s="2"/>
      <c r="X2" s="2"/>
      <c r="Y2" s="2"/>
      <c r="Z2" s="2"/>
    </row>
    <row r="3">
      <c r="A3" s="4"/>
      <c r="B3" s="7" t="s">
        <v>33</v>
      </c>
      <c r="C3" s="8">
        <v>0.058</v>
      </c>
      <c r="E3" s="4"/>
      <c r="F3" s="9" t="s">
        <v>34</v>
      </c>
      <c r="G3" s="10" t="s">
        <v>35</v>
      </c>
      <c r="H3" s="11" t="s">
        <v>36</v>
      </c>
      <c r="I3" s="11" t="s">
        <v>37</v>
      </c>
      <c r="J3" s="11" t="s">
        <v>38</v>
      </c>
      <c r="K3" s="12" t="s">
        <v>39</v>
      </c>
      <c r="L3" s="2"/>
      <c r="M3" s="2"/>
      <c r="N3" s="2"/>
      <c r="O3" s="2"/>
      <c r="P3" s="2"/>
      <c r="Q3" s="2"/>
      <c r="R3" s="2"/>
      <c r="S3" s="2"/>
      <c r="T3" s="2"/>
      <c r="U3" s="2"/>
      <c r="V3" s="2"/>
      <c r="W3" s="2"/>
      <c r="X3" s="2"/>
      <c r="Y3" s="2"/>
      <c r="Z3" s="2"/>
    </row>
    <row r="4">
      <c r="A4" s="4"/>
      <c r="B4" s="12" t="s">
        <v>40</v>
      </c>
      <c r="C4" s="13">
        <f>C3^2*pi()</f>
        <v>0.01056831769</v>
      </c>
      <c r="E4" s="4"/>
      <c r="F4" s="14">
        <v>0.0</v>
      </c>
      <c r="G4" s="15"/>
      <c r="H4" s="16"/>
      <c r="I4" s="16"/>
      <c r="J4" s="16"/>
      <c r="K4" s="17"/>
      <c r="L4" s="2"/>
      <c r="M4" s="2"/>
      <c r="N4" s="2"/>
      <c r="O4" s="2"/>
      <c r="P4" s="2"/>
      <c r="Q4" s="2"/>
      <c r="R4" s="2"/>
      <c r="S4" s="2"/>
      <c r="T4" s="2"/>
      <c r="U4" s="2"/>
      <c r="V4" s="2"/>
      <c r="W4" s="2"/>
      <c r="X4" s="2"/>
      <c r="Y4" s="2"/>
      <c r="Z4" s="2"/>
    </row>
    <row r="5">
      <c r="A5" s="4"/>
      <c r="B5" s="12" t="s">
        <v>41</v>
      </c>
      <c r="C5" s="18">
        <v>0.0</v>
      </c>
      <c r="D5" s="2"/>
      <c r="E5" s="4"/>
      <c r="F5" s="9"/>
      <c r="G5" s="19" t="s">
        <v>35</v>
      </c>
      <c r="H5" s="2" t="s">
        <v>36</v>
      </c>
      <c r="I5" s="2" t="s">
        <v>37</v>
      </c>
      <c r="J5" s="2" t="s">
        <v>38</v>
      </c>
      <c r="K5" s="20" t="s">
        <v>39</v>
      </c>
      <c r="L5" s="2"/>
      <c r="M5" s="2"/>
      <c r="N5" s="2"/>
      <c r="O5" s="2"/>
      <c r="P5" s="2"/>
      <c r="Q5" s="2"/>
      <c r="R5" s="2"/>
      <c r="S5" s="2"/>
      <c r="T5" s="2"/>
      <c r="U5" s="2"/>
      <c r="V5" s="2"/>
      <c r="W5" s="2"/>
      <c r="X5" s="2"/>
      <c r="Y5" s="2"/>
      <c r="Z5" s="2"/>
    </row>
    <row r="6">
      <c r="A6" s="4"/>
      <c r="B6" s="12" t="s">
        <v>42</v>
      </c>
      <c r="C6" s="21">
        <v>1.293</v>
      </c>
      <c r="D6" s="2"/>
      <c r="E6" s="4"/>
      <c r="F6" s="3" t="s">
        <v>43</v>
      </c>
      <c r="G6" s="22" t="str">
        <f t="shared" ref="G6:K6" si="1">(4*G4/($C$4*$C$5^2*$C$6))</f>
        <v>#DIV/0!</v>
      </c>
      <c r="H6" s="23" t="str">
        <f t="shared" si="1"/>
        <v>#DIV/0!</v>
      </c>
      <c r="I6" s="23" t="str">
        <f t="shared" si="1"/>
        <v>#DIV/0!</v>
      </c>
      <c r="J6" s="23" t="str">
        <f t="shared" si="1"/>
        <v>#DIV/0!</v>
      </c>
      <c r="K6" s="24" t="str">
        <f t="shared" si="1"/>
        <v>#DIV/0!</v>
      </c>
      <c r="L6" s="2"/>
      <c r="M6" s="2"/>
      <c r="N6" s="2"/>
      <c r="O6" s="2"/>
      <c r="P6" s="2"/>
      <c r="Q6" s="2"/>
      <c r="R6" s="2"/>
      <c r="S6" s="2"/>
      <c r="T6" s="2"/>
      <c r="U6" s="2"/>
      <c r="V6" s="2"/>
      <c r="W6" s="2"/>
      <c r="X6" s="2"/>
      <c r="Y6" s="2"/>
      <c r="Z6" s="2"/>
    </row>
    <row r="7">
      <c r="A7" s="2"/>
      <c r="B7" s="12" t="s">
        <v>44</v>
      </c>
      <c r="C7" s="25">
        <v>0.0</v>
      </c>
      <c r="D7" s="2" t="s">
        <v>45</v>
      </c>
      <c r="E7" s="2"/>
      <c r="F7" s="2"/>
      <c r="G7" s="2"/>
      <c r="H7" s="2"/>
      <c r="I7" s="2"/>
      <c r="J7" s="2"/>
      <c r="K7" s="2"/>
      <c r="L7" s="2"/>
      <c r="M7" s="2"/>
      <c r="N7" s="2"/>
      <c r="O7" s="2"/>
      <c r="P7" s="2"/>
      <c r="Q7" s="2"/>
      <c r="R7" s="2"/>
      <c r="S7" s="2"/>
      <c r="T7" s="2"/>
      <c r="U7" s="2"/>
      <c r="V7" s="2"/>
      <c r="W7" s="2"/>
      <c r="X7" s="2"/>
      <c r="Y7" s="2"/>
      <c r="Z7" s="2"/>
    </row>
    <row r="8">
      <c r="A8" s="2"/>
      <c r="B8" s="26" t="s">
        <v>46</v>
      </c>
      <c r="C8" s="27">
        <f>C7-C10</f>
        <v>0</v>
      </c>
      <c r="D8" s="2"/>
      <c r="E8" s="2"/>
      <c r="F8" s="3"/>
      <c r="G8" s="2"/>
      <c r="H8" s="2"/>
      <c r="I8" s="2"/>
      <c r="J8" s="2"/>
      <c r="K8" s="2"/>
      <c r="L8" s="2"/>
      <c r="M8" s="2"/>
      <c r="N8" s="2"/>
      <c r="O8" s="2"/>
      <c r="P8" s="2"/>
      <c r="Q8" s="2"/>
      <c r="R8" s="2"/>
      <c r="S8" s="2"/>
      <c r="T8" s="2"/>
      <c r="U8" s="2"/>
      <c r="V8" s="2"/>
      <c r="W8" s="2"/>
      <c r="X8" s="2"/>
      <c r="Y8" s="2"/>
      <c r="Z8" s="2"/>
    </row>
    <row r="9">
      <c r="A9" s="2"/>
      <c r="B9" s="26" t="s">
        <v>47</v>
      </c>
      <c r="C9" s="28">
        <v>0.0</v>
      </c>
      <c r="D9" s="2"/>
      <c r="E9" s="4"/>
      <c r="F9" s="6" t="s">
        <v>48</v>
      </c>
      <c r="G9" s="3"/>
      <c r="H9" s="3"/>
      <c r="I9" s="3"/>
      <c r="J9" s="3"/>
      <c r="K9" s="3"/>
      <c r="L9" s="3"/>
      <c r="M9" s="3"/>
      <c r="N9" s="2"/>
      <c r="O9" s="2"/>
      <c r="P9" s="2"/>
      <c r="Q9" s="2"/>
      <c r="R9" s="2"/>
      <c r="S9" s="2"/>
      <c r="T9" s="2"/>
      <c r="U9" s="2"/>
      <c r="V9" s="2"/>
      <c r="W9" s="2"/>
      <c r="X9" s="2"/>
      <c r="Y9" s="2"/>
      <c r="Z9" s="2"/>
    </row>
    <row r="10">
      <c r="A10" s="4"/>
      <c r="B10" s="1" t="s">
        <v>49</v>
      </c>
      <c r="C10" s="29">
        <v>0.0</v>
      </c>
      <c r="E10" s="4"/>
      <c r="F10" s="9" t="s">
        <v>34</v>
      </c>
      <c r="G10" s="12" t="s">
        <v>35</v>
      </c>
      <c r="H10" s="12" t="s">
        <v>36</v>
      </c>
      <c r="I10" s="12" t="s">
        <v>37</v>
      </c>
      <c r="J10" s="12" t="s">
        <v>38</v>
      </c>
      <c r="K10" s="12" t="s">
        <v>39</v>
      </c>
      <c r="L10" s="3" t="s">
        <v>50</v>
      </c>
      <c r="M10" s="9" t="s">
        <v>51</v>
      </c>
      <c r="N10" s="2"/>
      <c r="O10" s="2"/>
      <c r="P10" s="2"/>
      <c r="Q10" s="2"/>
      <c r="R10" s="2"/>
      <c r="S10" s="2"/>
      <c r="T10" s="2"/>
      <c r="U10" s="2"/>
      <c r="V10" s="2"/>
      <c r="W10" s="2"/>
      <c r="X10" s="2"/>
      <c r="Y10" s="2"/>
      <c r="Z10" s="2"/>
    </row>
    <row r="11">
      <c r="A11" s="2"/>
      <c r="B11" s="7" t="s">
        <v>52</v>
      </c>
      <c r="C11" s="30">
        <v>0.0</v>
      </c>
      <c r="E11" s="4"/>
      <c r="F11" s="31">
        <v>1.0</v>
      </c>
      <c r="G11" s="32"/>
      <c r="H11" s="33"/>
      <c r="I11" s="33"/>
      <c r="J11" s="33"/>
      <c r="K11" s="34"/>
      <c r="L11" s="35">
        <f t="shared" ref="L11:L14" si="2">G11+J11</f>
        <v>0</v>
      </c>
      <c r="M11" s="31">
        <f t="shared" ref="M11:M14" si="3">H11+I11</f>
        <v>0</v>
      </c>
      <c r="N11" s="2"/>
      <c r="O11" s="2"/>
      <c r="P11" s="2"/>
      <c r="Q11" s="2"/>
      <c r="R11" s="2"/>
      <c r="S11" s="2"/>
      <c r="T11" s="2"/>
      <c r="U11" s="2"/>
      <c r="V11" s="2"/>
      <c r="W11" s="2"/>
      <c r="X11" s="2"/>
      <c r="Y11" s="2"/>
      <c r="Z11" s="2"/>
    </row>
    <row r="12">
      <c r="A12" s="2"/>
      <c r="E12" s="4"/>
      <c r="F12" s="36">
        <v>5.0</v>
      </c>
      <c r="G12" s="37"/>
      <c r="H12" s="38"/>
      <c r="I12" s="38"/>
      <c r="J12" s="38"/>
      <c r="K12" s="34"/>
      <c r="L12" s="35">
        <f t="shared" si="2"/>
        <v>0</v>
      </c>
      <c r="M12" s="31">
        <f t="shared" si="3"/>
        <v>0</v>
      </c>
      <c r="N12" s="2"/>
      <c r="O12" s="2"/>
      <c r="P12" s="2"/>
      <c r="Q12" s="2"/>
      <c r="R12" s="2"/>
      <c r="S12" s="2"/>
      <c r="T12" s="2"/>
      <c r="U12" s="2"/>
      <c r="V12" s="2"/>
      <c r="W12" s="2"/>
      <c r="X12" s="2"/>
      <c r="Y12" s="2"/>
      <c r="Z12" s="2"/>
    </row>
    <row r="13">
      <c r="A13" s="4"/>
      <c r="B13" s="5" t="s">
        <v>34</v>
      </c>
      <c r="C13" s="5" t="s">
        <v>53</v>
      </c>
      <c r="D13" s="39" t="s">
        <v>54</v>
      </c>
      <c r="E13" s="4"/>
      <c r="F13" s="36">
        <v>10.0</v>
      </c>
      <c r="G13" s="37"/>
      <c r="H13" s="38"/>
      <c r="I13" s="38"/>
      <c r="J13" s="38"/>
      <c r="K13" s="34"/>
      <c r="L13" s="35">
        <f t="shared" si="2"/>
        <v>0</v>
      </c>
      <c r="M13" s="31">
        <f t="shared" si="3"/>
        <v>0</v>
      </c>
      <c r="N13" s="2"/>
      <c r="O13" s="2"/>
      <c r="P13" s="2"/>
      <c r="Q13" s="2"/>
      <c r="R13" s="2"/>
      <c r="S13" s="2"/>
      <c r="T13" s="2"/>
      <c r="U13" s="2"/>
      <c r="V13" s="2"/>
      <c r="W13" s="2"/>
      <c r="X13" s="2"/>
      <c r="Y13" s="2"/>
      <c r="Z13" s="2"/>
    </row>
    <row r="14">
      <c r="A14" s="4"/>
      <c r="B14" s="40">
        <v>0.0</v>
      </c>
      <c r="C14" s="40">
        <f t="shared" ref="C14:C18" si="4">(B14*PI())/180</f>
        <v>0</v>
      </c>
      <c r="D14" s="40">
        <f t="shared" ref="D14:D18" si="5">(C14^2)</f>
        <v>0</v>
      </c>
      <c r="E14" s="4"/>
      <c r="F14" s="14">
        <v>15.0</v>
      </c>
      <c r="G14" s="15"/>
      <c r="H14" s="16"/>
      <c r="I14" s="16"/>
      <c r="J14" s="16"/>
      <c r="K14" s="17"/>
      <c r="L14" s="41">
        <f t="shared" si="2"/>
        <v>0</v>
      </c>
      <c r="M14" s="14">
        <f t="shared" si="3"/>
        <v>0</v>
      </c>
      <c r="N14" s="2"/>
      <c r="O14" s="2"/>
      <c r="P14" s="2"/>
      <c r="Q14" s="2"/>
      <c r="R14" s="2"/>
      <c r="S14" s="2"/>
      <c r="T14" s="2"/>
      <c r="U14" s="2"/>
      <c r="V14" s="2"/>
      <c r="W14" s="2"/>
      <c r="X14" s="2"/>
      <c r="Y14" s="2"/>
      <c r="Z14" s="2"/>
    </row>
    <row r="15">
      <c r="A15" s="2"/>
      <c r="B15" s="40">
        <v>1.0</v>
      </c>
      <c r="C15" s="40">
        <f t="shared" si="4"/>
        <v>0.01745329252</v>
      </c>
      <c r="D15" s="40">
        <f t="shared" si="5"/>
        <v>0.0003046174198</v>
      </c>
      <c r="E15" s="4"/>
      <c r="F15" s="9" t="s">
        <v>34</v>
      </c>
      <c r="G15" s="42" t="s">
        <v>35</v>
      </c>
      <c r="H15" s="3" t="s">
        <v>36</v>
      </c>
      <c r="I15" s="3" t="s">
        <v>37</v>
      </c>
      <c r="J15" s="3" t="s">
        <v>38</v>
      </c>
      <c r="K15" s="20" t="s">
        <v>39</v>
      </c>
      <c r="L15" s="3" t="s">
        <v>50</v>
      </c>
      <c r="M15" s="9" t="s">
        <v>51</v>
      </c>
      <c r="N15" s="2"/>
      <c r="O15" s="2"/>
      <c r="P15" s="2"/>
      <c r="Q15" s="2"/>
      <c r="R15" s="2"/>
      <c r="S15" s="2"/>
      <c r="T15" s="2"/>
      <c r="U15" s="2"/>
      <c r="V15" s="2"/>
      <c r="W15" s="2"/>
      <c r="X15" s="2"/>
      <c r="Y15" s="2"/>
      <c r="Z15" s="2"/>
    </row>
    <row r="16">
      <c r="A16" s="2"/>
      <c r="B16" s="13">
        <v>5.0</v>
      </c>
      <c r="C16" s="40">
        <f t="shared" si="4"/>
        <v>0.0872664626</v>
      </c>
      <c r="D16" s="40">
        <f t="shared" si="5"/>
        <v>0.007615435495</v>
      </c>
      <c r="E16" s="4"/>
      <c r="F16" s="36">
        <v>1.0</v>
      </c>
      <c r="G16" s="43" t="str">
        <f t="shared" ref="G16:M16" si="6">(4*G11/($C$4*$C$5^2*$C$6))</f>
        <v>#DIV/0!</v>
      </c>
      <c r="H16" s="35" t="str">
        <f t="shared" si="6"/>
        <v>#DIV/0!</v>
      </c>
      <c r="I16" s="35" t="str">
        <f t="shared" si="6"/>
        <v>#DIV/0!</v>
      </c>
      <c r="J16" s="35" t="str">
        <f t="shared" si="6"/>
        <v>#DIV/0!</v>
      </c>
      <c r="K16" s="44" t="str">
        <f t="shared" si="6"/>
        <v>#DIV/0!</v>
      </c>
      <c r="L16" s="35" t="str">
        <f t="shared" si="6"/>
        <v>#DIV/0!</v>
      </c>
      <c r="M16" s="31" t="str">
        <f t="shared" si="6"/>
        <v>#DIV/0!</v>
      </c>
      <c r="N16" s="2"/>
      <c r="O16" s="2"/>
      <c r="P16" s="2"/>
      <c r="Q16" s="2"/>
      <c r="R16" s="2"/>
      <c r="S16" s="2"/>
      <c r="T16" s="2"/>
      <c r="U16" s="2"/>
      <c r="V16" s="2"/>
      <c r="W16" s="2"/>
      <c r="X16" s="2"/>
      <c r="Y16" s="2"/>
      <c r="Z16" s="2"/>
    </row>
    <row r="17">
      <c r="A17" s="4"/>
      <c r="B17" s="13">
        <v>10.0</v>
      </c>
      <c r="C17" s="40">
        <f t="shared" si="4"/>
        <v>0.1745329252</v>
      </c>
      <c r="D17" s="40">
        <f t="shared" si="5"/>
        <v>0.03046174198</v>
      </c>
      <c r="E17" s="4"/>
      <c r="F17" s="36">
        <v>5.0</v>
      </c>
      <c r="G17" s="43" t="str">
        <f t="shared" ref="G17:M17" si="7">(4*G12/($C$4*$C$5^2*$C$6))</f>
        <v>#DIV/0!</v>
      </c>
      <c r="H17" s="35" t="str">
        <f t="shared" si="7"/>
        <v>#DIV/0!</v>
      </c>
      <c r="I17" s="35" t="str">
        <f t="shared" si="7"/>
        <v>#DIV/0!</v>
      </c>
      <c r="J17" s="35" t="str">
        <f t="shared" si="7"/>
        <v>#DIV/0!</v>
      </c>
      <c r="K17" s="44" t="str">
        <f t="shared" si="7"/>
        <v>#DIV/0!</v>
      </c>
      <c r="L17" s="35" t="str">
        <f t="shared" si="7"/>
        <v>#DIV/0!</v>
      </c>
      <c r="M17" s="31" t="str">
        <f t="shared" si="7"/>
        <v>#DIV/0!</v>
      </c>
      <c r="N17" s="2"/>
      <c r="O17" s="2"/>
      <c r="P17" s="2"/>
      <c r="Q17" s="2"/>
      <c r="R17" s="2"/>
      <c r="S17" s="2"/>
      <c r="T17" s="2"/>
      <c r="U17" s="2"/>
      <c r="V17" s="2"/>
      <c r="W17" s="2"/>
      <c r="X17" s="2"/>
      <c r="Y17" s="2"/>
      <c r="Z17" s="2"/>
    </row>
    <row r="18">
      <c r="A18" s="4"/>
      <c r="B18" s="40">
        <v>15.0</v>
      </c>
      <c r="C18" s="40">
        <f t="shared" si="4"/>
        <v>0.2617993878</v>
      </c>
      <c r="D18" s="40">
        <f t="shared" si="5"/>
        <v>0.06853891945</v>
      </c>
      <c r="E18" s="4"/>
      <c r="F18" s="31">
        <v>10.0</v>
      </c>
      <c r="G18" s="43" t="str">
        <f t="shared" ref="G18:M18" si="8">(4*G13/($C$4*$C$5^2*$C$6))</f>
        <v>#DIV/0!</v>
      </c>
      <c r="H18" s="35" t="str">
        <f t="shared" si="8"/>
        <v>#DIV/0!</v>
      </c>
      <c r="I18" s="35" t="str">
        <f t="shared" si="8"/>
        <v>#DIV/0!</v>
      </c>
      <c r="J18" s="35" t="str">
        <f t="shared" si="8"/>
        <v>#DIV/0!</v>
      </c>
      <c r="K18" s="44" t="str">
        <f t="shared" si="8"/>
        <v>#DIV/0!</v>
      </c>
      <c r="L18" s="35" t="str">
        <f t="shared" si="8"/>
        <v>#DIV/0!</v>
      </c>
      <c r="M18" s="31" t="str">
        <f t="shared" si="8"/>
        <v>#DIV/0!</v>
      </c>
      <c r="N18" s="2"/>
      <c r="O18" s="2"/>
      <c r="P18" s="2"/>
      <c r="Q18" s="2"/>
      <c r="R18" s="2"/>
      <c r="S18" s="2"/>
      <c r="T18" s="2"/>
      <c r="U18" s="2"/>
      <c r="V18" s="2"/>
      <c r="W18" s="2"/>
      <c r="X18" s="2"/>
      <c r="Y18" s="2"/>
      <c r="Z18" s="2"/>
    </row>
    <row r="19">
      <c r="A19" s="2"/>
      <c r="B19" s="2"/>
      <c r="C19" s="2"/>
      <c r="D19" s="2"/>
      <c r="E19" s="4"/>
      <c r="F19" s="14">
        <v>15.0</v>
      </c>
      <c r="G19" s="45" t="str">
        <f t="shared" ref="G19:M19" si="9">(4*G14/($C$4*$C$5^2*$C$6))</f>
        <v>#DIV/0!</v>
      </c>
      <c r="H19" s="41" t="str">
        <f t="shared" si="9"/>
        <v>#DIV/0!</v>
      </c>
      <c r="I19" s="41" t="str">
        <f t="shared" si="9"/>
        <v>#DIV/0!</v>
      </c>
      <c r="J19" s="41" t="str">
        <f t="shared" si="9"/>
        <v>#DIV/0!</v>
      </c>
      <c r="K19" s="46" t="str">
        <f t="shared" si="9"/>
        <v>#DIV/0!</v>
      </c>
      <c r="L19" s="41" t="str">
        <f t="shared" si="9"/>
        <v>#DIV/0!</v>
      </c>
      <c r="M19" s="14" t="str">
        <f t="shared" si="9"/>
        <v>#DIV/0!</v>
      </c>
      <c r="N19" s="2"/>
      <c r="O19" s="2"/>
      <c r="P19" s="2"/>
      <c r="Q19" s="2"/>
      <c r="R19" s="2"/>
      <c r="S19" s="2"/>
      <c r="T19" s="2"/>
      <c r="U19" s="2"/>
      <c r="V19" s="2"/>
      <c r="W19" s="2"/>
      <c r="X19" s="2"/>
      <c r="Y19" s="2"/>
      <c r="Z19" s="2"/>
    </row>
    <row r="20">
      <c r="A20" s="2"/>
      <c r="B20" s="5" t="s">
        <v>55</v>
      </c>
      <c r="C20" s="3"/>
      <c r="D20" s="2"/>
      <c r="E20" s="4"/>
      <c r="F20" s="9" t="s">
        <v>56</v>
      </c>
      <c r="G20" s="45" t="str">
        <f t="shared" ref="G20:M20" si="10">(SLOPE(G17:G19,$C$16:$C$18))</f>
        <v>#DIV/0!</v>
      </c>
      <c r="H20" s="41" t="str">
        <f t="shared" si="10"/>
        <v>#DIV/0!</v>
      </c>
      <c r="I20" s="41" t="str">
        <f t="shared" si="10"/>
        <v>#DIV/0!</v>
      </c>
      <c r="J20" s="41" t="str">
        <f t="shared" si="10"/>
        <v>#DIV/0!</v>
      </c>
      <c r="K20" s="24" t="str">
        <f t="shared" si="10"/>
        <v>#DIV/0!</v>
      </c>
      <c r="L20" s="47" t="str">
        <f t="shared" si="10"/>
        <v>#DIV/0!</v>
      </c>
      <c r="M20" s="48" t="str">
        <f t="shared" si="10"/>
        <v>#DIV/0!</v>
      </c>
      <c r="N20" s="2"/>
      <c r="O20" s="2"/>
      <c r="P20" s="2"/>
      <c r="Q20" s="2"/>
      <c r="R20" s="2"/>
      <c r="S20" s="2"/>
      <c r="T20" s="2"/>
      <c r="U20" s="2"/>
      <c r="V20" s="2"/>
      <c r="W20" s="2"/>
      <c r="X20" s="2"/>
      <c r="Y20" s="2"/>
      <c r="Z20" s="2"/>
    </row>
    <row r="21">
      <c r="A21" s="2"/>
      <c r="B21" s="12" t="s">
        <v>9</v>
      </c>
      <c r="C21" s="21">
        <v>0.2</v>
      </c>
      <c r="D21" s="2"/>
      <c r="E21" s="4"/>
      <c r="F21" s="9" t="s">
        <v>57</v>
      </c>
      <c r="G21" s="45" t="str">
        <f t="shared" ref="G21:M21" si="11">(INTERCEPT(G17:G19,$C$16:$C$18))</f>
        <v>#DIV/0!</v>
      </c>
      <c r="H21" s="41" t="str">
        <f t="shared" si="11"/>
        <v>#DIV/0!</v>
      </c>
      <c r="I21" s="41" t="str">
        <f t="shared" si="11"/>
        <v>#DIV/0!</v>
      </c>
      <c r="J21" s="41" t="str">
        <f t="shared" si="11"/>
        <v>#DIV/0!</v>
      </c>
      <c r="K21" s="46" t="str">
        <f t="shared" si="11"/>
        <v>#DIV/0!</v>
      </c>
      <c r="L21" s="41" t="str">
        <f t="shared" si="11"/>
        <v>#DIV/0!</v>
      </c>
      <c r="M21" s="14" t="str">
        <f t="shared" si="11"/>
        <v>#DIV/0!</v>
      </c>
      <c r="N21" s="2"/>
      <c r="O21" s="2"/>
      <c r="P21" s="2"/>
      <c r="Q21" s="2"/>
      <c r="R21" s="2"/>
      <c r="S21" s="2"/>
      <c r="T21" s="2"/>
      <c r="U21" s="2"/>
      <c r="V21" s="2"/>
      <c r="W21" s="2"/>
      <c r="X21" s="2"/>
      <c r="Y21" s="2"/>
      <c r="Z21" s="2"/>
    </row>
    <row r="22">
      <c r="A22" s="2"/>
      <c r="B22" s="12" t="s">
        <v>58</v>
      </c>
      <c r="C22" s="21">
        <v>2.5E-4</v>
      </c>
      <c r="D22" s="2"/>
      <c r="E22" s="2"/>
      <c r="F22" s="2"/>
      <c r="G22" s="2"/>
      <c r="H22" s="2"/>
      <c r="I22" s="2"/>
      <c r="J22" s="2"/>
      <c r="K22" s="2"/>
      <c r="L22" s="2"/>
      <c r="M22" s="2"/>
      <c r="N22" s="2"/>
      <c r="O22" s="2"/>
      <c r="P22" s="2"/>
      <c r="Q22" s="2"/>
      <c r="R22" s="2"/>
      <c r="S22" s="2"/>
      <c r="T22" s="2"/>
      <c r="U22" s="2"/>
      <c r="V22" s="2"/>
      <c r="W22" s="2"/>
      <c r="X22" s="2"/>
      <c r="Y22" s="2"/>
      <c r="Z22" s="2"/>
    </row>
    <row r="23">
      <c r="A23" s="2"/>
      <c r="B23" s="12" t="s">
        <v>59</v>
      </c>
      <c r="C23" s="21">
        <v>10.0</v>
      </c>
      <c r="D23" s="2"/>
      <c r="E23" s="2"/>
      <c r="F23" s="3"/>
      <c r="G23" s="2"/>
      <c r="H23" s="2"/>
      <c r="I23" s="2"/>
      <c r="J23" s="2"/>
      <c r="K23" s="2"/>
      <c r="L23" s="2"/>
      <c r="M23" s="2"/>
      <c r="N23" s="2"/>
      <c r="O23" s="2"/>
      <c r="P23" s="2"/>
      <c r="Q23" s="2"/>
      <c r="R23" s="2"/>
      <c r="S23" s="2"/>
      <c r="T23" s="2"/>
      <c r="U23" s="2"/>
      <c r="V23" s="2"/>
      <c r="W23" s="2"/>
      <c r="X23" s="2"/>
      <c r="Y23" s="2"/>
      <c r="Z23" s="2"/>
    </row>
    <row r="24">
      <c r="A24" s="4"/>
      <c r="B24" s="49" t="s">
        <v>60</v>
      </c>
      <c r="C24" s="12"/>
      <c r="D24" s="2"/>
      <c r="E24" s="4"/>
      <c r="F24" s="6" t="s">
        <v>61</v>
      </c>
      <c r="G24" s="3"/>
      <c r="H24" s="3"/>
      <c r="I24" s="3"/>
      <c r="J24" s="3"/>
      <c r="K24" s="3"/>
      <c r="L24" s="3"/>
      <c r="M24" s="3"/>
      <c r="N24" s="2"/>
      <c r="O24" s="2"/>
      <c r="P24" s="2"/>
      <c r="Q24" s="2"/>
      <c r="R24" s="2"/>
      <c r="S24" s="2"/>
      <c r="T24" s="2"/>
      <c r="U24" s="2"/>
      <c r="V24" s="2"/>
      <c r="W24" s="2"/>
      <c r="X24" s="2"/>
      <c r="Y24" s="2"/>
      <c r="Z24" s="2"/>
    </row>
    <row r="25">
      <c r="A25" s="2"/>
      <c r="B25" s="12" t="s">
        <v>62</v>
      </c>
      <c r="C25" s="21">
        <v>0.005</v>
      </c>
      <c r="D25" s="2"/>
      <c r="E25" s="4"/>
      <c r="F25" s="4" t="s">
        <v>34</v>
      </c>
      <c r="G25" s="10" t="s">
        <v>35</v>
      </c>
      <c r="H25" s="11" t="s">
        <v>36</v>
      </c>
      <c r="I25" s="11" t="s">
        <v>37</v>
      </c>
      <c r="J25" s="11" t="s">
        <v>38</v>
      </c>
      <c r="K25" s="50" t="s">
        <v>39</v>
      </c>
      <c r="L25" s="2" t="s">
        <v>50</v>
      </c>
      <c r="M25" s="4" t="s">
        <v>51</v>
      </c>
      <c r="N25" s="2"/>
      <c r="O25" s="2"/>
      <c r="P25" s="2"/>
      <c r="Q25" s="2"/>
      <c r="R25" s="2"/>
      <c r="S25" s="2"/>
      <c r="T25" s="2"/>
      <c r="U25" s="2"/>
      <c r="V25" s="2"/>
      <c r="W25" s="2"/>
      <c r="X25" s="2"/>
      <c r="Y25" s="2"/>
      <c r="Z25" s="2"/>
    </row>
    <row r="26">
      <c r="A26" s="2"/>
      <c r="B26" s="2"/>
      <c r="C26" s="3"/>
      <c r="D26" s="2"/>
      <c r="E26" s="2"/>
      <c r="F26" s="51">
        <v>1.0</v>
      </c>
      <c r="G26" s="32"/>
      <c r="H26" s="33"/>
      <c r="I26" s="33"/>
      <c r="J26" s="33"/>
      <c r="K26" s="52" t="str">
        <f t="shared" ref="K26:K29" si="12">(G26*G16+H26*H16+I26*I16+J26*J16)/(G16+H16+I16+J16)</f>
        <v>#DIV/0!</v>
      </c>
      <c r="L26" s="53" t="str">
        <f t="shared" ref="L26:L29" si="13">((G26*G16+J26*J16)/(G16+J16))</f>
        <v>#DIV/0!</v>
      </c>
      <c r="M26" s="54" t="str">
        <f t="shared" ref="M26:M29" si="14">((H26*H16+I26*I16)/(H16+I16))</f>
        <v>#DIV/0!</v>
      </c>
      <c r="N26" s="2"/>
      <c r="O26" s="2"/>
      <c r="P26" s="2"/>
      <c r="Q26" s="2"/>
      <c r="R26" s="2"/>
      <c r="S26" s="2"/>
      <c r="T26" s="2"/>
      <c r="U26" s="2"/>
      <c r="V26" s="2"/>
      <c r="W26" s="2"/>
      <c r="X26" s="2"/>
      <c r="Y26" s="2"/>
      <c r="Z26" s="2"/>
    </row>
    <row r="27">
      <c r="A27" s="2"/>
      <c r="B27" s="12" t="s">
        <v>63</v>
      </c>
      <c r="C27" s="40" t="str">
        <f>(K26-C7/1000)/C9*100</f>
        <v>#DIV/0!</v>
      </c>
      <c r="D27" s="2"/>
      <c r="E27" s="2"/>
      <c r="F27" s="55">
        <v>5.0</v>
      </c>
      <c r="G27" s="37"/>
      <c r="H27" s="38"/>
      <c r="I27" s="38"/>
      <c r="J27" s="38"/>
      <c r="K27" s="56" t="str">
        <f t="shared" si="12"/>
        <v>#DIV/0!</v>
      </c>
      <c r="L27" s="57" t="str">
        <f t="shared" si="13"/>
        <v>#DIV/0!</v>
      </c>
      <c r="M27" s="58" t="str">
        <f t="shared" si="14"/>
        <v>#DIV/0!</v>
      </c>
      <c r="N27" s="2"/>
      <c r="O27" s="2"/>
      <c r="P27" s="2"/>
      <c r="Q27" s="2"/>
      <c r="R27" s="2"/>
      <c r="S27" s="2"/>
      <c r="T27" s="2"/>
      <c r="U27" s="2"/>
      <c r="V27" s="2"/>
      <c r="W27" s="2"/>
      <c r="X27" s="2"/>
      <c r="Y27" s="2"/>
      <c r="Z27" s="2"/>
    </row>
    <row r="28">
      <c r="A28" s="2"/>
      <c r="B28" s="7" t="s">
        <v>64</v>
      </c>
      <c r="C28" s="7" t="str">
        <f t="array" ref="C28">-2*sum(G20:J20*((G26:J26-C7/1000)/C9)^2)</f>
        <v>#DIV/0!</v>
      </c>
      <c r="D28" s="2"/>
      <c r="E28" s="2"/>
      <c r="F28" s="55">
        <v>10.0</v>
      </c>
      <c r="G28" s="37"/>
      <c r="H28" s="38"/>
      <c r="I28" s="38"/>
      <c r="J28" s="38"/>
      <c r="K28" s="56" t="str">
        <f t="shared" si="12"/>
        <v>#DIV/0!</v>
      </c>
      <c r="L28" s="57" t="str">
        <f t="shared" si="13"/>
        <v>#DIV/0!</v>
      </c>
      <c r="M28" s="58" t="str">
        <f t="shared" si="14"/>
        <v>#DIV/0!</v>
      </c>
      <c r="N28" s="2"/>
      <c r="O28" s="2"/>
      <c r="P28" s="2"/>
      <c r="Q28" s="2"/>
      <c r="R28" s="2"/>
      <c r="S28" s="2"/>
      <c r="T28" s="2"/>
      <c r="U28" s="2"/>
      <c r="V28" s="2"/>
      <c r="W28" s="2"/>
      <c r="X28" s="2"/>
      <c r="Y28" s="2"/>
      <c r="Z28" s="2"/>
    </row>
    <row r="29">
      <c r="A29" s="2"/>
      <c r="B29" s="26" t="s">
        <v>65</v>
      </c>
      <c r="C29" s="12" t="str">
        <f>-8*(C11/1000+C3)^4/(PI()*C9*C4)</f>
        <v>#DIV/0!</v>
      </c>
      <c r="D29" s="2"/>
      <c r="E29" s="2"/>
      <c r="F29" s="59">
        <v>15.0</v>
      </c>
      <c r="G29" s="15"/>
      <c r="H29" s="16"/>
      <c r="I29" s="16"/>
      <c r="J29" s="16"/>
      <c r="K29" s="60" t="str">
        <f t="shared" si="12"/>
        <v>#DIV/0!</v>
      </c>
      <c r="L29" s="61" t="str">
        <f t="shared" si="13"/>
        <v>#DIV/0!</v>
      </c>
      <c r="M29" s="62" t="str">
        <f t="shared" si="14"/>
        <v>#DIV/0!</v>
      </c>
      <c r="N29" s="2"/>
      <c r="O29" s="2"/>
      <c r="P29" s="2"/>
      <c r="Q29" s="2"/>
      <c r="R29" s="2"/>
      <c r="S29" s="2"/>
      <c r="T29" s="2"/>
      <c r="U29" s="2"/>
      <c r="V29" s="2"/>
      <c r="W29" s="2"/>
      <c r="X29" s="2"/>
      <c r="Y29" s="2"/>
      <c r="Z29" s="2"/>
    </row>
    <row r="30">
      <c r="A30" s="2"/>
      <c r="B30" s="2"/>
      <c r="C30" s="2"/>
      <c r="D30" s="2"/>
      <c r="E30" s="2"/>
      <c r="F30" s="63" t="s">
        <v>66</v>
      </c>
      <c r="G30" s="10" t="str">
        <f t="shared" ref="G30:H30" si="15">INTERCEPT(G27:G29, C16:C18)</f>
        <v>#N/A</v>
      </c>
      <c r="H30" s="11" t="str">
        <f t="shared" si="15"/>
        <v>#N/A</v>
      </c>
      <c r="I30" s="11" t="str">
        <f t="shared" ref="I30:J30" si="16">INTERCEPT(I27:I29, E15:E17)</f>
        <v>#N/A</v>
      </c>
      <c r="J30" s="11" t="str">
        <f t="shared" si="16"/>
        <v>#N/A</v>
      </c>
      <c r="K30" s="20" t="str">
        <f t="shared" ref="K30:M30" si="17">INTERCEPT(K27:K29, H15:H17)</f>
        <v>#DIV/0!</v>
      </c>
      <c r="L30" s="10" t="str">
        <f t="shared" si="17"/>
        <v>#DIV/0!</v>
      </c>
      <c r="M30" s="64" t="str">
        <f t="shared" si="17"/>
        <v>#DIV/0!</v>
      </c>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s>
  <sheetData>
    <row r="1">
      <c r="A1" s="65" t="s">
        <v>67</v>
      </c>
      <c r="B1" s="3"/>
      <c r="C1" s="65" t="s">
        <v>68</v>
      </c>
      <c r="D1" s="65">
        <v>1060104.0</v>
      </c>
      <c r="E1" s="2"/>
      <c r="F1" s="3"/>
      <c r="G1" s="2"/>
      <c r="H1" s="2"/>
      <c r="I1" s="2"/>
      <c r="J1" s="2"/>
      <c r="K1" s="2"/>
      <c r="L1" s="2"/>
      <c r="M1" s="2"/>
      <c r="N1" s="2"/>
      <c r="O1" s="2"/>
      <c r="P1" s="2"/>
      <c r="Q1" s="2"/>
      <c r="R1" s="2"/>
      <c r="S1" s="2"/>
      <c r="T1" s="2"/>
      <c r="U1" s="2"/>
      <c r="V1" s="2"/>
      <c r="W1" s="2"/>
      <c r="X1" s="2"/>
      <c r="Y1" s="2"/>
      <c r="Z1" s="2"/>
    </row>
    <row r="2">
      <c r="A2" s="4"/>
      <c r="B2" s="5" t="s">
        <v>31</v>
      </c>
      <c r="C2" s="2"/>
      <c r="D2" s="2"/>
      <c r="E2" s="4"/>
      <c r="F2" s="66" t="s">
        <v>69</v>
      </c>
      <c r="G2" s="3"/>
      <c r="H2" s="3"/>
      <c r="I2" s="3"/>
      <c r="J2" s="3"/>
      <c r="K2" s="2"/>
      <c r="L2" s="2"/>
      <c r="M2" s="2"/>
      <c r="N2" s="2"/>
      <c r="O2" s="2"/>
      <c r="P2" s="2"/>
      <c r="Q2" s="2"/>
      <c r="R2" s="2"/>
      <c r="S2" s="2"/>
      <c r="T2" s="2"/>
      <c r="U2" s="2"/>
      <c r="V2" s="2"/>
      <c r="W2" s="2"/>
      <c r="X2" s="2"/>
      <c r="Y2" s="2"/>
      <c r="Z2" s="2"/>
    </row>
    <row r="3">
      <c r="A3" s="4"/>
      <c r="B3" s="7" t="s">
        <v>33</v>
      </c>
      <c r="C3" s="8">
        <v>0.058</v>
      </c>
      <c r="E3" s="4"/>
      <c r="F3" s="9" t="s">
        <v>34</v>
      </c>
      <c r="G3" s="63" t="s">
        <v>70</v>
      </c>
      <c r="H3" s="67" t="s">
        <v>37</v>
      </c>
      <c r="I3" s="67" t="s">
        <v>38</v>
      </c>
      <c r="J3" s="67" t="s">
        <v>71</v>
      </c>
      <c r="K3" s="12" t="s">
        <v>39</v>
      </c>
      <c r="L3" s="2"/>
      <c r="M3" s="2"/>
      <c r="N3" s="2"/>
      <c r="O3" s="2"/>
      <c r="P3" s="2"/>
      <c r="Q3" s="2"/>
      <c r="R3" s="2"/>
      <c r="S3" s="2"/>
      <c r="T3" s="2"/>
      <c r="U3" s="2"/>
      <c r="V3" s="2"/>
      <c r="W3" s="2"/>
      <c r="X3" s="2"/>
      <c r="Y3" s="2"/>
      <c r="Z3" s="2"/>
    </row>
    <row r="4">
      <c r="A4" s="4"/>
      <c r="B4" s="12" t="s">
        <v>40</v>
      </c>
      <c r="C4" s="13">
        <f>C3^2*pi()</f>
        <v>0.01056831769</v>
      </c>
      <c r="E4" s="4"/>
      <c r="F4" s="14">
        <v>0.0</v>
      </c>
      <c r="G4" s="68">
        <v>16.786953</v>
      </c>
      <c r="H4" s="69">
        <v>6.9864125</v>
      </c>
      <c r="I4" s="69">
        <v>1.3952684</v>
      </c>
      <c r="J4" s="69">
        <v>28.706718</v>
      </c>
      <c r="K4" s="70">
        <v>53.875352</v>
      </c>
      <c r="L4" s="2"/>
      <c r="M4" s="2"/>
      <c r="N4" s="2"/>
      <c r="O4" s="2"/>
      <c r="P4" s="2"/>
      <c r="Q4" s="2"/>
      <c r="R4" s="2"/>
      <c r="S4" s="2"/>
      <c r="T4" s="2"/>
      <c r="U4" s="2"/>
      <c r="V4" s="2"/>
      <c r="W4" s="2"/>
      <c r="X4" s="2"/>
      <c r="Y4" s="2"/>
      <c r="Z4" s="2"/>
    </row>
    <row r="5">
      <c r="A5" s="4"/>
      <c r="B5" s="12" t="s">
        <v>41</v>
      </c>
      <c r="C5" s="18">
        <v>290.0</v>
      </c>
      <c r="D5" s="2"/>
      <c r="E5" s="4"/>
      <c r="F5" s="9"/>
      <c r="G5" s="19" t="s">
        <v>35</v>
      </c>
      <c r="H5" s="2" t="s">
        <v>36</v>
      </c>
      <c r="I5" s="2" t="s">
        <v>37</v>
      </c>
      <c r="J5" s="2" t="s">
        <v>38</v>
      </c>
      <c r="K5" s="20" t="s">
        <v>39</v>
      </c>
      <c r="L5" s="2"/>
      <c r="M5" s="2"/>
      <c r="N5" s="2"/>
      <c r="O5" s="2"/>
      <c r="P5" s="2"/>
      <c r="Q5" s="2"/>
      <c r="R5" s="2"/>
      <c r="S5" s="2"/>
      <c r="T5" s="2"/>
      <c r="U5" s="2"/>
      <c r="V5" s="2"/>
      <c r="W5" s="2"/>
      <c r="X5" s="2"/>
      <c r="Y5" s="2"/>
      <c r="Z5" s="2"/>
    </row>
    <row r="6">
      <c r="A6" s="4"/>
      <c r="B6" s="12" t="s">
        <v>42</v>
      </c>
      <c r="C6" s="21">
        <v>1.293</v>
      </c>
      <c r="D6" s="2"/>
      <c r="E6" s="4"/>
      <c r="F6" s="3" t="s">
        <v>43</v>
      </c>
      <c r="G6" s="22">
        <f t="shared" ref="G6:K6" si="1">(4*G4/($C$4*$C$5^2*$C$6))</f>
        <v>0.05842940789</v>
      </c>
      <c r="H6" s="23">
        <f t="shared" si="1"/>
        <v>0.02431721502</v>
      </c>
      <c r="I6" s="23">
        <f t="shared" si="1"/>
        <v>0.004856432639</v>
      </c>
      <c r="J6" s="23">
        <f t="shared" si="1"/>
        <v>0.09991786689</v>
      </c>
      <c r="K6" s="24">
        <f t="shared" si="1"/>
        <v>0.1875209228</v>
      </c>
      <c r="L6" s="2"/>
      <c r="M6" s="2"/>
      <c r="N6" s="2"/>
      <c r="O6" s="2"/>
      <c r="P6" s="2"/>
      <c r="Q6" s="2"/>
      <c r="R6" s="2"/>
      <c r="S6" s="2"/>
      <c r="T6" s="2"/>
      <c r="U6" s="2"/>
      <c r="V6" s="2"/>
      <c r="W6" s="2"/>
      <c r="X6" s="2"/>
      <c r="Y6" s="2"/>
      <c r="Z6" s="2"/>
    </row>
    <row r="7">
      <c r="A7" s="2"/>
      <c r="B7" s="12" t="s">
        <v>44</v>
      </c>
      <c r="C7" s="25">
        <v>0.0</v>
      </c>
      <c r="D7" s="2" t="s">
        <v>45</v>
      </c>
      <c r="E7" s="2"/>
      <c r="F7" s="2"/>
      <c r="G7" s="2"/>
      <c r="H7" s="2"/>
      <c r="I7" s="2"/>
      <c r="J7" s="2"/>
      <c r="K7" s="2"/>
      <c r="L7" s="2"/>
      <c r="M7" s="2"/>
      <c r="N7" s="2"/>
      <c r="O7" s="2"/>
      <c r="P7" s="2"/>
      <c r="Q7" s="2"/>
      <c r="R7" s="2"/>
      <c r="S7" s="2"/>
      <c r="T7" s="2"/>
      <c r="U7" s="2"/>
      <c r="V7" s="2"/>
      <c r="W7" s="2"/>
      <c r="X7" s="2"/>
      <c r="Y7" s="2"/>
      <c r="Z7" s="2"/>
    </row>
    <row r="8">
      <c r="A8" s="2"/>
      <c r="B8" s="26" t="s">
        <v>46</v>
      </c>
      <c r="C8" s="27">
        <f>C7-C10</f>
        <v>0</v>
      </c>
      <c r="D8" s="2"/>
      <c r="E8" s="2"/>
      <c r="F8" s="2"/>
      <c r="G8" s="2"/>
      <c r="H8" s="2"/>
      <c r="I8" s="2"/>
      <c r="J8" s="2"/>
      <c r="K8" s="2"/>
      <c r="L8" s="2"/>
      <c r="M8" s="2"/>
      <c r="N8" s="2"/>
      <c r="O8" s="2"/>
      <c r="P8" s="2"/>
      <c r="Q8" s="2"/>
      <c r="R8" s="2"/>
      <c r="S8" s="2"/>
      <c r="T8" s="2"/>
      <c r="U8" s="2"/>
      <c r="V8" s="2"/>
      <c r="W8" s="2"/>
      <c r="X8" s="2"/>
      <c r="Y8" s="2"/>
      <c r="Z8" s="2"/>
    </row>
    <row r="9">
      <c r="A9" s="2"/>
      <c r="B9" s="26" t="s">
        <v>47</v>
      </c>
      <c r="C9" s="28">
        <v>0.0</v>
      </c>
      <c r="D9" s="2"/>
      <c r="E9" s="2"/>
      <c r="F9" s="71" t="s">
        <v>72</v>
      </c>
      <c r="G9" s="3"/>
      <c r="H9" s="3"/>
      <c r="I9" s="3"/>
      <c r="J9" s="3"/>
      <c r="K9" s="2"/>
      <c r="L9" s="2"/>
      <c r="M9" s="2"/>
      <c r="N9" s="2"/>
      <c r="O9" s="2"/>
      <c r="P9" s="2"/>
      <c r="Q9" s="2"/>
      <c r="R9" s="2"/>
      <c r="S9" s="2"/>
      <c r="T9" s="2"/>
      <c r="U9" s="2"/>
      <c r="V9" s="2"/>
      <c r="W9" s="2"/>
      <c r="X9" s="2"/>
      <c r="Y9" s="2"/>
      <c r="Z9" s="2"/>
    </row>
    <row r="10">
      <c r="A10" s="4"/>
      <c r="B10" s="1" t="s">
        <v>49</v>
      </c>
      <c r="C10" s="29">
        <v>0.0</v>
      </c>
      <c r="E10" s="2"/>
      <c r="F10" s="12" t="s">
        <v>34</v>
      </c>
      <c r="G10" s="63" t="s">
        <v>70</v>
      </c>
      <c r="H10" s="67" t="s">
        <v>37</v>
      </c>
      <c r="I10" s="67" t="s">
        <v>38</v>
      </c>
      <c r="J10" s="67" t="s">
        <v>71</v>
      </c>
      <c r="K10" s="12" t="s">
        <v>39</v>
      </c>
      <c r="L10" s="2"/>
      <c r="M10" s="2"/>
      <c r="N10" s="2"/>
      <c r="O10" s="2"/>
      <c r="P10" s="2"/>
      <c r="Q10" s="2"/>
      <c r="R10" s="2"/>
      <c r="S10" s="2"/>
      <c r="T10" s="2"/>
      <c r="U10" s="2"/>
      <c r="V10" s="2"/>
      <c r="W10" s="2"/>
      <c r="X10" s="2"/>
      <c r="Y10" s="2"/>
      <c r="Z10" s="2"/>
    </row>
    <row r="11">
      <c r="A11" s="2"/>
      <c r="B11" s="7" t="s">
        <v>52</v>
      </c>
      <c r="C11" s="30">
        <v>0.0</v>
      </c>
      <c r="E11" s="2"/>
      <c r="F11" s="40">
        <v>0.0</v>
      </c>
      <c r="G11" s="68">
        <v>22.651783</v>
      </c>
      <c r="H11" s="69">
        <v>9.1878166</v>
      </c>
      <c r="I11" s="69">
        <v>4.4949131</v>
      </c>
      <c r="J11" s="69">
        <v>4.9127512</v>
      </c>
      <c r="K11" s="70">
        <v>41.247264</v>
      </c>
      <c r="L11" s="35"/>
      <c r="M11" s="35"/>
      <c r="N11" s="2"/>
      <c r="O11" s="2"/>
      <c r="P11" s="2"/>
      <c r="Q11" s="2"/>
      <c r="R11" s="2"/>
      <c r="S11" s="2"/>
      <c r="T11" s="2"/>
      <c r="U11" s="2"/>
      <c r="V11" s="2"/>
      <c r="W11" s="2"/>
      <c r="X11" s="2"/>
      <c r="Y11" s="2"/>
      <c r="Z11" s="2"/>
    </row>
    <row r="12">
      <c r="A12" s="2"/>
      <c r="E12" s="2"/>
      <c r="F12" s="12"/>
      <c r="G12" s="19" t="s">
        <v>35</v>
      </c>
      <c r="H12" s="2" t="s">
        <v>36</v>
      </c>
      <c r="I12" s="2" t="s">
        <v>37</v>
      </c>
      <c r="J12" s="2" t="s">
        <v>38</v>
      </c>
      <c r="K12" s="20" t="s">
        <v>39</v>
      </c>
      <c r="L12" s="35"/>
      <c r="M12" s="35"/>
      <c r="N12" s="2"/>
      <c r="O12" s="2"/>
      <c r="P12" s="2"/>
      <c r="Q12" s="2"/>
      <c r="R12" s="2"/>
      <c r="S12" s="2"/>
      <c r="T12" s="2"/>
      <c r="U12" s="2"/>
      <c r="V12" s="2"/>
      <c r="W12" s="2"/>
      <c r="X12" s="2"/>
      <c r="Y12" s="2"/>
      <c r="Z12" s="2"/>
    </row>
    <row r="13">
      <c r="A13" s="4"/>
      <c r="B13" s="5" t="s">
        <v>34</v>
      </c>
      <c r="C13" s="5" t="s">
        <v>53</v>
      </c>
      <c r="D13" s="39" t="s">
        <v>54</v>
      </c>
      <c r="E13" s="2"/>
      <c r="F13" s="12" t="s">
        <v>43</v>
      </c>
      <c r="G13" s="22">
        <f t="shared" ref="G13:K13" si="2">(4*G11/($C$4*$C$5^2*$C$6))</f>
        <v>0.07884279347</v>
      </c>
      <c r="H13" s="23">
        <f t="shared" si="2"/>
        <v>0.03197951908</v>
      </c>
      <c r="I13" s="23">
        <f t="shared" si="2"/>
        <v>0.01564519249</v>
      </c>
      <c r="J13" s="23">
        <f t="shared" si="2"/>
        <v>0.01709953818</v>
      </c>
      <c r="K13" s="24">
        <f t="shared" si="2"/>
        <v>0.1435670436</v>
      </c>
      <c r="L13" s="35"/>
      <c r="M13" s="35"/>
      <c r="N13" s="2"/>
      <c r="O13" s="2"/>
      <c r="P13" s="2"/>
      <c r="Q13" s="2"/>
      <c r="R13" s="2"/>
      <c r="S13" s="2"/>
      <c r="T13" s="2"/>
      <c r="U13" s="2"/>
      <c r="V13" s="2"/>
      <c r="W13" s="2"/>
      <c r="X13" s="2"/>
      <c r="Y13" s="2"/>
      <c r="Z13" s="2"/>
    </row>
    <row r="14">
      <c r="A14" s="4"/>
      <c r="B14" s="40">
        <v>0.0</v>
      </c>
      <c r="C14" s="40">
        <f t="shared" ref="C14:C18" si="3">(B14*PI())/180</f>
        <v>0</v>
      </c>
      <c r="D14" s="40">
        <f t="shared" ref="D14:D18" si="4">(C14^2)</f>
        <v>0</v>
      </c>
      <c r="E14" s="2"/>
      <c r="F14" s="35"/>
      <c r="G14" s="35"/>
      <c r="H14" s="35"/>
      <c r="I14" s="35"/>
      <c r="J14" s="35"/>
      <c r="K14" s="35"/>
      <c r="L14" s="35"/>
      <c r="M14" s="35"/>
      <c r="N14" s="2"/>
      <c r="O14" s="2"/>
      <c r="P14" s="2"/>
      <c r="Q14" s="2"/>
      <c r="R14" s="2"/>
      <c r="S14" s="2"/>
      <c r="T14" s="2"/>
      <c r="U14" s="2"/>
      <c r="V14" s="2"/>
      <c r="W14" s="2"/>
      <c r="X14" s="2"/>
      <c r="Y14" s="2"/>
      <c r="Z14" s="2"/>
    </row>
    <row r="15">
      <c r="A15" s="2"/>
      <c r="B15" s="40">
        <v>1.0</v>
      </c>
      <c r="C15" s="40">
        <f t="shared" si="3"/>
        <v>0.01745329252</v>
      </c>
      <c r="D15" s="40">
        <f t="shared" si="4"/>
        <v>0.0003046174198</v>
      </c>
      <c r="E15" s="2"/>
      <c r="F15" s="2"/>
      <c r="G15" s="2"/>
      <c r="H15" s="2"/>
      <c r="I15" s="2"/>
      <c r="J15" s="2"/>
      <c r="K15" s="2"/>
      <c r="L15" s="2"/>
      <c r="M15" s="2"/>
      <c r="N15" s="2"/>
      <c r="O15" s="2"/>
      <c r="P15" s="2"/>
      <c r="Q15" s="2"/>
      <c r="R15" s="2"/>
      <c r="S15" s="2"/>
      <c r="T15" s="2"/>
      <c r="U15" s="2"/>
      <c r="V15" s="2"/>
      <c r="W15" s="2"/>
      <c r="X15" s="2"/>
      <c r="Y15" s="2"/>
      <c r="Z15" s="2"/>
    </row>
    <row r="16">
      <c r="A16" s="2"/>
      <c r="B16" s="13">
        <v>5.0</v>
      </c>
      <c r="C16" s="40">
        <f t="shared" si="3"/>
        <v>0.0872664626</v>
      </c>
      <c r="D16" s="40">
        <f t="shared" si="4"/>
        <v>0.007615435495</v>
      </c>
      <c r="E16" s="2"/>
      <c r="F16" s="71" t="s">
        <v>73</v>
      </c>
      <c r="G16" s="3"/>
      <c r="H16" s="3"/>
      <c r="I16" s="3"/>
      <c r="J16" s="3"/>
      <c r="K16" s="2"/>
      <c r="L16" s="35"/>
      <c r="M16" s="35"/>
      <c r="N16" s="2"/>
      <c r="O16" s="2"/>
      <c r="P16" s="2"/>
      <c r="Q16" s="2"/>
      <c r="R16" s="2"/>
      <c r="S16" s="2"/>
      <c r="T16" s="2"/>
      <c r="U16" s="2"/>
      <c r="V16" s="2"/>
      <c r="W16" s="2"/>
      <c r="X16" s="2"/>
      <c r="Y16" s="2"/>
      <c r="Z16" s="2"/>
    </row>
    <row r="17">
      <c r="A17" s="4"/>
      <c r="B17" s="13">
        <v>10.0</v>
      </c>
      <c r="C17" s="40">
        <f t="shared" si="3"/>
        <v>0.1745329252</v>
      </c>
      <c r="D17" s="40">
        <f t="shared" si="4"/>
        <v>0.03046174198</v>
      </c>
      <c r="E17" s="2"/>
      <c r="F17" s="12" t="s">
        <v>34</v>
      </c>
      <c r="G17" s="63" t="s">
        <v>70</v>
      </c>
      <c r="H17" s="67" t="s">
        <v>37</v>
      </c>
      <c r="I17" s="67" t="s">
        <v>38</v>
      </c>
      <c r="J17" s="67" t="s">
        <v>71</v>
      </c>
      <c r="K17" s="12" t="s">
        <v>39</v>
      </c>
      <c r="L17" s="35"/>
      <c r="M17" s="35"/>
      <c r="N17" s="2"/>
      <c r="O17" s="2"/>
      <c r="P17" s="2"/>
      <c r="Q17" s="2"/>
      <c r="R17" s="2"/>
      <c r="S17" s="2"/>
      <c r="T17" s="2"/>
      <c r="U17" s="2"/>
      <c r="V17" s="2"/>
      <c r="W17" s="2"/>
      <c r="X17" s="2"/>
      <c r="Y17" s="2"/>
      <c r="Z17" s="2"/>
    </row>
    <row r="18">
      <c r="A18" s="4"/>
      <c r="B18" s="40">
        <v>15.0</v>
      </c>
      <c r="C18" s="40">
        <f t="shared" si="3"/>
        <v>0.2617993878</v>
      </c>
      <c r="D18" s="40">
        <f t="shared" si="4"/>
        <v>0.06853891945</v>
      </c>
      <c r="E18" s="2"/>
      <c r="F18" s="40">
        <v>0.0</v>
      </c>
      <c r="G18" s="68">
        <v>39.438736</v>
      </c>
      <c r="H18" s="69">
        <v>16.174229</v>
      </c>
      <c r="I18" s="69">
        <v>5.8901815</v>
      </c>
      <c r="J18" s="69">
        <v>33.61947</v>
      </c>
      <c r="K18" s="70">
        <v>95.122616</v>
      </c>
      <c r="L18" s="35"/>
      <c r="M18" s="35"/>
      <c r="N18" s="2"/>
      <c r="O18" s="2"/>
      <c r="P18" s="2"/>
      <c r="Q18" s="2"/>
      <c r="R18" s="2"/>
      <c r="S18" s="2"/>
      <c r="T18" s="2"/>
      <c r="U18" s="2"/>
      <c r="V18" s="2"/>
      <c r="W18" s="2"/>
      <c r="X18" s="2"/>
      <c r="Y18" s="2"/>
      <c r="Z18" s="2"/>
    </row>
    <row r="19">
      <c r="A19" s="2"/>
      <c r="B19" s="2"/>
      <c r="C19" s="2"/>
      <c r="D19" s="2"/>
      <c r="E19" s="2"/>
      <c r="F19" s="12"/>
      <c r="G19" s="19" t="s">
        <v>35</v>
      </c>
      <c r="H19" s="2" t="s">
        <v>36</v>
      </c>
      <c r="I19" s="2" t="s">
        <v>37</v>
      </c>
      <c r="J19" s="2" t="s">
        <v>38</v>
      </c>
      <c r="K19" s="20" t="s">
        <v>39</v>
      </c>
      <c r="L19" s="35"/>
      <c r="M19" s="35"/>
      <c r="N19" s="2"/>
      <c r="O19" s="2"/>
      <c r="P19" s="2"/>
      <c r="Q19" s="2"/>
      <c r="R19" s="2"/>
      <c r="S19" s="2"/>
      <c r="T19" s="2"/>
      <c r="U19" s="2"/>
      <c r="V19" s="2"/>
      <c r="W19" s="2"/>
      <c r="X19" s="2"/>
      <c r="Y19" s="2"/>
      <c r="Z19" s="2"/>
    </row>
    <row r="20">
      <c r="A20" s="2"/>
      <c r="B20" s="5" t="s">
        <v>55</v>
      </c>
      <c r="C20" s="3"/>
      <c r="D20" s="2"/>
      <c r="E20" s="2"/>
      <c r="F20" s="12" t="s">
        <v>43</v>
      </c>
      <c r="G20" s="22">
        <f t="shared" ref="G20:K20" si="5">(4*G18/($C$4*$C$5^2*$C$6))</f>
        <v>0.1372722014</v>
      </c>
      <c r="H20" s="23">
        <f t="shared" si="5"/>
        <v>0.05629673376</v>
      </c>
      <c r="I20" s="23">
        <f t="shared" si="5"/>
        <v>0.02050162513</v>
      </c>
      <c r="J20" s="23">
        <f t="shared" si="5"/>
        <v>0.1170174079</v>
      </c>
      <c r="K20" s="24">
        <f t="shared" si="5"/>
        <v>0.3310879664</v>
      </c>
      <c r="L20" s="35"/>
      <c r="M20" s="35"/>
      <c r="N20" s="2"/>
      <c r="O20" s="2"/>
      <c r="P20" s="2"/>
      <c r="Q20" s="2"/>
      <c r="R20" s="2"/>
      <c r="S20" s="2"/>
      <c r="T20" s="2"/>
      <c r="U20" s="2"/>
      <c r="V20" s="2"/>
      <c r="W20" s="2"/>
      <c r="X20" s="2"/>
      <c r="Y20" s="2"/>
      <c r="Z20" s="2"/>
    </row>
    <row r="21">
      <c r="A21" s="2"/>
      <c r="B21" s="12" t="s">
        <v>9</v>
      </c>
      <c r="C21" s="21">
        <v>0.2</v>
      </c>
      <c r="D21" s="2"/>
      <c r="E21" s="2"/>
      <c r="F21" s="2"/>
      <c r="G21" s="35"/>
      <c r="H21" s="35"/>
      <c r="I21" s="35"/>
      <c r="J21" s="35"/>
      <c r="K21" s="35"/>
      <c r="L21" s="35"/>
      <c r="M21" s="35"/>
      <c r="N21" s="2"/>
      <c r="O21" s="2"/>
      <c r="P21" s="2"/>
      <c r="Q21" s="2"/>
      <c r="R21" s="2"/>
      <c r="S21" s="2"/>
      <c r="T21" s="2"/>
      <c r="U21" s="2"/>
      <c r="V21" s="2"/>
      <c r="W21" s="2"/>
      <c r="X21" s="2"/>
      <c r="Y21" s="2"/>
      <c r="Z21" s="2"/>
    </row>
    <row r="22">
      <c r="A22" s="2"/>
      <c r="B22" s="12" t="s">
        <v>58</v>
      </c>
      <c r="C22" s="21">
        <v>2.5E-4</v>
      </c>
      <c r="D22" s="2"/>
      <c r="E22" s="2"/>
      <c r="F22" s="2"/>
      <c r="G22" s="2"/>
      <c r="H22" s="2"/>
      <c r="I22" s="2"/>
      <c r="J22" s="2"/>
      <c r="K22" s="2"/>
      <c r="L22" s="2"/>
      <c r="M22" s="2"/>
      <c r="N22" s="2"/>
      <c r="O22" s="2"/>
      <c r="P22" s="2"/>
      <c r="Q22" s="2"/>
      <c r="R22" s="2"/>
      <c r="S22" s="2"/>
      <c r="T22" s="2"/>
      <c r="U22" s="2"/>
      <c r="V22" s="2"/>
      <c r="W22" s="2"/>
      <c r="X22" s="2"/>
      <c r="Y22" s="2"/>
      <c r="Z22" s="2"/>
    </row>
    <row r="23">
      <c r="A23" s="2"/>
      <c r="B23" s="12" t="s">
        <v>59</v>
      </c>
      <c r="C23" s="21">
        <v>10.0</v>
      </c>
      <c r="D23" s="2"/>
      <c r="E23" s="2"/>
      <c r="F23" s="2"/>
      <c r="G23" s="2"/>
      <c r="H23" s="2"/>
      <c r="I23" s="2"/>
      <c r="J23" s="2"/>
      <c r="K23" s="2"/>
      <c r="L23" s="2"/>
      <c r="M23" s="2"/>
      <c r="N23" s="2"/>
      <c r="O23" s="2"/>
      <c r="P23" s="2"/>
      <c r="Q23" s="2"/>
      <c r="R23" s="2"/>
      <c r="S23" s="2"/>
      <c r="T23" s="2"/>
      <c r="U23" s="2"/>
      <c r="V23" s="2"/>
      <c r="W23" s="2"/>
      <c r="X23" s="2"/>
      <c r="Y23" s="2"/>
      <c r="Z23" s="2"/>
    </row>
    <row r="24">
      <c r="A24" s="4"/>
      <c r="B24" s="49" t="s">
        <v>60</v>
      </c>
      <c r="C24" s="12"/>
      <c r="D24" s="2"/>
      <c r="E24" s="2"/>
      <c r="F24" s="72"/>
      <c r="G24" s="2"/>
      <c r="H24" s="2"/>
      <c r="I24" s="2"/>
      <c r="J24" s="2"/>
      <c r="K24" s="2"/>
      <c r="L24" s="2"/>
      <c r="M24" s="2"/>
      <c r="N24" s="2"/>
      <c r="O24" s="2"/>
      <c r="P24" s="2"/>
      <c r="Q24" s="2"/>
      <c r="R24" s="2"/>
      <c r="S24" s="2"/>
      <c r="T24" s="2"/>
      <c r="U24" s="2"/>
      <c r="V24" s="2"/>
      <c r="W24" s="2"/>
      <c r="X24" s="2"/>
      <c r="Y24" s="2"/>
      <c r="Z24" s="2"/>
    </row>
    <row r="25">
      <c r="A25" s="2"/>
      <c r="B25" s="12" t="s">
        <v>62</v>
      </c>
      <c r="C25" s="21">
        <v>0.005</v>
      </c>
      <c r="D25" s="2"/>
      <c r="E25" s="2"/>
      <c r="F25" s="2"/>
      <c r="G25" s="2"/>
      <c r="H25" s="2"/>
      <c r="I25" s="2"/>
      <c r="J25" s="2"/>
      <c r="K25" s="2"/>
      <c r="L25" s="2"/>
      <c r="M25" s="2"/>
      <c r="N25" s="2"/>
      <c r="O25" s="2"/>
      <c r="P25" s="2"/>
      <c r="Q25" s="2"/>
      <c r="R25" s="2"/>
      <c r="S25" s="2"/>
      <c r="T25" s="2"/>
      <c r="U25" s="2"/>
      <c r="V25" s="2"/>
      <c r="W25" s="2"/>
      <c r="X25" s="2"/>
      <c r="Y25" s="2"/>
      <c r="Z25" s="2"/>
    </row>
    <row r="26">
      <c r="A26" s="2"/>
      <c r="B26" s="2"/>
      <c r="C26" s="3"/>
      <c r="D26" s="2"/>
      <c r="E26" s="2"/>
      <c r="F26" s="35"/>
      <c r="G26" s="35"/>
      <c r="H26" s="35"/>
      <c r="I26" s="35"/>
      <c r="J26" s="35"/>
      <c r="K26" s="73"/>
      <c r="L26" s="73"/>
      <c r="M26" s="73"/>
      <c r="N26" s="2"/>
      <c r="O26" s="2"/>
      <c r="P26" s="2"/>
      <c r="Q26" s="2"/>
      <c r="R26" s="2"/>
      <c r="S26" s="2"/>
      <c r="T26" s="2"/>
      <c r="U26" s="2"/>
      <c r="V26" s="2"/>
      <c r="W26" s="2"/>
      <c r="X26" s="2"/>
      <c r="Y26" s="2"/>
      <c r="Z26" s="2"/>
    </row>
    <row r="27">
      <c r="A27" s="2"/>
      <c r="B27" s="12" t="s">
        <v>63</v>
      </c>
      <c r="C27" s="40" t="str">
        <f>(K26-C7/1000)/C9*100</f>
        <v>#DIV/0!</v>
      </c>
      <c r="D27" s="2"/>
      <c r="E27" s="2"/>
      <c r="F27" s="74"/>
      <c r="G27" s="35"/>
      <c r="H27" s="35"/>
      <c r="I27" s="35"/>
      <c r="J27" s="35"/>
      <c r="K27" s="73"/>
      <c r="L27" s="73"/>
      <c r="M27" s="73"/>
      <c r="N27" s="2"/>
      <c r="O27" s="2"/>
      <c r="P27" s="2"/>
      <c r="Q27" s="2"/>
      <c r="R27" s="2"/>
      <c r="S27" s="2"/>
      <c r="T27" s="2"/>
      <c r="U27" s="2"/>
      <c r="V27" s="2"/>
      <c r="W27" s="2"/>
      <c r="X27" s="2"/>
      <c r="Y27" s="2"/>
      <c r="Z27" s="2"/>
    </row>
    <row r="28">
      <c r="A28" s="2"/>
      <c r="B28" s="7" t="s">
        <v>64</v>
      </c>
      <c r="C28" s="7" t="str">
        <f t="array" ref="C28">-2*sum(G20:J20*((G26:J26-C7/1000)/C9)^2)</f>
        <v>#DIV/0!</v>
      </c>
      <c r="D28" s="2"/>
      <c r="E28" s="2"/>
      <c r="F28" s="74"/>
      <c r="G28" s="35"/>
      <c r="H28" s="35"/>
      <c r="I28" s="35"/>
      <c r="J28" s="35"/>
      <c r="K28" s="73"/>
      <c r="L28" s="73"/>
      <c r="M28" s="73"/>
      <c r="N28" s="2"/>
      <c r="O28" s="2"/>
      <c r="P28" s="2"/>
      <c r="Q28" s="2"/>
      <c r="R28" s="2"/>
      <c r="S28" s="2"/>
      <c r="T28" s="2"/>
      <c r="U28" s="2"/>
      <c r="V28" s="2"/>
      <c r="W28" s="2"/>
      <c r="X28" s="2"/>
      <c r="Y28" s="2"/>
      <c r="Z28" s="2"/>
    </row>
    <row r="29">
      <c r="A29" s="2"/>
      <c r="B29" s="26" t="s">
        <v>65</v>
      </c>
      <c r="C29" s="12" t="str">
        <f>-8*(C11/1000+C3)^4/(PI()*C9*C4)</f>
        <v>#DIV/0!</v>
      </c>
      <c r="D29" s="2"/>
      <c r="E29" s="2"/>
      <c r="F29" s="74"/>
      <c r="G29" s="35"/>
      <c r="H29" s="35"/>
      <c r="I29" s="35"/>
      <c r="J29" s="35"/>
      <c r="K29" s="73"/>
      <c r="L29" s="73"/>
      <c r="M29" s="73"/>
      <c r="N29" s="2"/>
      <c r="O29" s="2"/>
      <c r="P29" s="2"/>
      <c r="Q29" s="2"/>
      <c r="R29" s="2"/>
      <c r="S29" s="2"/>
      <c r="T29" s="2"/>
      <c r="U29" s="2"/>
      <c r="V29" s="2"/>
      <c r="W29" s="2"/>
      <c r="X29" s="2"/>
      <c r="Y29" s="2"/>
      <c r="Z29" s="2"/>
    </row>
    <row r="30">
      <c r="A30" s="2"/>
      <c r="B30" s="2"/>
      <c r="C30" s="2"/>
      <c r="D30" s="2"/>
      <c r="E30" s="2"/>
      <c r="F30" s="65"/>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s>
  <sheetData>
    <row r="1">
      <c r="A1" s="65" t="s">
        <v>74</v>
      </c>
      <c r="B1" s="3"/>
      <c r="C1" s="75" t="s">
        <v>68</v>
      </c>
      <c r="D1" s="76">
        <v>1060104.0</v>
      </c>
      <c r="E1" s="2"/>
      <c r="F1" s="3"/>
      <c r="G1" s="2"/>
      <c r="H1" s="2"/>
      <c r="I1" s="2"/>
      <c r="J1" s="2"/>
      <c r="K1" s="2"/>
      <c r="L1" s="2"/>
      <c r="M1" s="2"/>
      <c r="N1" s="2"/>
      <c r="O1" s="2"/>
      <c r="P1" s="2"/>
      <c r="Q1" s="2"/>
      <c r="R1" s="2"/>
      <c r="S1" s="2"/>
      <c r="T1" s="2"/>
      <c r="U1" s="2"/>
      <c r="V1" s="2"/>
      <c r="W1" s="2"/>
      <c r="X1" s="2"/>
      <c r="Y1" s="2"/>
      <c r="Z1" s="2"/>
    </row>
    <row r="2">
      <c r="A2" s="4"/>
      <c r="B2" s="5" t="s">
        <v>31</v>
      </c>
      <c r="C2" s="2"/>
      <c r="D2" s="2"/>
      <c r="E2" s="4"/>
      <c r="F2" s="77" t="s">
        <v>69</v>
      </c>
      <c r="G2" s="3"/>
      <c r="H2" s="3"/>
      <c r="I2" s="3"/>
      <c r="J2" s="3"/>
      <c r="K2" s="2"/>
      <c r="L2" s="2"/>
      <c r="M2" s="2"/>
      <c r="N2" s="2"/>
      <c r="O2" s="2"/>
      <c r="P2" s="2"/>
      <c r="Q2" s="2"/>
      <c r="R2" s="2"/>
      <c r="S2" s="2"/>
      <c r="T2" s="2"/>
      <c r="U2" s="2"/>
      <c r="V2" s="2"/>
      <c r="W2" s="2"/>
      <c r="X2" s="2"/>
      <c r="Y2" s="2"/>
      <c r="Z2" s="2"/>
    </row>
    <row r="3">
      <c r="A3" s="4"/>
      <c r="B3" s="78" t="s">
        <v>33</v>
      </c>
      <c r="C3" s="8">
        <v>0.058</v>
      </c>
      <c r="D3" s="2"/>
      <c r="E3" s="4"/>
      <c r="F3" s="9" t="s">
        <v>34</v>
      </c>
      <c r="G3" s="79" t="s">
        <v>70</v>
      </c>
      <c r="H3" s="80" t="s">
        <v>37</v>
      </c>
      <c r="I3" s="80" t="s">
        <v>38</v>
      </c>
      <c r="J3" s="80" t="s">
        <v>71</v>
      </c>
      <c r="K3" s="12" t="s">
        <v>39</v>
      </c>
      <c r="L3" s="2"/>
      <c r="M3" s="2"/>
      <c r="N3" s="2"/>
      <c r="O3" s="2"/>
      <c r="P3" s="2"/>
      <c r="Q3" s="2"/>
      <c r="R3" s="2"/>
      <c r="S3" s="2"/>
      <c r="T3" s="2"/>
      <c r="U3" s="2"/>
      <c r="V3" s="2"/>
      <c r="W3" s="2"/>
      <c r="X3" s="2"/>
      <c r="Y3" s="2"/>
      <c r="Z3" s="2"/>
    </row>
    <row r="4">
      <c r="A4" s="4"/>
      <c r="B4" s="12" t="s">
        <v>40</v>
      </c>
      <c r="C4" s="13">
        <f>C3^2*pi()</f>
        <v>0.01056831769</v>
      </c>
      <c r="D4" s="2"/>
      <c r="E4" s="4"/>
      <c r="F4" s="14">
        <v>0.0</v>
      </c>
      <c r="G4" s="81">
        <v>14.065107</v>
      </c>
      <c r="H4" s="82">
        <v>5.7263355</v>
      </c>
      <c r="I4" s="82">
        <v>1.5735407</v>
      </c>
      <c r="J4" s="82">
        <v>25.893766</v>
      </c>
      <c r="K4" s="83">
        <v>47.25875</v>
      </c>
      <c r="L4" s="2"/>
      <c r="M4" s="2"/>
      <c r="N4" s="2"/>
      <c r="O4" s="2"/>
      <c r="P4" s="2"/>
      <c r="Q4" s="2"/>
      <c r="R4" s="2"/>
      <c r="S4" s="2"/>
      <c r="T4" s="2"/>
      <c r="U4" s="2"/>
      <c r="V4" s="2"/>
      <c r="W4" s="2"/>
      <c r="X4" s="2"/>
      <c r="Y4" s="2"/>
      <c r="Z4" s="2"/>
    </row>
    <row r="5">
      <c r="A5" s="4"/>
      <c r="B5" s="12" t="s">
        <v>41</v>
      </c>
      <c r="C5" s="8">
        <v>290.0</v>
      </c>
      <c r="D5" s="2"/>
      <c r="E5" s="4"/>
      <c r="F5" s="9"/>
      <c r="G5" s="19" t="s">
        <v>35</v>
      </c>
      <c r="H5" s="2" t="s">
        <v>36</v>
      </c>
      <c r="I5" s="2" t="s">
        <v>37</v>
      </c>
      <c r="J5" s="2" t="s">
        <v>38</v>
      </c>
      <c r="K5" s="20" t="s">
        <v>39</v>
      </c>
      <c r="L5" s="2"/>
      <c r="M5" s="2"/>
      <c r="N5" s="2"/>
      <c r="O5" s="2"/>
      <c r="P5" s="2"/>
      <c r="Q5" s="2"/>
      <c r="R5" s="2"/>
      <c r="S5" s="2"/>
      <c r="T5" s="2"/>
      <c r="U5" s="2"/>
      <c r="V5" s="2"/>
      <c r="W5" s="2"/>
      <c r="X5" s="2"/>
      <c r="Y5" s="2"/>
      <c r="Z5" s="2"/>
    </row>
    <row r="6">
      <c r="A6" s="4"/>
      <c r="B6" s="12" t="s">
        <v>42</v>
      </c>
      <c r="C6" s="21">
        <v>1.293</v>
      </c>
      <c r="D6" s="2"/>
      <c r="E6" s="4"/>
      <c r="F6" s="3" t="s">
        <v>43</v>
      </c>
      <c r="G6" s="22">
        <f t="shared" ref="G6:K6" si="1">(4*G4/($C$4*$C$5^2*$C$6))</f>
        <v>0.04895563084</v>
      </c>
      <c r="H6" s="23">
        <f t="shared" si="1"/>
        <v>0.01993133552</v>
      </c>
      <c r="I6" s="23">
        <f t="shared" si="1"/>
        <v>0.005476935058</v>
      </c>
      <c r="J6" s="23">
        <f t="shared" si="1"/>
        <v>0.09012698228</v>
      </c>
      <c r="K6" s="24">
        <f t="shared" si="1"/>
        <v>0.1644908865</v>
      </c>
      <c r="L6" s="65" t="s">
        <v>75</v>
      </c>
      <c r="M6" s="2"/>
      <c r="N6" s="2"/>
      <c r="O6" s="2"/>
      <c r="P6" s="2"/>
      <c r="Q6" s="2"/>
      <c r="R6" s="2"/>
      <c r="S6" s="2"/>
      <c r="T6" s="2"/>
      <c r="U6" s="2"/>
      <c r="V6" s="2"/>
      <c r="W6" s="2"/>
      <c r="X6" s="2"/>
      <c r="Y6" s="2"/>
      <c r="Z6" s="2"/>
    </row>
    <row r="7">
      <c r="A7" s="2"/>
      <c r="B7" s="12" t="s">
        <v>44</v>
      </c>
      <c r="C7" s="84">
        <v>0.0</v>
      </c>
      <c r="D7" s="2" t="s">
        <v>45</v>
      </c>
      <c r="E7" s="2"/>
      <c r="F7" s="2"/>
      <c r="G7" s="2"/>
      <c r="H7" s="2"/>
      <c r="I7" s="2"/>
      <c r="J7" s="2"/>
      <c r="K7" s="2"/>
      <c r="L7" s="2"/>
      <c r="M7" s="2"/>
      <c r="N7" s="2"/>
      <c r="O7" s="2"/>
      <c r="P7" s="2"/>
      <c r="Q7" s="2"/>
      <c r="R7" s="2"/>
      <c r="S7" s="2"/>
      <c r="T7" s="2"/>
      <c r="U7" s="2"/>
      <c r="V7" s="2"/>
      <c r="W7" s="2"/>
      <c r="X7" s="2"/>
      <c r="Y7" s="2"/>
      <c r="Z7" s="2"/>
    </row>
    <row r="8">
      <c r="A8" s="2"/>
      <c r="B8" s="78" t="s">
        <v>46</v>
      </c>
      <c r="C8" s="27">
        <f>C7-C10</f>
        <v>0</v>
      </c>
      <c r="D8" s="2"/>
      <c r="E8" s="2"/>
      <c r="F8" s="2"/>
      <c r="G8" s="2"/>
      <c r="H8" s="2"/>
      <c r="I8" s="2"/>
      <c r="J8" s="2"/>
      <c r="K8" s="2"/>
      <c r="L8" s="2"/>
      <c r="M8" s="2"/>
      <c r="N8" s="2"/>
      <c r="O8" s="2"/>
      <c r="P8" s="2"/>
      <c r="Q8" s="2"/>
      <c r="R8" s="2"/>
      <c r="S8" s="2"/>
      <c r="T8" s="2"/>
      <c r="U8" s="2"/>
      <c r="V8" s="2"/>
      <c r="W8" s="2"/>
      <c r="X8" s="2"/>
      <c r="Y8" s="2"/>
      <c r="Z8" s="2"/>
    </row>
    <row r="9">
      <c r="A9" s="2"/>
      <c r="B9" s="78" t="s">
        <v>47</v>
      </c>
      <c r="C9" s="28">
        <v>2.03</v>
      </c>
      <c r="D9" s="2"/>
      <c r="E9" s="2"/>
      <c r="F9" s="85" t="s">
        <v>72</v>
      </c>
      <c r="G9" s="3"/>
      <c r="H9" s="3"/>
      <c r="I9" s="3"/>
      <c r="J9" s="3"/>
      <c r="K9" s="2"/>
      <c r="L9" s="2"/>
      <c r="M9" s="2"/>
      <c r="N9" s="2"/>
      <c r="O9" s="2"/>
      <c r="P9" s="2"/>
      <c r="Q9" s="2"/>
      <c r="R9" s="2"/>
      <c r="S9" s="2"/>
      <c r="T9" s="2"/>
      <c r="U9" s="2"/>
      <c r="V9" s="2"/>
      <c r="W9" s="2"/>
      <c r="X9" s="2"/>
      <c r="Y9" s="2"/>
      <c r="Z9" s="2"/>
    </row>
    <row r="10">
      <c r="A10" s="4"/>
      <c r="B10" s="75" t="s">
        <v>49</v>
      </c>
      <c r="C10" s="8">
        <v>0.0</v>
      </c>
      <c r="D10" s="2"/>
      <c r="E10" s="2"/>
      <c r="F10" s="12" t="s">
        <v>34</v>
      </c>
      <c r="G10" s="79" t="s">
        <v>70</v>
      </c>
      <c r="H10" s="80" t="s">
        <v>37</v>
      </c>
      <c r="I10" s="80" t="s">
        <v>38</v>
      </c>
      <c r="J10" s="80" t="s">
        <v>71</v>
      </c>
      <c r="K10" s="12" t="s">
        <v>39</v>
      </c>
      <c r="L10" s="2"/>
      <c r="M10" s="2"/>
      <c r="N10" s="2"/>
      <c r="O10" s="2"/>
      <c r="P10" s="2"/>
      <c r="Q10" s="2"/>
      <c r="R10" s="2"/>
      <c r="S10" s="2"/>
      <c r="T10" s="2"/>
      <c r="U10" s="2"/>
      <c r="V10" s="2"/>
      <c r="W10" s="2"/>
      <c r="X10" s="2"/>
      <c r="Y10" s="2"/>
      <c r="Z10" s="2"/>
    </row>
    <row r="11">
      <c r="A11" s="2"/>
      <c r="B11" s="78" t="s">
        <v>52</v>
      </c>
      <c r="C11" s="83">
        <v>0.0</v>
      </c>
      <c r="D11" s="2"/>
      <c r="E11" s="2"/>
      <c r="F11" s="40">
        <v>0.0</v>
      </c>
      <c r="G11" s="81">
        <v>35.196548</v>
      </c>
      <c r="H11" s="82">
        <v>16.007597</v>
      </c>
      <c r="I11" s="82">
        <v>11.003719</v>
      </c>
      <c r="J11" s="82">
        <v>7.6460485</v>
      </c>
      <c r="K11" s="83">
        <v>69.853913</v>
      </c>
      <c r="L11" s="2"/>
      <c r="M11" s="2"/>
      <c r="N11" s="2"/>
      <c r="O11" s="2"/>
      <c r="P11" s="2"/>
      <c r="Q11" s="2"/>
      <c r="R11" s="2"/>
      <c r="S11" s="2"/>
      <c r="T11" s="2"/>
      <c r="U11" s="2"/>
      <c r="V11" s="2"/>
      <c r="W11" s="2"/>
      <c r="X11" s="2"/>
      <c r="Y11" s="2"/>
      <c r="Z11" s="2"/>
    </row>
    <row r="12">
      <c r="A12" s="2"/>
      <c r="B12" s="2"/>
      <c r="C12" s="2"/>
      <c r="D12" s="2"/>
      <c r="E12" s="2"/>
      <c r="F12" s="12"/>
      <c r="G12" s="19" t="s">
        <v>35</v>
      </c>
      <c r="H12" s="2" t="s">
        <v>36</v>
      </c>
      <c r="I12" s="2" t="s">
        <v>37</v>
      </c>
      <c r="J12" s="2" t="s">
        <v>38</v>
      </c>
      <c r="K12" s="20" t="s">
        <v>39</v>
      </c>
      <c r="L12" s="2"/>
      <c r="M12" s="2"/>
      <c r="N12" s="2"/>
      <c r="O12" s="2"/>
      <c r="P12" s="2"/>
      <c r="Q12" s="2"/>
      <c r="R12" s="2"/>
      <c r="S12" s="2"/>
      <c r="T12" s="2"/>
      <c r="U12" s="2"/>
      <c r="V12" s="2"/>
      <c r="W12" s="2"/>
      <c r="X12" s="2"/>
      <c r="Y12" s="2"/>
      <c r="Z12" s="2"/>
    </row>
    <row r="13">
      <c r="A13" s="4"/>
      <c r="B13" s="5" t="s">
        <v>34</v>
      </c>
      <c r="C13" s="5" t="s">
        <v>53</v>
      </c>
      <c r="D13" s="5" t="s">
        <v>54</v>
      </c>
      <c r="E13" s="2"/>
      <c r="F13" s="12" t="s">
        <v>43</v>
      </c>
      <c r="G13" s="22">
        <f t="shared" ref="G13:K13" si="2">(4*G11/($C$4*$C$5^2*$C$6))</f>
        <v>0.122506655</v>
      </c>
      <c r="H13" s="23">
        <f t="shared" si="2"/>
        <v>0.05571674708</v>
      </c>
      <c r="I13" s="23">
        <f t="shared" si="2"/>
        <v>0.03830002895</v>
      </c>
      <c r="J13" s="23">
        <f t="shared" si="2"/>
        <v>0.02661317313</v>
      </c>
      <c r="K13" s="24">
        <f t="shared" si="2"/>
        <v>0.2431366059</v>
      </c>
      <c r="L13" s="2"/>
      <c r="M13" s="2"/>
      <c r="N13" s="2"/>
      <c r="O13" s="2"/>
      <c r="P13" s="2"/>
      <c r="Q13" s="2"/>
      <c r="R13" s="2"/>
      <c r="S13" s="2"/>
      <c r="T13" s="2"/>
      <c r="U13" s="2"/>
      <c r="V13" s="2"/>
      <c r="W13" s="2"/>
      <c r="X13" s="2"/>
      <c r="Y13" s="2"/>
      <c r="Z13" s="2"/>
    </row>
    <row r="14">
      <c r="A14" s="4"/>
      <c r="B14" s="40">
        <v>0.0</v>
      </c>
      <c r="C14" s="40">
        <f t="shared" ref="C14:C18" si="3">(B14*PI())/180</f>
        <v>0</v>
      </c>
      <c r="D14" s="40">
        <f t="shared" ref="D14:D18" si="4">(C14^2)</f>
        <v>0</v>
      </c>
      <c r="E14" s="2"/>
      <c r="F14" s="2"/>
      <c r="G14" s="2"/>
      <c r="H14" s="2"/>
      <c r="I14" s="2"/>
      <c r="J14" s="2"/>
      <c r="K14" s="2"/>
      <c r="L14" s="2"/>
      <c r="M14" s="2"/>
      <c r="N14" s="2"/>
      <c r="O14" s="2"/>
      <c r="P14" s="2"/>
      <c r="Q14" s="2"/>
      <c r="R14" s="2"/>
      <c r="S14" s="2"/>
      <c r="T14" s="2"/>
      <c r="U14" s="2"/>
      <c r="V14" s="2"/>
      <c r="W14" s="2"/>
      <c r="X14" s="2"/>
      <c r="Y14" s="2"/>
      <c r="Z14" s="2"/>
    </row>
    <row r="15">
      <c r="A15" s="2"/>
      <c r="B15" s="40">
        <v>1.0</v>
      </c>
      <c r="C15" s="40">
        <f t="shared" si="3"/>
        <v>0.01745329252</v>
      </c>
      <c r="D15" s="40">
        <f t="shared" si="4"/>
        <v>0.0003046174198</v>
      </c>
      <c r="E15" s="2"/>
      <c r="F15" s="2"/>
      <c r="G15" s="2"/>
      <c r="H15" s="2"/>
      <c r="I15" s="2"/>
      <c r="J15" s="2"/>
      <c r="K15" s="2"/>
      <c r="L15" s="2"/>
      <c r="M15" s="2"/>
      <c r="N15" s="2"/>
      <c r="O15" s="2"/>
      <c r="P15" s="2"/>
      <c r="Q15" s="2"/>
      <c r="R15" s="2"/>
      <c r="S15" s="2"/>
      <c r="T15" s="2"/>
      <c r="U15" s="2"/>
      <c r="V15" s="2"/>
      <c r="W15" s="2"/>
      <c r="X15" s="2"/>
      <c r="Y15" s="2"/>
      <c r="Z15" s="2"/>
    </row>
    <row r="16">
      <c r="A16" s="2"/>
      <c r="B16" s="13">
        <v>5.0</v>
      </c>
      <c r="C16" s="40">
        <f t="shared" si="3"/>
        <v>0.0872664626</v>
      </c>
      <c r="D16" s="40">
        <f t="shared" si="4"/>
        <v>0.007615435495</v>
      </c>
      <c r="E16" s="2"/>
      <c r="F16" s="85" t="s">
        <v>73</v>
      </c>
      <c r="G16" s="3"/>
      <c r="H16" s="3"/>
      <c r="I16" s="3"/>
      <c r="J16" s="3"/>
      <c r="K16" s="2"/>
      <c r="L16" s="2"/>
      <c r="M16" s="2"/>
      <c r="N16" s="2"/>
      <c r="O16" s="2"/>
      <c r="P16" s="2"/>
      <c r="Q16" s="2"/>
      <c r="R16" s="2"/>
      <c r="S16" s="2"/>
      <c r="T16" s="2"/>
      <c r="U16" s="2"/>
      <c r="V16" s="2"/>
      <c r="W16" s="2"/>
      <c r="X16" s="2"/>
      <c r="Y16" s="2"/>
      <c r="Z16" s="2"/>
    </row>
    <row r="17">
      <c r="A17" s="4"/>
      <c r="B17" s="13">
        <v>10.0</v>
      </c>
      <c r="C17" s="40">
        <f t="shared" si="3"/>
        <v>0.1745329252</v>
      </c>
      <c r="D17" s="40">
        <f t="shared" si="4"/>
        <v>0.03046174198</v>
      </c>
      <c r="E17" s="2"/>
      <c r="F17" s="12" t="s">
        <v>34</v>
      </c>
      <c r="G17" s="79" t="s">
        <v>70</v>
      </c>
      <c r="H17" s="80" t="s">
        <v>37</v>
      </c>
      <c r="I17" s="80" t="s">
        <v>38</v>
      </c>
      <c r="J17" s="80" t="s">
        <v>71</v>
      </c>
      <c r="K17" s="12" t="s">
        <v>39</v>
      </c>
      <c r="L17" s="2"/>
      <c r="M17" s="2"/>
      <c r="N17" s="2"/>
      <c r="O17" s="2"/>
      <c r="P17" s="2"/>
      <c r="Q17" s="2"/>
      <c r="R17" s="2"/>
      <c r="S17" s="2"/>
      <c r="T17" s="2"/>
      <c r="U17" s="2"/>
      <c r="V17" s="2"/>
      <c r="W17" s="2"/>
      <c r="X17" s="2"/>
      <c r="Y17" s="2"/>
      <c r="Z17" s="2"/>
    </row>
    <row r="18">
      <c r="A18" s="4"/>
      <c r="B18" s="40">
        <v>15.0</v>
      </c>
      <c r="C18" s="40">
        <f t="shared" si="3"/>
        <v>0.2617993878</v>
      </c>
      <c r="D18" s="40">
        <f t="shared" si="4"/>
        <v>0.06853891945</v>
      </c>
      <c r="E18" s="2"/>
      <c r="F18" s="40">
        <v>0.0</v>
      </c>
      <c r="G18" s="81">
        <v>49.261656</v>
      </c>
      <c r="H18" s="82">
        <v>21.733932</v>
      </c>
      <c r="I18" s="82">
        <v>12.57726</v>
      </c>
      <c r="J18" s="69">
        <v>33.539815</v>
      </c>
      <c r="K18" s="83">
        <v>117.11266</v>
      </c>
      <c r="L18" s="2"/>
      <c r="M18" s="2"/>
      <c r="N18" s="2"/>
      <c r="O18" s="2"/>
      <c r="P18" s="2"/>
      <c r="Q18" s="2"/>
      <c r="R18" s="2"/>
      <c r="S18" s="2"/>
      <c r="T18" s="2"/>
      <c r="U18" s="2"/>
      <c r="V18" s="2"/>
      <c r="W18" s="2"/>
      <c r="X18" s="2"/>
      <c r="Y18" s="2"/>
      <c r="Z18" s="2"/>
    </row>
    <row r="19">
      <c r="A19" s="2"/>
      <c r="B19" s="2"/>
      <c r="C19" s="2"/>
      <c r="D19" s="2"/>
      <c r="E19" s="2"/>
      <c r="F19" s="12"/>
      <c r="G19" s="19" t="s">
        <v>35</v>
      </c>
      <c r="H19" s="2" t="s">
        <v>36</v>
      </c>
      <c r="I19" s="2" t="s">
        <v>37</v>
      </c>
      <c r="J19" s="2" t="s">
        <v>38</v>
      </c>
      <c r="K19" s="20" t="s">
        <v>39</v>
      </c>
      <c r="L19" s="2"/>
      <c r="M19" s="2"/>
      <c r="N19" s="2"/>
      <c r="O19" s="2"/>
      <c r="P19" s="2"/>
      <c r="Q19" s="2"/>
      <c r="R19" s="2"/>
      <c r="S19" s="2"/>
      <c r="T19" s="2"/>
      <c r="U19" s="2"/>
      <c r="V19" s="2"/>
      <c r="W19" s="2"/>
      <c r="X19" s="2"/>
      <c r="Y19" s="2"/>
      <c r="Z19" s="2"/>
    </row>
    <row r="20">
      <c r="A20" s="2"/>
      <c r="B20" s="5" t="s">
        <v>55</v>
      </c>
      <c r="C20" s="3"/>
      <c r="D20" s="2"/>
      <c r="E20" s="2"/>
      <c r="F20" s="12" t="s">
        <v>43</v>
      </c>
      <c r="G20" s="22">
        <f t="shared" ref="G20:K20" si="5">(4*G18/($C$4*$C$5^2*$C$6))</f>
        <v>0.1714622893</v>
      </c>
      <c r="H20" s="23">
        <f t="shared" si="5"/>
        <v>0.07564808086</v>
      </c>
      <c r="I20" s="23">
        <f t="shared" si="5"/>
        <v>0.04377696505</v>
      </c>
      <c r="J20" s="23">
        <f t="shared" si="5"/>
        <v>0.1167401572</v>
      </c>
      <c r="K20" s="24">
        <f t="shared" si="5"/>
        <v>0.4076274819</v>
      </c>
      <c r="L20" s="2"/>
      <c r="M20" s="2"/>
      <c r="N20" s="2"/>
      <c r="O20" s="2"/>
      <c r="P20" s="2"/>
      <c r="Q20" s="2"/>
      <c r="R20" s="2"/>
      <c r="S20" s="2"/>
      <c r="T20" s="2"/>
      <c r="U20" s="2"/>
      <c r="V20" s="2"/>
      <c r="W20" s="2"/>
      <c r="X20" s="2"/>
      <c r="Y20" s="2"/>
      <c r="Z20" s="2"/>
    </row>
    <row r="21">
      <c r="A21" s="2"/>
      <c r="B21" s="12" t="s">
        <v>9</v>
      </c>
      <c r="C21" s="21">
        <v>0.2</v>
      </c>
      <c r="D21" s="2"/>
      <c r="E21" s="2"/>
      <c r="F21" s="2"/>
      <c r="G21" s="2"/>
      <c r="H21" s="2"/>
      <c r="I21" s="2"/>
      <c r="J21" s="2"/>
      <c r="K21" s="2"/>
      <c r="L21" s="2"/>
      <c r="M21" s="2"/>
      <c r="N21" s="2"/>
      <c r="O21" s="2"/>
      <c r="P21" s="2"/>
      <c r="Q21" s="2"/>
      <c r="R21" s="2"/>
      <c r="S21" s="2"/>
      <c r="T21" s="2"/>
      <c r="U21" s="2"/>
      <c r="V21" s="2"/>
      <c r="W21" s="2"/>
      <c r="X21" s="2"/>
      <c r="Y21" s="2"/>
      <c r="Z21" s="2"/>
    </row>
    <row r="22">
      <c r="A22" s="2"/>
      <c r="B22" s="12" t="s">
        <v>58</v>
      </c>
      <c r="C22" s="21">
        <v>2.5E-4</v>
      </c>
      <c r="D22" s="2"/>
      <c r="E22" s="2"/>
      <c r="F22" s="2"/>
      <c r="G22" s="2"/>
      <c r="H22" s="2"/>
      <c r="I22" s="2"/>
      <c r="J22" s="2"/>
      <c r="K22" s="2"/>
      <c r="L22" s="2"/>
      <c r="M22" s="2"/>
      <c r="N22" s="2"/>
      <c r="O22" s="2"/>
      <c r="P22" s="2"/>
      <c r="Q22" s="2"/>
      <c r="R22" s="2"/>
      <c r="S22" s="2"/>
      <c r="T22" s="2"/>
      <c r="U22" s="2"/>
      <c r="V22" s="2"/>
      <c r="W22" s="2"/>
      <c r="X22" s="2"/>
      <c r="Y22" s="2"/>
      <c r="Z22" s="2"/>
    </row>
    <row r="23">
      <c r="A23" s="2"/>
      <c r="B23" s="12" t="s">
        <v>59</v>
      </c>
      <c r="C23" s="21">
        <v>10.0</v>
      </c>
      <c r="D23" s="2"/>
      <c r="E23" s="2"/>
      <c r="F23" s="2"/>
      <c r="G23" s="2"/>
      <c r="H23" s="2"/>
      <c r="I23" s="2"/>
      <c r="J23" s="2"/>
      <c r="K23" s="2"/>
      <c r="L23" s="2"/>
      <c r="M23" s="2"/>
      <c r="N23" s="2"/>
      <c r="O23" s="2"/>
      <c r="P23" s="2"/>
      <c r="Q23" s="2"/>
      <c r="R23" s="2"/>
      <c r="S23" s="2"/>
      <c r="T23" s="2"/>
      <c r="U23" s="2"/>
      <c r="V23" s="2"/>
      <c r="W23" s="2"/>
      <c r="X23" s="2"/>
      <c r="Y23" s="2"/>
      <c r="Z23" s="2"/>
    </row>
    <row r="24">
      <c r="A24" s="4"/>
      <c r="B24" s="12" t="s">
        <v>60</v>
      </c>
      <c r="C24" s="12"/>
      <c r="D24" s="2"/>
      <c r="E24" s="2"/>
      <c r="F24" s="2"/>
      <c r="G24" s="2"/>
      <c r="H24" s="2"/>
      <c r="I24" s="2"/>
      <c r="J24" s="2"/>
      <c r="K24" s="2"/>
      <c r="L24" s="2"/>
      <c r="M24" s="2"/>
      <c r="N24" s="2"/>
      <c r="O24" s="2"/>
      <c r="P24" s="2"/>
      <c r="Q24" s="2"/>
      <c r="R24" s="2"/>
      <c r="S24" s="2"/>
      <c r="T24" s="2"/>
      <c r="U24" s="2"/>
      <c r="V24" s="2"/>
      <c r="W24" s="2"/>
      <c r="X24" s="2"/>
      <c r="Y24" s="2"/>
      <c r="Z24" s="2"/>
    </row>
    <row r="25">
      <c r="A25" s="2"/>
      <c r="B25" s="12" t="s">
        <v>62</v>
      </c>
      <c r="C25" s="21">
        <v>0.005</v>
      </c>
      <c r="D25" s="2"/>
      <c r="E25" s="2"/>
      <c r="F25" s="2"/>
      <c r="G25" s="2"/>
      <c r="H25" s="2"/>
      <c r="I25" s="2"/>
      <c r="J25" s="2"/>
      <c r="K25" s="2"/>
      <c r="L25" s="2"/>
      <c r="M25" s="2"/>
      <c r="N25" s="2"/>
      <c r="O25" s="2"/>
      <c r="P25" s="2"/>
      <c r="Q25" s="2"/>
      <c r="R25" s="2"/>
      <c r="S25" s="2"/>
      <c r="T25" s="2"/>
      <c r="U25" s="2"/>
      <c r="V25" s="2"/>
      <c r="W25" s="2"/>
      <c r="X25" s="2"/>
      <c r="Y25" s="2"/>
      <c r="Z25" s="2"/>
    </row>
    <row r="26">
      <c r="A26" s="2"/>
      <c r="B26" s="2"/>
      <c r="C26" s="3"/>
      <c r="D26" s="2"/>
      <c r="E26" s="2"/>
      <c r="F26" s="2"/>
      <c r="G26" s="2"/>
      <c r="H26" s="2"/>
      <c r="I26" s="2"/>
      <c r="J26" s="2"/>
      <c r="K26" s="2"/>
      <c r="L26" s="2"/>
      <c r="M26" s="2"/>
      <c r="N26" s="2"/>
      <c r="O26" s="2"/>
      <c r="P26" s="2"/>
      <c r="Q26" s="2"/>
      <c r="R26" s="2"/>
      <c r="S26" s="2"/>
      <c r="T26" s="2"/>
      <c r="U26" s="2"/>
      <c r="V26" s="2"/>
      <c r="W26" s="2"/>
      <c r="X26" s="2"/>
      <c r="Y26" s="2"/>
      <c r="Z26" s="2"/>
    </row>
    <row r="27">
      <c r="A27" s="2"/>
      <c r="B27" s="12" t="s">
        <v>63</v>
      </c>
      <c r="C27" s="40">
        <f>(K26-C7/1000)/C9*100</f>
        <v>0</v>
      </c>
      <c r="D27" s="2"/>
      <c r="E27" s="2"/>
      <c r="F27" s="75"/>
      <c r="G27" s="2"/>
      <c r="H27" s="2"/>
      <c r="I27" s="2"/>
      <c r="J27" s="2"/>
      <c r="K27" s="2"/>
      <c r="L27" s="2"/>
      <c r="M27" s="2"/>
      <c r="N27" s="2"/>
      <c r="O27" s="2"/>
      <c r="P27" s="2"/>
      <c r="Q27" s="2"/>
      <c r="R27" s="2"/>
      <c r="S27" s="2"/>
      <c r="T27" s="2"/>
      <c r="U27" s="2"/>
      <c r="V27" s="2"/>
      <c r="W27" s="2"/>
      <c r="X27" s="2"/>
      <c r="Y27" s="2"/>
      <c r="Z27" s="2"/>
    </row>
    <row r="28">
      <c r="A28" s="2"/>
      <c r="B28" s="78" t="s">
        <v>64</v>
      </c>
      <c r="C28" s="86">
        <f t="array" ref="C28">-2*sum(G20:J20*((G26:J26-C7/1000)/C9)^2)</f>
        <v>0</v>
      </c>
      <c r="D28" s="2"/>
      <c r="E28" s="2"/>
      <c r="F28" s="75"/>
      <c r="G28" s="2"/>
      <c r="H28" s="2"/>
      <c r="I28" s="2"/>
      <c r="J28" s="2"/>
      <c r="K28" s="2"/>
      <c r="L28" s="2"/>
      <c r="M28" s="2"/>
      <c r="N28" s="2"/>
      <c r="O28" s="2"/>
      <c r="P28" s="2"/>
      <c r="Q28" s="2"/>
      <c r="R28" s="2"/>
      <c r="S28" s="2"/>
      <c r="T28" s="2"/>
      <c r="U28" s="2"/>
      <c r="V28" s="2"/>
      <c r="W28" s="2"/>
      <c r="X28" s="2"/>
      <c r="Y28" s="2"/>
      <c r="Z28" s="2"/>
    </row>
    <row r="29">
      <c r="A29" s="2"/>
      <c r="B29" s="78" t="s">
        <v>65</v>
      </c>
      <c r="C29" s="87">
        <f>-8*(C11/1000+C3)^4/(PI()*C9*C4)</f>
        <v>-0.001343229406</v>
      </c>
      <c r="D29" s="2"/>
      <c r="E29" s="2"/>
      <c r="F29" s="75"/>
      <c r="G29" s="2"/>
      <c r="H29" s="2"/>
      <c r="I29" s="2"/>
      <c r="J29" s="2"/>
      <c r="K29" s="2"/>
      <c r="L29" s="2"/>
      <c r="M29" s="2"/>
      <c r="N29" s="2"/>
      <c r="O29" s="2"/>
      <c r="P29" s="2"/>
      <c r="Q29" s="2"/>
      <c r="R29" s="2"/>
      <c r="S29" s="2"/>
      <c r="T29" s="2"/>
      <c r="U29" s="2"/>
      <c r="V29" s="2"/>
      <c r="W29" s="2"/>
      <c r="X29" s="2"/>
      <c r="Y29" s="2"/>
      <c r="Z29" s="2"/>
    </row>
    <row r="30">
      <c r="A30" s="2"/>
      <c r="B30" s="2"/>
      <c r="C30" s="2"/>
      <c r="D30" s="2"/>
      <c r="E30" s="2"/>
      <c r="F30" s="75"/>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s>
  <sheetData>
    <row r="1">
      <c r="A1" s="65" t="s">
        <v>76</v>
      </c>
      <c r="B1" s="3"/>
      <c r="C1" s="75" t="s">
        <v>68</v>
      </c>
      <c r="D1" s="74">
        <v>603345.0</v>
      </c>
      <c r="E1" s="65" t="s">
        <v>12</v>
      </c>
      <c r="F1" s="88">
        <v>0.001</v>
      </c>
      <c r="G1" s="65" t="s">
        <v>14</v>
      </c>
      <c r="H1" s="65">
        <v>10.0</v>
      </c>
      <c r="I1" s="2"/>
      <c r="J1" s="2"/>
      <c r="K1" s="2"/>
      <c r="L1" s="2"/>
      <c r="M1" s="2"/>
      <c r="N1" s="2"/>
      <c r="O1" s="2"/>
      <c r="P1" s="2"/>
      <c r="Q1" s="2"/>
      <c r="R1" s="2"/>
      <c r="S1" s="2"/>
      <c r="T1" s="2"/>
      <c r="U1" s="2"/>
      <c r="V1" s="2"/>
      <c r="W1" s="2"/>
      <c r="X1" s="2"/>
      <c r="Y1" s="2"/>
      <c r="Z1" s="2"/>
    </row>
    <row r="2">
      <c r="A2" s="4"/>
      <c r="B2" s="5" t="s">
        <v>31</v>
      </c>
      <c r="C2" s="2"/>
      <c r="D2" s="2"/>
      <c r="E2" s="4"/>
      <c r="F2" s="77" t="s">
        <v>69</v>
      </c>
      <c r="G2" s="3"/>
      <c r="H2" s="3"/>
      <c r="I2" s="3"/>
      <c r="J2" s="3"/>
      <c r="K2" s="2"/>
      <c r="L2" s="2"/>
      <c r="M2" s="2"/>
      <c r="N2" s="2"/>
      <c r="O2" s="2"/>
      <c r="P2" s="2"/>
      <c r="Q2" s="2"/>
      <c r="R2" s="2"/>
      <c r="S2" s="2"/>
      <c r="T2" s="2"/>
      <c r="U2" s="2"/>
      <c r="V2" s="2"/>
      <c r="W2" s="2"/>
      <c r="X2" s="2"/>
      <c r="Y2" s="2"/>
      <c r="Z2" s="2"/>
    </row>
    <row r="3">
      <c r="A3" s="4"/>
      <c r="B3" s="78" t="s">
        <v>33</v>
      </c>
      <c r="C3" s="8">
        <v>0.058</v>
      </c>
      <c r="D3" s="2"/>
      <c r="E3" s="4"/>
      <c r="F3" s="9" t="s">
        <v>34</v>
      </c>
      <c r="G3" s="79" t="s">
        <v>70</v>
      </c>
      <c r="H3" s="80" t="s">
        <v>37</v>
      </c>
      <c r="I3" s="80" t="s">
        <v>38</v>
      </c>
      <c r="J3" s="80" t="s">
        <v>71</v>
      </c>
      <c r="K3" s="12" t="s">
        <v>39</v>
      </c>
      <c r="L3" s="2"/>
      <c r="M3" s="2"/>
      <c r="N3" s="2"/>
      <c r="O3" s="2"/>
      <c r="P3" s="2"/>
      <c r="Q3" s="2"/>
      <c r="R3" s="2"/>
      <c r="S3" s="2"/>
      <c r="T3" s="2"/>
      <c r="U3" s="2"/>
      <c r="V3" s="2"/>
      <c r="W3" s="2"/>
      <c r="X3" s="2"/>
      <c r="Y3" s="2"/>
      <c r="Z3" s="2"/>
    </row>
    <row r="4">
      <c r="A4" s="4"/>
      <c r="B4" s="12" t="s">
        <v>40</v>
      </c>
      <c r="C4" s="13">
        <f>C3^2*pi()</f>
        <v>0.01056831769</v>
      </c>
      <c r="D4" s="2"/>
      <c r="E4" s="4"/>
      <c r="F4" s="14">
        <v>0.0</v>
      </c>
      <c r="G4" s="68">
        <v>18.291328</v>
      </c>
      <c r="H4" s="69">
        <v>4.5744991</v>
      </c>
      <c r="I4" s="69">
        <v>1.2757883</v>
      </c>
      <c r="J4" s="69">
        <v>28.032291</v>
      </c>
      <c r="K4" s="70">
        <v>52.173907</v>
      </c>
      <c r="L4" s="2"/>
      <c r="M4" s="2"/>
      <c r="N4" s="2"/>
      <c r="O4" s="2"/>
      <c r="P4" s="2"/>
      <c r="Q4" s="2"/>
      <c r="R4" s="2"/>
      <c r="S4" s="2"/>
      <c r="T4" s="2"/>
      <c r="U4" s="2"/>
      <c r="V4" s="2"/>
      <c r="W4" s="2"/>
      <c r="X4" s="2"/>
      <c r="Y4" s="2"/>
      <c r="Z4" s="2"/>
    </row>
    <row r="5">
      <c r="A5" s="4"/>
      <c r="B5" s="12" t="s">
        <v>41</v>
      </c>
      <c r="C5" s="8">
        <v>290.0</v>
      </c>
      <c r="D5" s="2"/>
      <c r="E5" s="4"/>
      <c r="F5" s="9"/>
      <c r="G5" s="19" t="s">
        <v>35</v>
      </c>
      <c r="H5" s="2" t="s">
        <v>36</v>
      </c>
      <c r="I5" s="2" t="s">
        <v>37</v>
      </c>
      <c r="J5" s="2" t="s">
        <v>38</v>
      </c>
      <c r="K5" s="20" t="s">
        <v>39</v>
      </c>
      <c r="L5" s="2"/>
      <c r="M5" s="2"/>
      <c r="N5" s="2"/>
      <c r="O5" s="2"/>
      <c r="P5" s="2"/>
      <c r="Q5" s="2"/>
      <c r="R5" s="2"/>
      <c r="S5" s="2"/>
      <c r="T5" s="2"/>
      <c r="U5" s="2"/>
      <c r="V5" s="2"/>
      <c r="W5" s="2"/>
      <c r="X5" s="2"/>
      <c r="Y5" s="2"/>
      <c r="Z5" s="2"/>
    </row>
    <row r="6">
      <c r="A6" s="4"/>
      <c r="B6" s="12" t="s">
        <v>42</v>
      </c>
      <c r="C6" s="21">
        <v>1.293</v>
      </c>
      <c r="D6" s="2"/>
      <c r="E6" s="4"/>
      <c r="F6" s="3" t="s">
        <v>43</v>
      </c>
      <c r="G6" s="22">
        <f t="shared" ref="G6:K6" si="1">(4*G4/($C$4*$C$5^2*$C$6))</f>
        <v>0.06366560177</v>
      </c>
      <c r="H6" s="23">
        <f t="shared" si="1"/>
        <v>0.01592220302</v>
      </c>
      <c r="I6" s="23">
        <f t="shared" si="1"/>
        <v>0.004440564942</v>
      </c>
      <c r="J6" s="23">
        <f t="shared" si="1"/>
        <v>0.09757042657</v>
      </c>
      <c r="K6" s="24">
        <f t="shared" si="1"/>
        <v>0.1815987984</v>
      </c>
      <c r="L6" s="65"/>
      <c r="M6" s="2"/>
      <c r="N6" s="2"/>
      <c r="O6" s="2"/>
      <c r="P6" s="2"/>
      <c r="Q6" s="2"/>
      <c r="R6" s="2"/>
      <c r="S6" s="2"/>
      <c r="T6" s="2"/>
      <c r="U6" s="2"/>
      <c r="V6" s="2"/>
      <c r="W6" s="2"/>
      <c r="X6" s="2"/>
      <c r="Y6" s="2"/>
      <c r="Z6" s="2"/>
    </row>
    <row r="7">
      <c r="A7" s="2"/>
      <c r="B7" s="12" t="s">
        <v>44</v>
      </c>
      <c r="C7" s="84">
        <v>0.0</v>
      </c>
      <c r="D7" s="2" t="s">
        <v>45</v>
      </c>
      <c r="E7" s="2"/>
      <c r="F7" s="2"/>
      <c r="G7" s="2"/>
      <c r="H7" s="2"/>
      <c r="I7" s="2"/>
      <c r="J7" s="2"/>
      <c r="K7" s="2"/>
      <c r="L7" s="2"/>
      <c r="M7" s="2"/>
      <c r="N7" s="2"/>
      <c r="O7" s="2"/>
      <c r="P7" s="2"/>
      <c r="Q7" s="2"/>
      <c r="R7" s="2"/>
      <c r="S7" s="2"/>
      <c r="T7" s="2"/>
      <c r="U7" s="2"/>
      <c r="V7" s="2"/>
      <c r="W7" s="2"/>
      <c r="X7" s="2"/>
      <c r="Y7" s="2"/>
      <c r="Z7" s="2"/>
    </row>
    <row r="8">
      <c r="A8" s="2"/>
      <c r="B8" s="78" t="s">
        <v>46</v>
      </c>
      <c r="C8" s="27">
        <f>C7-C10</f>
        <v>0</v>
      </c>
      <c r="D8" s="2"/>
      <c r="E8" s="2"/>
      <c r="F8" s="2"/>
      <c r="G8" s="2"/>
      <c r="H8" s="2"/>
      <c r="I8" s="2"/>
      <c r="J8" s="2"/>
      <c r="K8" s="2"/>
      <c r="L8" s="2"/>
      <c r="M8" s="2"/>
      <c r="N8" s="2"/>
      <c r="O8" s="2"/>
      <c r="P8" s="2"/>
      <c r="Q8" s="2"/>
      <c r="R8" s="2"/>
      <c r="S8" s="2"/>
      <c r="T8" s="2"/>
      <c r="U8" s="2"/>
      <c r="V8" s="2"/>
      <c r="W8" s="2"/>
      <c r="X8" s="2"/>
      <c r="Y8" s="2"/>
      <c r="Z8" s="2"/>
    </row>
    <row r="9">
      <c r="A9" s="2"/>
      <c r="B9" s="78" t="s">
        <v>47</v>
      </c>
      <c r="C9" s="28">
        <v>2.03</v>
      </c>
      <c r="D9" s="2"/>
      <c r="E9" s="2"/>
      <c r="F9" s="85" t="s">
        <v>72</v>
      </c>
      <c r="G9" s="3"/>
      <c r="H9" s="3"/>
      <c r="I9" s="3"/>
      <c r="J9" s="3"/>
      <c r="K9" s="2"/>
      <c r="L9" s="2"/>
      <c r="M9" s="2"/>
      <c r="N9" s="2"/>
      <c r="O9" s="2"/>
      <c r="P9" s="2"/>
      <c r="Q9" s="2"/>
      <c r="R9" s="2"/>
      <c r="S9" s="2"/>
      <c r="T9" s="2"/>
      <c r="U9" s="2"/>
      <c r="V9" s="2"/>
      <c r="W9" s="2"/>
      <c r="X9" s="2"/>
      <c r="Y9" s="2"/>
      <c r="Z9" s="2"/>
    </row>
    <row r="10">
      <c r="A10" s="4"/>
      <c r="B10" s="75" t="s">
        <v>49</v>
      </c>
      <c r="C10" s="8">
        <v>0.0</v>
      </c>
      <c r="D10" s="2"/>
      <c r="E10" s="2"/>
      <c r="F10" s="12" t="s">
        <v>34</v>
      </c>
      <c r="G10" s="79" t="s">
        <v>70</v>
      </c>
      <c r="H10" s="80" t="s">
        <v>37</v>
      </c>
      <c r="I10" s="80" t="s">
        <v>38</v>
      </c>
      <c r="J10" s="80" t="s">
        <v>71</v>
      </c>
      <c r="K10" s="12" t="s">
        <v>39</v>
      </c>
      <c r="L10" s="2"/>
      <c r="M10" s="2"/>
      <c r="N10" s="2"/>
      <c r="O10" s="2"/>
      <c r="P10" s="2"/>
      <c r="Q10" s="2"/>
      <c r="R10" s="2"/>
      <c r="S10" s="2"/>
      <c r="T10" s="2"/>
      <c r="U10" s="2"/>
      <c r="V10" s="2"/>
      <c r="W10" s="2"/>
      <c r="X10" s="2"/>
      <c r="Y10" s="2"/>
      <c r="Z10" s="2"/>
    </row>
    <row r="11">
      <c r="A11" s="2"/>
      <c r="B11" s="78" t="s">
        <v>52</v>
      </c>
      <c r="C11" s="83">
        <v>0.0</v>
      </c>
      <c r="D11" s="2"/>
      <c r="E11" s="2"/>
      <c r="F11" s="40">
        <v>0.0</v>
      </c>
      <c r="G11" s="68">
        <v>15.965791</v>
      </c>
      <c r="H11" s="69">
        <v>7.480154</v>
      </c>
      <c r="I11" s="69">
        <v>5.2233095</v>
      </c>
      <c r="J11" s="69">
        <v>3.921315</v>
      </c>
      <c r="K11" s="70">
        <v>32.590569</v>
      </c>
      <c r="L11" s="2"/>
      <c r="M11" s="2"/>
      <c r="N11" s="2"/>
      <c r="O11" s="2"/>
      <c r="P11" s="2"/>
      <c r="Q11" s="2"/>
      <c r="R11" s="2"/>
      <c r="S11" s="2"/>
      <c r="T11" s="2"/>
      <c r="U11" s="2"/>
      <c r="V11" s="2"/>
      <c r="W11" s="2"/>
      <c r="X11" s="2"/>
      <c r="Y11" s="2"/>
      <c r="Z11" s="2"/>
    </row>
    <row r="12">
      <c r="A12" s="2"/>
      <c r="B12" s="2"/>
      <c r="C12" s="2"/>
      <c r="D12" s="2"/>
      <c r="E12" s="2"/>
      <c r="F12" s="12"/>
      <c r="G12" s="19" t="s">
        <v>35</v>
      </c>
      <c r="H12" s="2" t="s">
        <v>36</v>
      </c>
      <c r="I12" s="2" t="s">
        <v>37</v>
      </c>
      <c r="J12" s="2" t="s">
        <v>38</v>
      </c>
      <c r="K12" s="20" t="s">
        <v>39</v>
      </c>
      <c r="L12" s="2"/>
      <c r="M12" s="2"/>
      <c r="N12" s="2"/>
      <c r="O12" s="2"/>
      <c r="P12" s="2"/>
      <c r="Q12" s="2"/>
      <c r="R12" s="2"/>
      <c r="S12" s="2"/>
      <c r="T12" s="2"/>
      <c r="U12" s="2"/>
      <c r="V12" s="2"/>
      <c r="W12" s="2"/>
      <c r="X12" s="2"/>
      <c r="Y12" s="2"/>
      <c r="Z12" s="2"/>
    </row>
    <row r="13">
      <c r="A13" s="4"/>
      <c r="B13" s="5" t="s">
        <v>34</v>
      </c>
      <c r="C13" s="5" t="s">
        <v>53</v>
      </c>
      <c r="D13" s="5" t="s">
        <v>54</v>
      </c>
      <c r="E13" s="2"/>
      <c r="F13" s="12" t="s">
        <v>43</v>
      </c>
      <c r="G13" s="22">
        <f t="shared" ref="G13:K13" si="2">(4*G11/($C$4*$C$5^2*$C$6))</f>
        <v>0.05557123527</v>
      </c>
      <c r="H13" s="23">
        <f t="shared" si="2"/>
        <v>0.02603575343</v>
      </c>
      <c r="I13" s="23">
        <f t="shared" si="2"/>
        <v>0.01818048108</v>
      </c>
      <c r="J13" s="23">
        <f t="shared" si="2"/>
        <v>0.01364870168</v>
      </c>
      <c r="K13" s="24">
        <f t="shared" si="2"/>
        <v>0.1134361697</v>
      </c>
      <c r="L13" s="2"/>
      <c r="M13" s="2"/>
      <c r="N13" s="2"/>
      <c r="O13" s="2"/>
      <c r="P13" s="2"/>
      <c r="Q13" s="2"/>
      <c r="R13" s="2"/>
      <c r="S13" s="2"/>
      <c r="T13" s="2"/>
      <c r="U13" s="2"/>
      <c r="V13" s="2"/>
      <c r="W13" s="2"/>
      <c r="X13" s="2"/>
      <c r="Y13" s="2"/>
      <c r="Z13" s="2"/>
    </row>
    <row r="14">
      <c r="A14" s="4"/>
      <c r="B14" s="40">
        <v>0.0</v>
      </c>
      <c r="C14" s="40">
        <f t="shared" ref="C14:C18" si="3">(B14*PI())/180</f>
        <v>0</v>
      </c>
      <c r="D14" s="40">
        <f t="shared" ref="D14:D18" si="4">(C14^2)</f>
        <v>0</v>
      </c>
      <c r="E14" s="2"/>
      <c r="F14" s="2"/>
      <c r="G14" s="2"/>
      <c r="H14" s="2"/>
      <c r="I14" s="2"/>
      <c r="J14" s="2"/>
      <c r="K14" s="2"/>
      <c r="L14" s="2"/>
      <c r="M14" s="2"/>
      <c r="N14" s="2"/>
      <c r="O14" s="2"/>
      <c r="P14" s="2"/>
      <c r="Q14" s="2"/>
      <c r="R14" s="2"/>
      <c r="S14" s="2"/>
      <c r="T14" s="2"/>
      <c r="U14" s="2"/>
      <c r="V14" s="2"/>
      <c r="W14" s="2"/>
      <c r="X14" s="2"/>
      <c r="Y14" s="2"/>
      <c r="Z14" s="2"/>
    </row>
    <row r="15">
      <c r="A15" s="2"/>
      <c r="B15" s="40">
        <v>1.0</v>
      </c>
      <c r="C15" s="40">
        <f t="shared" si="3"/>
        <v>0.01745329252</v>
      </c>
      <c r="D15" s="40">
        <f t="shared" si="4"/>
        <v>0.0003046174198</v>
      </c>
      <c r="E15" s="2"/>
      <c r="F15" s="2"/>
      <c r="G15" s="2"/>
      <c r="H15" s="2"/>
      <c r="I15" s="2"/>
      <c r="J15" s="2"/>
      <c r="K15" s="2"/>
      <c r="L15" s="2"/>
      <c r="M15" s="2"/>
      <c r="N15" s="2"/>
      <c r="O15" s="2"/>
      <c r="P15" s="2"/>
      <c r="Q15" s="2"/>
      <c r="R15" s="2"/>
      <c r="S15" s="2"/>
      <c r="T15" s="2"/>
      <c r="U15" s="2"/>
      <c r="V15" s="2"/>
      <c r="W15" s="2"/>
      <c r="X15" s="2"/>
      <c r="Y15" s="2"/>
      <c r="Z15" s="2"/>
    </row>
    <row r="16">
      <c r="A16" s="2"/>
      <c r="B16" s="13">
        <v>5.0</v>
      </c>
      <c r="C16" s="40">
        <f t="shared" si="3"/>
        <v>0.0872664626</v>
      </c>
      <c r="D16" s="40">
        <f t="shared" si="4"/>
        <v>0.007615435495</v>
      </c>
      <c r="E16" s="2"/>
      <c r="F16" s="85" t="s">
        <v>73</v>
      </c>
      <c r="G16" s="3"/>
      <c r="H16" s="3"/>
      <c r="I16" s="3"/>
      <c r="J16" s="3"/>
      <c r="K16" s="2"/>
      <c r="L16" s="2"/>
      <c r="M16" s="2"/>
      <c r="N16" s="2"/>
      <c r="O16" s="2"/>
      <c r="P16" s="2"/>
      <c r="Q16" s="2"/>
      <c r="R16" s="2"/>
      <c r="S16" s="2"/>
      <c r="T16" s="2"/>
      <c r="U16" s="2"/>
      <c r="V16" s="2"/>
      <c r="W16" s="2"/>
      <c r="X16" s="2"/>
      <c r="Y16" s="2"/>
      <c r="Z16" s="2"/>
    </row>
    <row r="17">
      <c r="A17" s="4"/>
      <c r="B17" s="13">
        <v>10.0</v>
      </c>
      <c r="C17" s="40">
        <f t="shared" si="3"/>
        <v>0.1745329252</v>
      </c>
      <c r="D17" s="40">
        <f t="shared" si="4"/>
        <v>0.03046174198</v>
      </c>
      <c r="E17" s="2"/>
      <c r="F17" s="12" t="s">
        <v>34</v>
      </c>
      <c r="G17" s="79" t="s">
        <v>70</v>
      </c>
      <c r="H17" s="80" t="s">
        <v>37</v>
      </c>
      <c r="I17" s="80" t="s">
        <v>38</v>
      </c>
      <c r="J17" s="80" t="s">
        <v>71</v>
      </c>
      <c r="K17" s="12" t="s">
        <v>39</v>
      </c>
      <c r="L17" s="2"/>
      <c r="M17" s="2"/>
      <c r="N17" s="2"/>
      <c r="O17" s="2"/>
      <c r="P17" s="2"/>
      <c r="Q17" s="2"/>
      <c r="R17" s="2"/>
      <c r="S17" s="2"/>
      <c r="T17" s="2"/>
      <c r="U17" s="2"/>
      <c r="V17" s="2"/>
      <c r="W17" s="2"/>
      <c r="X17" s="2"/>
      <c r="Y17" s="2"/>
      <c r="Z17" s="2"/>
    </row>
    <row r="18">
      <c r="A18" s="4"/>
      <c r="B18" s="40">
        <v>15.0</v>
      </c>
      <c r="C18" s="40">
        <f t="shared" si="3"/>
        <v>0.2617993878</v>
      </c>
      <c r="D18" s="40">
        <f t="shared" si="4"/>
        <v>0.06853891945</v>
      </c>
      <c r="E18" s="2"/>
      <c r="F18" s="40">
        <v>0.0</v>
      </c>
      <c r="G18" s="68">
        <v>34.257119</v>
      </c>
      <c r="H18" s="69">
        <v>12.054653</v>
      </c>
      <c r="I18" s="69">
        <v>6.4990978</v>
      </c>
      <c r="J18" s="69">
        <v>31.953606</v>
      </c>
      <c r="K18" s="70">
        <v>84.764477</v>
      </c>
      <c r="L18" s="2"/>
      <c r="M18" s="2"/>
      <c r="N18" s="2"/>
      <c r="O18" s="2"/>
      <c r="P18" s="2"/>
      <c r="Q18" s="2"/>
      <c r="R18" s="2"/>
      <c r="S18" s="2"/>
      <c r="T18" s="2"/>
      <c r="U18" s="2"/>
      <c r="V18" s="2"/>
      <c r="W18" s="2"/>
      <c r="X18" s="2"/>
      <c r="Y18" s="2"/>
      <c r="Z18" s="2"/>
    </row>
    <row r="19">
      <c r="A19" s="2"/>
      <c r="B19" s="2"/>
      <c r="C19" s="2"/>
      <c r="D19" s="2"/>
      <c r="E19" s="2"/>
      <c r="F19" s="12"/>
      <c r="G19" s="19" t="s">
        <v>35</v>
      </c>
      <c r="H19" s="2" t="s">
        <v>36</v>
      </c>
      <c r="I19" s="2" t="s">
        <v>37</v>
      </c>
      <c r="J19" s="2" t="s">
        <v>38</v>
      </c>
      <c r="K19" s="20" t="s">
        <v>39</v>
      </c>
      <c r="L19" s="2"/>
      <c r="M19" s="2"/>
      <c r="N19" s="2"/>
      <c r="O19" s="2"/>
      <c r="P19" s="2"/>
      <c r="Q19" s="2"/>
      <c r="R19" s="2"/>
      <c r="S19" s="2"/>
      <c r="T19" s="2"/>
      <c r="U19" s="2"/>
      <c r="V19" s="2"/>
      <c r="W19" s="2"/>
      <c r="X19" s="2"/>
      <c r="Y19" s="2"/>
      <c r="Z19" s="2"/>
    </row>
    <row r="20">
      <c r="A20" s="2"/>
      <c r="B20" s="5" t="s">
        <v>55</v>
      </c>
      <c r="C20" s="3"/>
      <c r="D20" s="2"/>
      <c r="E20" s="2"/>
      <c r="F20" s="12" t="s">
        <v>43</v>
      </c>
      <c r="G20" s="22">
        <f t="shared" ref="G20:K20" si="5">(4*G18/($C$4*$C$5^2*$C$6))</f>
        <v>0.119236837</v>
      </c>
      <c r="H20" s="23">
        <f t="shared" si="5"/>
        <v>0.04195795611</v>
      </c>
      <c r="I20" s="23">
        <f t="shared" si="5"/>
        <v>0.02262104602</v>
      </c>
      <c r="J20" s="23">
        <f t="shared" si="5"/>
        <v>0.1112191283</v>
      </c>
      <c r="K20" s="24">
        <f t="shared" si="5"/>
        <v>0.2950349716</v>
      </c>
      <c r="L20" s="2"/>
      <c r="M20" s="2"/>
      <c r="N20" s="2"/>
      <c r="O20" s="2"/>
      <c r="P20" s="2"/>
      <c r="Q20" s="2"/>
      <c r="R20" s="2"/>
      <c r="S20" s="2"/>
      <c r="T20" s="2"/>
      <c r="U20" s="2"/>
      <c r="V20" s="2"/>
      <c r="W20" s="2"/>
      <c r="X20" s="2"/>
      <c r="Y20" s="2"/>
      <c r="Z20" s="2"/>
    </row>
    <row r="21">
      <c r="A21" s="2"/>
      <c r="B21" s="12" t="s">
        <v>9</v>
      </c>
      <c r="C21" s="21">
        <v>0.2</v>
      </c>
      <c r="D21" s="2"/>
      <c r="E21" s="2"/>
      <c r="F21" s="2"/>
      <c r="G21" s="2"/>
      <c r="H21" s="2"/>
      <c r="I21" s="2"/>
      <c r="J21" s="2"/>
      <c r="K21" s="2"/>
      <c r="L21" s="2"/>
      <c r="M21" s="2"/>
      <c r="N21" s="2"/>
      <c r="O21" s="2"/>
      <c r="P21" s="2"/>
      <c r="Q21" s="2"/>
      <c r="R21" s="2"/>
      <c r="S21" s="2"/>
      <c r="T21" s="2"/>
      <c r="U21" s="2"/>
      <c r="V21" s="2"/>
      <c r="W21" s="2"/>
      <c r="X21" s="2"/>
      <c r="Y21" s="2"/>
      <c r="Z21" s="2"/>
    </row>
    <row r="22">
      <c r="A22" s="2"/>
      <c r="B22" s="12" t="s">
        <v>58</v>
      </c>
      <c r="C22" s="21">
        <v>2.5E-4</v>
      </c>
      <c r="D22" s="2"/>
      <c r="E22" s="2"/>
      <c r="F22" s="2"/>
      <c r="G22" s="2"/>
      <c r="H22" s="2"/>
      <c r="I22" s="2"/>
      <c r="J22" s="2"/>
      <c r="K22" s="2"/>
      <c r="L22" s="2"/>
      <c r="M22" s="2"/>
      <c r="N22" s="2"/>
      <c r="O22" s="2"/>
      <c r="P22" s="2"/>
      <c r="Q22" s="2"/>
      <c r="R22" s="2"/>
      <c r="S22" s="2"/>
      <c r="T22" s="2"/>
      <c r="U22" s="2"/>
      <c r="V22" s="2"/>
      <c r="W22" s="2"/>
      <c r="X22" s="2"/>
      <c r="Y22" s="2"/>
      <c r="Z22" s="2"/>
    </row>
    <row r="23">
      <c r="A23" s="2"/>
      <c r="B23" s="12" t="s">
        <v>59</v>
      </c>
      <c r="C23" s="21">
        <v>10.0</v>
      </c>
      <c r="D23" s="2"/>
      <c r="E23" s="2"/>
      <c r="F23" s="2"/>
      <c r="G23" s="2"/>
      <c r="H23" s="2"/>
      <c r="I23" s="2"/>
      <c r="J23" s="2"/>
      <c r="K23" s="2"/>
      <c r="L23" s="2"/>
      <c r="M23" s="2"/>
      <c r="N23" s="2"/>
      <c r="O23" s="2"/>
      <c r="P23" s="2"/>
      <c r="Q23" s="2"/>
      <c r="R23" s="2"/>
      <c r="S23" s="2"/>
      <c r="T23" s="2"/>
      <c r="U23" s="2"/>
      <c r="V23" s="2"/>
      <c r="W23" s="2"/>
      <c r="X23" s="2"/>
      <c r="Y23" s="2"/>
      <c r="Z23" s="2"/>
    </row>
    <row r="24">
      <c r="A24" s="4"/>
      <c r="B24" s="12" t="s">
        <v>60</v>
      </c>
      <c r="C24" s="12"/>
      <c r="D24" s="2"/>
      <c r="E24" s="2"/>
      <c r="F24" s="2"/>
      <c r="G24" s="2"/>
      <c r="H24" s="2"/>
      <c r="I24" s="2"/>
      <c r="J24" s="2"/>
      <c r="K24" s="2"/>
      <c r="L24" s="2"/>
      <c r="M24" s="2"/>
      <c r="N24" s="2"/>
      <c r="O24" s="2"/>
      <c r="P24" s="2"/>
      <c r="Q24" s="2"/>
      <c r="R24" s="2"/>
      <c r="S24" s="2"/>
      <c r="T24" s="2"/>
      <c r="U24" s="2"/>
      <c r="V24" s="2"/>
      <c r="W24" s="2"/>
      <c r="X24" s="2"/>
      <c r="Y24" s="2"/>
      <c r="Z24" s="2"/>
    </row>
    <row r="25">
      <c r="A25" s="2"/>
      <c r="B25" s="12" t="s">
        <v>62</v>
      </c>
      <c r="C25" s="21">
        <v>0.005</v>
      </c>
      <c r="D25" s="2"/>
      <c r="E25" s="2"/>
      <c r="F25" s="2"/>
      <c r="G25" s="2"/>
      <c r="H25" s="2"/>
      <c r="I25" s="2"/>
      <c r="J25" s="2"/>
      <c r="K25" s="2"/>
      <c r="L25" s="2"/>
      <c r="M25" s="2"/>
      <c r="N25" s="2"/>
      <c r="O25" s="2"/>
      <c r="P25" s="2"/>
      <c r="Q25" s="2"/>
      <c r="R25" s="2"/>
      <c r="S25" s="2"/>
      <c r="T25" s="2"/>
      <c r="U25" s="2"/>
      <c r="V25" s="2"/>
      <c r="W25" s="2"/>
      <c r="X25" s="2"/>
      <c r="Y25" s="2"/>
      <c r="Z25" s="2"/>
    </row>
    <row r="26">
      <c r="A26" s="2"/>
      <c r="B26" s="2"/>
      <c r="C26" s="3"/>
      <c r="D26" s="2"/>
      <c r="E26" s="2"/>
      <c r="F26" s="2"/>
      <c r="G26" s="2"/>
      <c r="H26" s="2"/>
      <c r="I26" s="2"/>
      <c r="J26" s="2"/>
      <c r="K26" s="2"/>
      <c r="L26" s="2"/>
      <c r="M26" s="2"/>
      <c r="N26" s="2"/>
      <c r="O26" s="2"/>
      <c r="P26" s="2"/>
      <c r="Q26" s="2"/>
      <c r="R26" s="2"/>
      <c r="S26" s="2"/>
      <c r="T26" s="2"/>
      <c r="U26" s="2"/>
      <c r="V26" s="2"/>
      <c r="W26" s="2"/>
      <c r="X26" s="2"/>
      <c r="Y26" s="2"/>
      <c r="Z26" s="2"/>
    </row>
    <row r="27">
      <c r="A27" s="2"/>
      <c r="B27" s="12" t="s">
        <v>63</v>
      </c>
      <c r="C27" s="40">
        <f>(K26-C7/1000)/C9*100</f>
        <v>0</v>
      </c>
      <c r="D27" s="2"/>
      <c r="E27" s="2"/>
      <c r="F27" s="75"/>
      <c r="G27" s="2"/>
      <c r="H27" s="2"/>
      <c r="I27" s="2"/>
      <c r="J27" s="2"/>
      <c r="K27" s="2"/>
      <c r="L27" s="2"/>
      <c r="M27" s="2"/>
      <c r="N27" s="2"/>
      <c r="O27" s="2"/>
      <c r="P27" s="2"/>
      <c r="Q27" s="2"/>
      <c r="R27" s="2"/>
      <c r="S27" s="2"/>
      <c r="T27" s="2"/>
      <c r="U27" s="2"/>
      <c r="V27" s="2"/>
      <c r="W27" s="2"/>
      <c r="X27" s="2"/>
      <c r="Y27" s="2"/>
      <c r="Z27" s="2"/>
    </row>
    <row r="28">
      <c r="A28" s="2"/>
      <c r="B28" s="78" t="s">
        <v>64</v>
      </c>
      <c r="C28" s="86">
        <f t="array" ref="C28">-2*sum(G20:J20*((G26:J26-C7/1000)/C9)^2)</f>
        <v>0</v>
      </c>
      <c r="D28" s="2"/>
      <c r="E28" s="2"/>
      <c r="F28" s="75"/>
      <c r="G28" s="2"/>
      <c r="H28" s="2"/>
      <c r="I28" s="2"/>
      <c r="J28" s="2"/>
      <c r="K28" s="2"/>
      <c r="L28" s="2"/>
      <c r="M28" s="2"/>
      <c r="N28" s="2"/>
      <c r="O28" s="2"/>
      <c r="P28" s="2"/>
      <c r="Q28" s="2"/>
      <c r="R28" s="2"/>
      <c r="S28" s="2"/>
      <c r="T28" s="2"/>
      <c r="U28" s="2"/>
      <c r="V28" s="2"/>
      <c r="W28" s="2"/>
      <c r="X28" s="2"/>
      <c r="Y28" s="2"/>
      <c r="Z28" s="2"/>
    </row>
    <row r="29">
      <c r="A29" s="2"/>
      <c r="B29" s="78" t="s">
        <v>65</v>
      </c>
      <c r="C29" s="87">
        <f>-8*(C11/1000+C3)^4/(PI()*C9*C4)</f>
        <v>-0.001343229406</v>
      </c>
      <c r="D29" s="2"/>
      <c r="E29" s="2"/>
      <c r="F29" s="75"/>
      <c r="G29" s="2"/>
      <c r="H29" s="2"/>
      <c r="I29" s="2"/>
      <c r="J29" s="2"/>
      <c r="K29" s="2"/>
      <c r="L29" s="2"/>
      <c r="M29" s="2"/>
      <c r="N29" s="2"/>
      <c r="O29" s="2"/>
      <c r="P29" s="2"/>
      <c r="Q29" s="2"/>
      <c r="R29" s="2"/>
      <c r="S29" s="2"/>
      <c r="T29" s="2"/>
      <c r="U29" s="2"/>
      <c r="V29" s="2"/>
      <c r="W29" s="2"/>
      <c r="X29" s="2"/>
      <c r="Y29" s="2"/>
      <c r="Z29" s="2"/>
    </row>
    <row r="30">
      <c r="A30" s="2"/>
      <c r="B30" s="2"/>
      <c r="C30" s="2"/>
      <c r="D30" s="2"/>
      <c r="E30" s="2"/>
      <c r="F30" s="75"/>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s>
  <sheetData>
    <row r="1">
      <c r="A1" s="65" t="s">
        <v>76</v>
      </c>
      <c r="B1" s="3"/>
      <c r="C1" s="75" t="s">
        <v>68</v>
      </c>
      <c r="D1" s="74">
        <v>603345.0</v>
      </c>
      <c r="E1" s="65" t="s">
        <v>12</v>
      </c>
      <c r="F1" s="88">
        <v>0.001</v>
      </c>
      <c r="G1" s="65" t="s">
        <v>14</v>
      </c>
      <c r="H1" s="65">
        <v>10.0</v>
      </c>
      <c r="I1" s="2"/>
      <c r="J1" s="2"/>
      <c r="K1" s="2"/>
      <c r="L1" s="2"/>
      <c r="M1" s="2"/>
      <c r="N1" s="2"/>
      <c r="O1" s="2"/>
      <c r="P1" s="2"/>
      <c r="Q1" s="2"/>
      <c r="R1" s="2"/>
      <c r="S1" s="2"/>
      <c r="T1" s="2"/>
      <c r="U1" s="2"/>
      <c r="V1" s="2"/>
      <c r="W1" s="2"/>
      <c r="X1" s="2"/>
      <c r="Y1" s="2"/>
      <c r="Z1" s="2"/>
    </row>
    <row r="2">
      <c r="A2" s="4"/>
      <c r="B2" s="5" t="s">
        <v>31</v>
      </c>
      <c r="C2" s="2"/>
      <c r="D2" s="2"/>
      <c r="E2" s="4"/>
      <c r="F2" s="77" t="s">
        <v>69</v>
      </c>
      <c r="G2" s="3"/>
      <c r="H2" s="3"/>
      <c r="I2" s="3"/>
      <c r="J2" s="3"/>
      <c r="K2" s="2"/>
      <c r="L2" s="2"/>
      <c r="M2" s="2"/>
      <c r="N2" s="2"/>
      <c r="O2" s="2"/>
      <c r="P2" s="2"/>
      <c r="Q2" s="2"/>
      <c r="R2" s="2"/>
      <c r="S2" s="2"/>
      <c r="T2" s="2"/>
      <c r="U2" s="2"/>
      <c r="V2" s="2"/>
      <c r="W2" s="2"/>
      <c r="X2" s="2"/>
      <c r="Y2" s="2"/>
      <c r="Z2" s="2"/>
    </row>
    <row r="3">
      <c r="A3" s="4"/>
      <c r="B3" s="78" t="s">
        <v>33</v>
      </c>
      <c r="C3" s="8">
        <v>0.058</v>
      </c>
      <c r="D3" s="2"/>
      <c r="E3" s="4"/>
      <c r="F3" s="9" t="s">
        <v>34</v>
      </c>
      <c r="G3" s="79" t="s">
        <v>70</v>
      </c>
      <c r="H3" s="80" t="s">
        <v>37</v>
      </c>
      <c r="I3" s="80" t="s">
        <v>38</v>
      </c>
      <c r="J3" s="80" t="s">
        <v>71</v>
      </c>
      <c r="K3" s="12" t="s">
        <v>39</v>
      </c>
      <c r="L3" s="2"/>
      <c r="M3" s="2"/>
      <c r="N3" s="2"/>
      <c r="O3" s="2"/>
      <c r="P3" s="2"/>
      <c r="Q3" s="2"/>
      <c r="R3" s="2"/>
      <c r="S3" s="2"/>
      <c r="T3" s="2"/>
      <c r="U3" s="2"/>
      <c r="V3" s="2"/>
      <c r="W3" s="2"/>
      <c r="X3" s="2"/>
      <c r="Y3" s="2"/>
      <c r="Z3" s="2"/>
    </row>
    <row r="4">
      <c r="A4" s="4"/>
      <c r="B4" s="12" t="s">
        <v>40</v>
      </c>
      <c r="C4" s="13">
        <f>C3^2*pi()</f>
        <v>0.01056831769</v>
      </c>
      <c r="D4" s="2"/>
      <c r="E4" s="4"/>
      <c r="F4" s="14">
        <v>0.0</v>
      </c>
      <c r="G4" s="68">
        <v>17.565073</v>
      </c>
      <c r="H4" s="69">
        <v>4.0620627</v>
      </c>
      <c r="I4" s="69">
        <v>1.3092518</v>
      </c>
      <c r="J4" s="69">
        <v>26.015755</v>
      </c>
      <c r="K4" s="70">
        <v>48.952142</v>
      </c>
      <c r="L4" s="2"/>
      <c r="M4" s="2"/>
      <c r="N4" s="2"/>
      <c r="O4" s="2"/>
      <c r="P4" s="2"/>
      <c r="Q4" s="2"/>
      <c r="R4" s="2"/>
      <c r="S4" s="2"/>
      <c r="T4" s="2"/>
      <c r="U4" s="2"/>
      <c r="V4" s="2"/>
      <c r="W4" s="2"/>
      <c r="X4" s="2"/>
      <c r="Y4" s="2"/>
      <c r="Z4" s="2"/>
    </row>
    <row r="5">
      <c r="A5" s="4"/>
      <c r="B5" s="12" t="s">
        <v>41</v>
      </c>
      <c r="C5" s="8">
        <v>290.0</v>
      </c>
      <c r="D5" s="2"/>
      <c r="E5" s="4"/>
      <c r="F5" s="9"/>
      <c r="G5" s="19" t="s">
        <v>35</v>
      </c>
      <c r="H5" s="2" t="s">
        <v>36</v>
      </c>
      <c r="I5" s="2" t="s">
        <v>37</v>
      </c>
      <c r="J5" s="2" t="s">
        <v>38</v>
      </c>
      <c r="K5" s="20" t="s">
        <v>39</v>
      </c>
      <c r="L5" s="2"/>
      <c r="M5" s="2"/>
      <c r="N5" s="2"/>
      <c r="O5" s="2"/>
      <c r="P5" s="2"/>
      <c r="Q5" s="2"/>
      <c r="R5" s="2"/>
      <c r="S5" s="2"/>
      <c r="T5" s="2"/>
      <c r="U5" s="2"/>
      <c r="V5" s="2"/>
      <c r="W5" s="2"/>
      <c r="X5" s="2"/>
      <c r="Y5" s="2"/>
      <c r="Z5" s="2"/>
    </row>
    <row r="6">
      <c r="A6" s="4"/>
      <c r="B6" s="12" t="s">
        <v>42</v>
      </c>
      <c r="C6" s="21">
        <v>1.293</v>
      </c>
      <c r="D6" s="2"/>
      <c r="E6" s="4"/>
      <c r="F6" s="3" t="s">
        <v>43</v>
      </c>
      <c r="G6" s="22">
        <f t="shared" ref="G6:K6" si="1">(4*G4/($C$4*$C$5^2*$C$6))</f>
        <v>0.06113776663</v>
      </c>
      <c r="H6" s="23">
        <f t="shared" si="1"/>
        <v>0.01413859432</v>
      </c>
      <c r="I6" s="23">
        <f t="shared" si="1"/>
        <v>0.004557039473</v>
      </c>
      <c r="J6" s="23">
        <f t="shared" si="1"/>
        <v>0.09055158256</v>
      </c>
      <c r="K6" s="24">
        <f t="shared" si="1"/>
        <v>0.1703849813</v>
      </c>
      <c r="L6" s="65"/>
      <c r="M6" s="2"/>
      <c r="N6" s="2"/>
      <c r="O6" s="2"/>
      <c r="P6" s="2"/>
      <c r="Q6" s="2"/>
      <c r="R6" s="2"/>
      <c r="S6" s="2"/>
      <c r="T6" s="2"/>
      <c r="U6" s="2"/>
      <c r="V6" s="2"/>
      <c r="W6" s="2"/>
      <c r="X6" s="2"/>
      <c r="Y6" s="2"/>
      <c r="Z6" s="2"/>
    </row>
    <row r="7">
      <c r="A7" s="2"/>
      <c r="B7" s="12" t="s">
        <v>44</v>
      </c>
      <c r="C7" s="84">
        <v>0.0</v>
      </c>
      <c r="D7" s="2" t="s">
        <v>45</v>
      </c>
      <c r="E7" s="2"/>
      <c r="F7" s="2"/>
      <c r="G7" s="2"/>
      <c r="H7" s="2"/>
      <c r="I7" s="2"/>
      <c r="J7" s="2"/>
      <c r="K7" s="2"/>
      <c r="L7" s="2"/>
      <c r="M7" s="2"/>
      <c r="N7" s="2"/>
      <c r="O7" s="2"/>
      <c r="P7" s="2"/>
      <c r="Q7" s="2"/>
      <c r="R7" s="2"/>
      <c r="S7" s="2"/>
      <c r="T7" s="2"/>
      <c r="U7" s="2"/>
      <c r="V7" s="2"/>
      <c r="W7" s="2"/>
      <c r="X7" s="2"/>
      <c r="Y7" s="2"/>
      <c r="Z7" s="2"/>
    </row>
    <row r="8">
      <c r="A8" s="2"/>
      <c r="B8" s="78" t="s">
        <v>46</v>
      </c>
      <c r="C8" s="27">
        <f>C7-C10</f>
        <v>0</v>
      </c>
      <c r="D8" s="2"/>
      <c r="E8" s="2"/>
      <c r="F8" s="2"/>
      <c r="G8" s="2"/>
      <c r="H8" s="2"/>
      <c r="I8" s="2"/>
      <c r="J8" s="2"/>
      <c r="K8" s="2"/>
      <c r="L8" s="2"/>
      <c r="M8" s="2"/>
      <c r="N8" s="2"/>
      <c r="O8" s="2"/>
      <c r="P8" s="2"/>
      <c r="Q8" s="2"/>
      <c r="R8" s="2"/>
      <c r="S8" s="2"/>
      <c r="T8" s="2"/>
      <c r="U8" s="2"/>
      <c r="V8" s="2"/>
      <c r="W8" s="2"/>
      <c r="X8" s="2"/>
      <c r="Y8" s="2"/>
      <c r="Z8" s="2"/>
    </row>
    <row r="9">
      <c r="A9" s="2"/>
      <c r="B9" s="78" t="s">
        <v>47</v>
      </c>
      <c r="C9" s="28">
        <v>2.03</v>
      </c>
      <c r="D9" s="2"/>
      <c r="E9" s="2"/>
      <c r="F9" s="85" t="s">
        <v>72</v>
      </c>
      <c r="G9" s="3"/>
      <c r="H9" s="3"/>
      <c r="I9" s="3"/>
      <c r="J9" s="3"/>
      <c r="K9" s="2"/>
      <c r="L9" s="2"/>
      <c r="M9" s="2"/>
      <c r="N9" s="2"/>
      <c r="O9" s="2"/>
      <c r="P9" s="2"/>
      <c r="Q9" s="2"/>
      <c r="R9" s="2"/>
      <c r="S9" s="2"/>
      <c r="T9" s="2"/>
      <c r="U9" s="2"/>
      <c r="V9" s="2"/>
      <c r="W9" s="2"/>
      <c r="X9" s="2"/>
      <c r="Y9" s="2"/>
      <c r="Z9" s="2"/>
    </row>
    <row r="10">
      <c r="A10" s="4"/>
      <c r="B10" s="75" t="s">
        <v>49</v>
      </c>
      <c r="C10" s="8">
        <v>0.0</v>
      </c>
      <c r="D10" s="2"/>
      <c r="E10" s="2"/>
      <c r="F10" s="12" t="s">
        <v>34</v>
      </c>
      <c r="G10" s="79" t="s">
        <v>70</v>
      </c>
      <c r="H10" s="80" t="s">
        <v>37</v>
      </c>
      <c r="I10" s="80" t="s">
        <v>38</v>
      </c>
      <c r="J10" s="80" t="s">
        <v>71</v>
      </c>
      <c r="K10" s="12" t="s">
        <v>39</v>
      </c>
      <c r="L10" s="2"/>
      <c r="M10" s="2"/>
      <c r="N10" s="2"/>
      <c r="O10" s="2"/>
      <c r="P10" s="2"/>
      <c r="Q10" s="2"/>
      <c r="R10" s="2"/>
      <c r="S10" s="2"/>
      <c r="T10" s="2"/>
      <c r="U10" s="2"/>
      <c r="V10" s="2"/>
      <c r="W10" s="2"/>
      <c r="X10" s="2"/>
      <c r="Y10" s="2"/>
      <c r="Z10" s="2"/>
    </row>
    <row r="11">
      <c r="A11" s="2"/>
      <c r="B11" s="78" t="s">
        <v>52</v>
      </c>
      <c r="C11" s="83">
        <v>0.0</v>
      </c>
      <c r="D11" s="2"/>
      <c r="E11" s="2"/>
      <c r="F11" s="40">
        <v>0.0</v>
      </c>
      <c r="G11" s="68">
        <v>19.663328</v>
      </c>
      <c r="H11" s="69">
        <v>10.436031</v>
      </c>
      <c r="I11" s="69">
        <v>8.6391068</v>
      </c>
      <c r="J11" s="69">
        <v>5.6172404</v>
      </c>
      <c r="K11" s="70">
        <v>44.355707</v>
      </c>
      <c r="L11" s="2"/>
      <c r="M11" s="2"/>
      <c r="N11" s="2"/>
      <c r="O11" s="2"/>
      <c r="P11" s="2"/>
      <c r="Q11" s="2"/>
      <c r="R11" s="2"/>
      <c r="S11" s="2"/>
      <c r="T11" s="2"/>
      <c r="U11" s="2"/>
      <c r="V11" s="2"/>
      <c r="W11" s="2"/>
      <c r="X11" s="2"/>
      <c r="Y11" s="2"/>
      <c r="Z11" s="2"/>
    </row>
    <row r="12">
      <c r="A12" s="2"/>
      <c r="B12" s="2"/>
      <c r="C12" s="2"/>
      <c r="D12" s="2"/>
      <c r="E12" s="2"/>
      <c r="F12" s="12"/>
      <c r="G12" s="19" t="s">
        <v>35</v>
      </c>
      <c r="H12" s="2" t="s">
        <v>36</v>
      </c>
      <c r="I12" s="2" t="s">
        <v>37</v>
      </c>
      <c r="J12" s="2" t="s">
        <v>38</v>
      </c>
      <c r="K12" s="20" t="s">
        <v>39</v>
      </c>
      <c r="L12" s="2"/>
      <c r="M12" s="2"/>
      <c r="N12" s="2"/>
      <c r="O12" s="2"/>
      <c r="P12" s="2"/>
      <c r="Q12" s="2"/>
      <c r="R12" s="2"/>
      <c r="S12" s="2"/>
      <c r="T12" s="2"/>
      <c r="U12" s="2"/>
      <c r="V12" s="2"/>
      <c r="W12" s="2"/>
      <c r="X12" s="2"/>
      <c r="Y12" s="2"/>
      <c r="Z12" s="2"/>
    </row>
    <row r="13">
      <c r="A13" s="4"/>
      <c r="B13" s="5" t="s">
        <v>34</v>
      </c>
      <c r="C13" s="5" t="s">
        <v>53</v>
      </c>
      <c r="D13" s="5" t="s">
        <v>54</v>
      </c>
      <c r="E13" s="2"/>
      <c r="F13" s="12" t="s">
        <v>43</v>
      </c>
      <c r="G13" s="22">
        <f t="shared" ref="G13:K13" si="2">(4*G11/($C$4*$C$5^2*$C$6))</f>
        <v>0.06844104539</v>
      </c>
      <c r="H13" s="23">
        <f t="shared" si="2"/>
        <v>0.03632410909</v>
      </c>
      <c r="I13" s="23">
        <f t="shared" si="2"/>
        <v>0.03006965559</v>
      </c>
      <c r="J13" s="23">
        <f t="shared" si="2"/>
        <v>0.01955161431</v>
      </c>
      <c r="K13" s="24">
        <f t="shared" si="2"/>
        <v>0.1543864272</v>
      </c>
      <c r="L13" s="2"/>
      <c r="M13" s="2"/>
      <c r="N13" s="2"/>
      <c r="O13" s="2"/>
      <c r="P13" s="2"/>
      <c r="Q13" s="2"/>
      <c r="R13" s="2"/>
      <c r="S13" s="2"/>
      <c r="T13" s="2"/>
      <c r="U13" s="2"/>
      <c r="V13" s="2"/>
      <c r="W13" s="2"/>
      <c r="X13" s="2"/>
      <c r="Y13" s="2"/>
      <c r="Z13" s="2"/>
    </row>
    <row r="14">
      <c r="A14" s="4"/>
      <c r="B14" s="40">
        <v>0.0</v>
      </c>
      <c r="C14" s="40">
        <f t="shared" ref="C14:C18" si="3">(B14*PI())/180</f>
        <v>0</v>
      </c>
      <c r="D14" s="40">
        <f t="shared" ref="D14:D18" si="4">(C14^2)</f>
        <v>0</v>
      </c>
      <c r="E14" s="2"/>
      <c r="F14" s="2"/>
      <c r="G14" s="2"/>
      <c r="H14" s="2"/>
      <c r="I14" s="2"/>
      <c r="J14" s="2"/>
      <c r="K14" s="2"/>
      <c r="L14" s="2"/>
      <c r="M14" s="2"/>
      <c r="N14" s="2"/>
      <c r="O14" s="2"/>
      <c r="P14" s="2"/>
      <c r="Q14" s="2"/>
      <c r="R14" s="2"/>
      <c r="S14" s="2"/>
      <c r="T14" s="2"/>
      <c r="U14" s="2"/>
      <c r="V14" s="2"/>
      <c r="W14" s="2"/>
      <c r="X14" s="2"/>
      <c r="Y14" s="2"/>
      <c r="Z14" s="2"/>
    </row>
    <row r="15">
      <c r="A15" s="2"/>
      <c r="B15" s="40">
        <v>1.0</v>
      </c>
      <c r="C15" s="40">
        <f t="shared" si="3"/>
        <v>0.01745329252</v>
      </c>
      <c r="D15" s="40">
        <f t="shared" si="4"/>
        <v>0.0003046174198</v>
      </c>
      <c r="E15" s="2"/>
      <c r="F15" s="2"/>
      <c r="G15" s="2"/>
      <c r="H15" s="2"/>
      <c r="I15" s="2"/>
      <c r="J15" s="2"/>
      <c r="K15" s="2"/>
      <c r="L15" s="2"/>
      <c r="M15" s="2"/>
      <c r="N15" s="2"/>
      <c r="O15" s="2"/>
      <c r="P15" s="2"/>
      <c r="Q15" s="2"/>
      <c r="R15" s="2"/>
      <c r="S15" s="2"/>
      <c r="T15" s="2"/>
      <c r="U15" s="2"/>
      <c r="V15" s="2"/>
      <c r="W15" s="2"/>
      <c r="X15" s="2"/>
      <c r="Y15" s="2"/>
      <c r="Z15" s="2"/>
    </row>
    <row r="16">
      <c r="A16" s="2"/>
      <c r="B16" s="13">
        <v>5.0</v>
      </c>
      <c r="C16" s="40">
        <f t="shared" si="3"/>
        <v>0.0872664626</v>
      </c>
      <c r="D16" s="40">
        <f t="shared" si="4"/>
        <v>0.007615435495</v>
      </c>
      <c r="E16" s="2"/>
      <c r="F16" s="85" t="s">
        <v>73</v>
      </c>
      <c r="G16" s="3"/>
      <c r="H16" s="3"/>
      <c r="I16" s="3"/>
      <c r="J16" s="3"/>
      <c r="K16" s="2"/>
      <c r="L16" s="2"/>
      <c r="M16" s="2"/>
      <c r="N16" s="2"/>
      <c r="O16" s="2"/>
      <c r="P16" s="2"/>
      <c r="Q16" s="2"/>
      <c r="R16" s="2"/>
      <c r="S16" s="2"/>
      <c r="T16" s="2"/>
      <c r="U16" s="2"/>
      <c r="V16" s="2"/>
      <c r="W16" s="2"/>
      <c r="X16" s="2"/>
      <c r="Y16" s="2"/>
      <c r="Z16" s="2"/>
    </row>
    <row r="17">
      <c r="A17" s="4"/>
      <c r="B17" s="13">
        <v>10.0</v>
      </c>
      <c r="C17" s="40">
        <f t="shared" si="3"/>
        <v>0.1745329252</v>
      </c>
      <c r="D17" s="40">
        <f t="shared" si="4"/>
        <v>0.03046174198</v>
      </c>
      <c r="E17" s="2"/>
      <c r="F17" s="12" t="s">
        <v>34</v>
      </c>
      <c r="G17" s="79" t="s">
        <v>70</v>
      </c>
      <c r="H17" s="80" t="s">
        <v>37</v>
      </c>
      <c r="I17" s="80" t="s">
        <v>38</v>
      </c>
      <c r="J17" s="80" t="s">
        <v>71</v>
      </c>
      <c r="K17" s="12" t="s">
        <v>39</v>
      </c>
      <c r="L17" s="2"/>
      <c r="M17" s="2"/>
      <c r="N17" s="2"/>
      <c r="O17" s="2"/>
      <c r="P17" s="2"/>
      <c r="Q17" s="2"/>
      <c r="R17" s="2"/>
      <c r="S17" s="2"/>
      <c r="T17" s="2"/>
      <c r="U17" s="2"/>
      <c r="V17" s="2"/>
      <c r="W17" s="2"/>
      <c r="X17" s="2"/>
      <c r="Y17" s="2"/>
      <c r="Z17" s="2"/>
    </row>
    <row r="18">
      <c r="A18" s="4"/>
      <c r="B18" s="40">
        <v>15.0</v>
      </c>
      <c r="C18" s="40">
        <f t="shared" si="3"/>
        <v>0.2617993878</v>
      </c>
      <c r="D18" s="40">
        <f t="shared" si="4"/>
        <v>0.06853891945</v>
      </c>
      <c r="E18" s="2"/>
      <c r="F18" s="40">
        <v>0.0</v>
      </c>
      <c r="G18" s="68">
        <v>37.228401</v>
      </c>
      <c r="H18" s="69">
        <v>14.498094</v>
      </c>
      <c r="I18" s="69">
        <v>9.9483585</v>
      </c>
      <c r="J18" s="69">
        <v>31.632995</v>
      </c>
      <c r="K18" s="70">
        <v>93.307849</v>
      </c>
      <c r="L18" s="2"/>
      <c r="M18" s="2"/>
      <c r="N18" s="2"/>
      <c r="O18" s="2"/>
      <c r="P18" s="2"/>
      <c r="Q18" s="2"/>
      <c r="R18" s="2"/>
      <c r="S18" s="2"/>
      <c r="T18" s="2"/>
      <c r="U18" s="2"/>
      <c r="V18" s="2"/>
      <c r="W18" s="2"/>
      <c r="X18" s="2"/>
      <c r="Y18" s="2"/>
      <c r="Z18" s="2"/>
    </row>
    <row r="19">
      <c r="A19" s="2"/>
      <c r="B19" s="2"/>
      <c r="C19" s="2"/>
      <c r="D19" s="2"/>
      <c r="E19" s="2"/>
      <c r="F19" s="12"/>
      <c r="G19" s="19" t="s">
        <v>35</v>
      </c>
      <c r="H19" s="2" t="s">
        <v>36</v>
      </c>
      <c r="I19" s="2" t="s">
        <v>37</v>
      </c>
      <c r="J19" s="2" t="s">
        <v>38</v>
      </c>
      <c r="K19" s="20" t="s">
        <v>39</v>
      </c>
      <c r="L19" s="2"/>
      <c r="M19" s="2"/>
      <c r="N19" s="2"/>
      <c r="O19" s="2"/>
      <c r="P19" s="2"/>
      <c r="Q19" s="2"/>
      <c r="R19" s="2"/>
      <c r="S19" s="2"/>
      <c r="T19" s="2"/>
      <c r="U19" s="2"/>
      <c r="V19" s="2"/>
      <c r="W19" s="2"/>
      <c r="X19" s="2"/>
      <c r="Y19" s="2"/>
      <c r="Z19" s="2"/>
    </row>
    <row r="20">
      <c r="A20" s="2"/>
      <c r="B20" s="5" t="s">
        <v>55</v>
      </c>
      <c r="C20" s="3"/>
      <c r="D20" s="2"/>
      <c r="E20" s="2"/>
      <c r="F20" s="12" t="s">
        <v>43</v>
      </c>
      <c r="G20" s="22">
        <f t="shared" ref="G20:K20" si="5">(4*G18/($C$4*$C$5^2*$C$6))</f>
        <v>0.129578812</v>
      </c>
      <c r="H20" s="23">
        <f t="shared" si="5"/>
        <v>0.05046270446</v>
      </c>
      <c r="I20" s="23">
        <f t="shared" si="5"/>
        <v>0.03462669471</v>
      </c>
      <c r="J20" s="23">
        <f t="shared" si="5"/>
        <v>0.1101031955</v>
      </c>
      <c r="K20" s="24">
        <f t="shared" si="5"/>
        <v>0.3247714084</v>
      </c>
      <c r="L20" s="2"/>
      <c r="M20" s="2"/>
      <c r="N20" s="2"/>
      <c r="O20" s="2"/>
      <c r="P20" s="2"/>
      <c r="Q20" s="2"/>
      <c r="R20" s="2"/>
      <c r="S20" s="2"/>
      <c r="T20" s="2"/>
      <c r="U20" s="2"/>
      <c r="V20" s="2"/>
      <c r="W20" s="2"/>
      <c r="X20" s="2"/>
      <c r="Y20" s="2"/>
      <c r="Z20" s="2"/>
    </row>
    <row r="21">
      <c r="A21" s="2"/>
      <c r="B21" s="12" t="s">
        <v>9</v>
      </c>
      <c r="C21" s="21">
        <v>0.2</v>
      </c>
      <c r="D21" s="2"/>
      <c r="E21" s="2"/>
      <c r="F21" s="2"/>
      <c r="G21" s="2"/>
      <c r="H21" s="2"/>
      <c r="I21" s="2"/>
      <c r="J21" s="2"/>
      <c r="K21" s="2"/>
      <c r="L21" s="2"/>
      <c r="M21" s="2"/>
      <c r="N21" s="2"/>
      <c r="O21" s="2"/>
      <c r="P21" s="2"/>
      <c r="Q21" s="2"/>
      <c r="R21" s="2"/>
      <c r="S21" s="2"/>
      <c r="T21" s="2"/>
      <c r="U21" s="2"/>
      <c r="V21" s="2"/>
      <c r="W21" s="2"/>
      <c r="X21" s="2"/>
      <c r="Y21" s="2"/>
      <c r="Z21" s="2"/>
    </row>
    <row r="22">
      <c r="A22" s="2"/>
      <c r="B22" s="12" t="s">
        <v>58</v>
      </c>
      <c r="C22" s="21">
        <v>2.5E-4</v>
      </c>
      <c r="D22" s="2"/>
      <c r="E22" s="2"/>
      <c r="F22" s="2"/>
      <c r="G22" s="2"/>
      <c r="H22" s="2"/>
      <c r="I22" s="2"/>
      <c r="J22" s="2"/>
      <c r="K22" s="2"/>
      <c r="L22" s="2"/>
      <c r="M22" s="2"/>
      <c r="N22" s="2"/>
      <c r="O22" s="2"/>
      <c r="P22" s="2"/>
      <c r="Q22" s="2"/>
      <c r="R22" s="2"/>
      <c r="S22" s="2"/>
      <c r="T22" s="2"/>
      <c r="U22" s="2"/>
      <c r="V22" s="2"/>
      <c r="W22" s="2"/>
      <c r="X22" s="2"/>
      <c r="Y22" s="2"/>
      <c r="Z22" s="2"/>
    </row>
    <row r="23">
      <c r="A23" s="2"/>
      <c r="B23" s="12" t="s">
        <v>59</v>
      </c>
      <c r="C23" s="21">
        <v>10.0</v>
      </c>
      <c r="D23" s="2"/>
      <c r="E23" s="2"/>
      <c r="F23" s="2"/>
      <c r="G23" s="2"/>
      <c r="H23" s="2"/>
      <c r="I23" s="2"/>
      <c r="J23" s="2"/>
      <c r="K23" s="2"/>
      <c r="L23" s="2"/>
      <c r="M23" s="2"/>
      <c r="N23" s="2"/>
      <c r="O23" s="2"/>
      <c r="P23" s="2"/>
      <c r="Q23" s="2"/>
      <c r="R23" s="2"/>
      <c r="S23" s="2"/>
      <c r="T23" s="2"/>
      <c r="U23" s="2"/>
      <c r="V23" s="2"/>
      <c r="W23" s="2"/>
      <c r="X23" s="2"/>
      <c r="Y23" s="2"/>
      <c r="Z23" s="2"/>
    </row>
    <row r="24">
      <c r="A24" s="4"/>
      <c r="B24" s="12" t="s">
        <v>60</v>
      </c>
      <c r="C24" s="12"/>
      <c r="D24" s="2"/>
      <c r="E24" s="2"/>
      <c r="F24" s="2"/>
      <c r="G24" s="2"/>
      <c r="H24" s="2"/>
      <c r="I24" s="2"/>
      <c r="J24" s="2"/>
      <c r="K24" s="2"/>
      <c r="L24" s="2"/>
      <c r="M24" s="2"/>
      <c r="N24" s="2"/>
      <c r="O24" s="2"/>
      <c r="P24" s="2"/>
      <c r="Q24" s="2"/>
      <c r="R24" s="2"/>
      <c r="S24" s="2"/>
      <c r="T24" s="2"/>
      <c r="U24" s="2"/>
      <c r="V24" s="2"/>
      <c r="W24" s="2"/>
      <c r="X24" s="2"/>
      <c r="Y24" s="2"/>
      <c r="Z24" s="2"/>
    </row>
    <row r="25">
      <c r="A25" s="2"/>
      <c r="B25" s="12" t="s">
        <v>62</v>
      </c>
      <c r="C25" s="21">
        <v>0.005</v>
      </c>
      <c r="D25" s="2"/>
      <c r="E25" s="2"/>
      <c r="F25" s="2"/>
      <c r="G25" s="2"/>
      <c r="H25" s="2"/>
      <c r="I25" s="2"/>
      <c r="J25" s="2"/>
      <c r="K25" s="2"/>
      <c r="L25" s="2"/>
      <c r="M25" s="2"/>
      <c r="N25" s="2"/>
      <c r="O25" s="2"/>
      <c r="P25" s="2"/>
      <c r="Q25" s="2"/>
      <c r="R25" s="2"/>
      <c r="S25" s="2"/>
      <c r="T25" s="2"/>
      <c r="U25" s="2"/>
      <c r="V25" s="2"/>
      <c r="W25" s="2"/>
      <c r="X25" s="2"/>
      <c r="Y25" s="2"/>
      <c r="Z25" s="2"/>
    </row>
    <row r="26">
      <c r="A26" s="2"/>
      <c r="B26" s="2"/>
      <c r="C26" s="3"/>
      <c r="D26" s="2"/>
      <c r="E26" s="2"/>
      <c r="F26" s="2"/>
      <c r="G26" s="2"/>
      <c r="H26" s="2"/>
      <c r="I26" s="2"/>
      <c r="J26" s="2"/>
      <c r="K26" s="2"/>
      <c r="L26" s="2"/>
      <c r="M26" s="2"/>
      <c r="N26" s="2"/>
      <c r="O26" s="2"/>
      <c r="P26" s="2"/>
      <c r="Q26" s="2"/>
      <c r="R26" s="2"/>
      <c r="S26" s="2"/>
      <c r="T26" s="2"/>
      <c r="U26" s="2"/>
      <c r="V26" s="2"/>
      <c r="W26" s="2"/>
      <c r="X26" s="2"/>
      <c r="Y26" s="2"/>
      <c r="Z26" s="2"/>
    </row>
    <row r="27">
      <c r="A27" s="2"/>
      <c r="B27" s="12" t="s">
        <v>63</v>
      </c>
      <c r="C27" s="40">
        <f>(K26-C7/1000)/C9*100</f>
        <v>0</v>
      </c>
      <c r="D27" s="2"/>
      <c r="E27" s="2"/>
      <c r="F27" s="75"/>
      <c r="G27" s="2"/>
      <c r="H27" s="2"/>
      <c r="I27" s="2"/>
      <c r="J27" s="2"/>
      <c r="K27" s="2"/>
      <c r="L27" s="2"/>
      <c r="M27" s="2"/>
      <c r="N27" s="2"/>
      <c r="O27" s="2"/>
      <c r="P27" s="2"/>
      <c r="Q27" s="2"/>
      <c r="R27" s="2"/>
      <c r="S27" s="2"/>
      <c r="T27" s="2"/>
      <c r="U27" s="2"/>
      <c r="V27" s="2"/>
      <c r="W27" s="2"/>
      <c r="X27" s="2"/>
      <c r="Y27" s="2"/>
      <c r="Z27" s="2"/>
    </row>
    <row r="28">
      <c r="A28" s="2"/>
      <c r="B28" s="78" t="s">
        <v>64</v>
      </c>
      <c r="C28" s="86">
        <f t="array" ref="C28">-2*sum(G20:J20*((G26:J26-C7/1000)/C9)^2)</f>
        <v>0</v>
      </c>
      <c r="D28" s="2"/>
      <c r="E28" s="2"/>
      <c r="F28" s="75"/>
      <c r="G28" s="2"/>
      <c r="H28" s="2"/>
      <c r="I28" s="2"/>
      <c r="J28" s="2"/>
      <c r="K28" s="2"/>
      <c r="L28" s="2"/>
      <c r="M28" s="2"/>
      <c r="N28" s="2"/>
      <c r="O28" s="2"/>
      <c r="P28" s="2"/>
      <c r="Q28" s="2"/>
      <c r="R28" s="2"/>
      <c r="S28" s="2"/>
      <c r="T28" s="2"/>
      <c r="U28" s="2"/>
      <c r="V28" s="2"/>
      <c r="W28" s="2"/>
      <c r="X28" s="2"/>
      <c r="Y28" s="2"/>
      <c r="Z28" s="2"/>
    </row>
    <row r="29">
      <c r="A29" s="2"/>
      <c r="B29" s="78" t="s">
        <v>65</v>
      </c>
      <c r="C29" s="87">
        <f>-8*(C11/1000+C3)^4/(PI()*C9*C4)</f>
        <v>-0.001343229406</v>
      </c>
      <c r="D29" s="2"/>
      <c r="E29" s="2"/>
      <c r="F29" s="75"/>
      <c r="G29" s="2"/>
      <c r="H29" s="2"/>
      <c r="I29" s="2"/>
      <c r="J29" s="2"/>
      <c r="K29" s="2"/>
      <c r="L29" s="2"/>
      <c r="M29" s="2"/>
      <c r="N29" s="2"/>
      <c r="O29" s="2"/>
      <c r="P29" s="2"/>
      <c r="Q29" s="2"/>
      <c r="R29" s="2"/>
      <c r="S29" s="2"/>
      <c r="T29" s="2"/>
      <c r="U29" s="2"/>
      <c r="V29" s="2"/>
      <c r="W29" s="2"/>
      <c r="X29" s="2"/>
      <c r="Y29" s="2"/>
      <c r="Z29" s="2"/>
    </row>
    <row r="30">
      <c r="A30" s="2"/>
      <c r="B30" s="2"/>
      <c r="C30" s="2"/>
      <c r="D30" s="2"/>
      <c r="E30" s="2"/>
      <c r="F30" s="75"/>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s>
  <sheetData>
    <row r="1">
      <c r="A1" s="65" t="s">
        <v>76</v>
      </c>
      <c r="B1" s="3"/>
      <c r="C1" s="75" t="s">
        <v>68</v>
      </c>
      <c r="D1" s="74">
        <v>603345.0</v>
      </c>
      <c r="E1" s="65" t="s">
        <v>12</v>
      </c>
      <c r="F1" s="88">
        <v>0.001</v>
      </c>
      <c r="G1" s="65" t="s">
        <v>14</v>
      </c>
      <c r="H1" s="65">
        <v>25.0</v>
      </c>
      <c r="I1" s="2"/>
      <c r="J1" s="2"/>
      <c r="K1" s="2"/>
      <c r="L1" s="2"/>
      <c r="M1" s="2"/>
      <c r="N1" s="2"/>
      <c r="O1" s="2"/>
      <c r="P1" s="2"/>
      <c r="Q1" s="2"/>
      <c r="R1" s="2"/>
      <c r="S1" s="2"/>
      <c r="T1" s="2"/>
      <c r="U1" s="2"/>
      <c r="V1" s="2"/>
      <c r="W1" s="2"/>
      <c r="X1" s="2"/>
      <c r="Y1" s="2"/>
      <c r="Z1" s="2"/>
    </row>
    <row r="2">
      <c r="A2" s="4"/>
      <c r="B2" s="5" t="s">
        <v>31</v>
      </c>
      <c r="C2" s="2"/>
      <c r="D2" s="2"/>
      <c r="E2" s="4"/>
      <c r="F2" s="77" t="s">
        <v>69</v>
      </c>
      <c r="G2" s="3"/>
      <c r="H2" s="3"/>
      <c r="I2" s="3"/>
      <c r="J2" s="3"/>
      <c r="K2" s="2"/>
      <c r="L2" s="2"/>
      <c r="M2" s="2"/>
      <c r="N2" s="2"/>
      <c r="O2" s="2"/>
      <c r="P2" s="2"/>
      <c r="Q2" s="2"/>
      <c r="R2" s="2"/>
      <c r="S2" s="2"/>
      <c r="T2" s="2"/>
      <c r="U2" s="2"/>
      <c r="V2" s="2"/>
      <c r="W2" s="2"/>
      <c r="X2" s="2"/>
      <c r="Y2" s="2"/>
      <c r="Z2" s="2"/>
    </row>
    <row r="3">
      <c r="A3" s="4"/>
      <c r="B3" s="78" t="s">
        <v>33</v>
      </c>
      <c r="C3" s="8">
        <v>0.058</v>
      </c>
      <c r="D3" s="2"/>
      <c r="E3" s="4"/>
      <c r="F3" s="9" t="s">
        <v>34</v>
      </c>
      <c r="G3" s="79" t="s">
        <v>70</v>
      </c>
      <c r="H3" s="80" t="s">
        <v>37</v>
      </c>
      <c r="I3" s="80" t="s">
        <v>38</v>
      </c>
      <c r="J3" s="80" t="s">
        <v>71</v>
      </c>
      <c r="K3" s="12" t="s">
        <v>39</v>
      </c>
      <c r="L3" s="2"/>
      <c r="M3" s="2"/>
      <c r="N3" s="2"/>
      <c r="O3" s="2"/>
      <c r="P3" s="2"/>
      <c r="Q3" s="2"/>
      <c r="R3" s="2"/>
      <c r="S3" s="2"/>
      <c r="T3" s="2"/>
      <c r="U3" s="2"/>
      <c r="V3" s="2"/>
      <c r="W3" s="2"/>
      <c r="X3" s="2"/>
      <c r="Y3" s="2"/>
      <c r="Z3" s="2"/>
    </row>
    <row r="4">
      <c r="A4" s="4"/>
      <c r="B4" s="12" t="s">
        <v>40</v>
      </c>
      <c r="C4" s="13">
        <f>C3^2*pi()</f>
        <v>0.01056831769</v>
      </c>
      <c r="D4" s="2"/>
      <c r="E4" s="4"/>
      <c r="F4" s="14">
        <v>0.0</v>
      </c>
      <c r="G4" s="68">
        <v>19.40801</v>
      </c>
      <c r="H4" s="69">
        <v>4.6744709</v>
      </c>
      <c r="I4" s="69">
        <v>1.5067167</v>
      </c>
      <c r="J4" s="69">
        <v>28.467003</v>
      </c>
      <c r="K4" s="70">
        <v>54.056201</v>
      </c>
      <c r="L4" s="2"/>
      <c r="M4" s="2"/>
      <c r="N4" s="2"/>
      <c r="O4" s="2"/>
      <c r="P4" s="2"/>
      <c r="Q4" s="2"/>
      <c r="R4" s="2"/>
      <c r="S4" s="2"/>
      <c r="T4" s="2"/>
      <c r="U4" s="2"/>
      <c r="V4" s="2"/>
      <c r="W4" s="2"/>
      <c r="X4" s="2"/>
      <c r="Y4" s="2"/>
      <c r="Z4" s="2"/>
    </row>
    <row r="5">
      <c r="A5" s="4"/>
      <c r="B5" s="12" t="s">
        <v>41</v>
      </c>
      <c r="C5" s="8">
        <v>290.0</v>
      </c>
      <c r="D5" s="2"/>
      <c r="E5" s="4"/>
      <c r="F5" s="9"/>
      <c r="G5" s="19" t="s">
        <v>35</v>
      </c>
      <c r="H5" s="2" t="s">
        <v>36</v>
      </c>
      <c r="I5" s="2" t="s">
        <v>37</v>
      </c>
      <c r="J5" s="2" t="s">
        <v>38</v>
      </c>
      <c r="K5" s="20" t="s">
        <v>39</v>
      </c>
      <c r="L5" s="2"/>
      <c r="M5" s="2"/>
      <c r="N5" s="2"/>
      <c r="O5" s="2"/>
      <c r="P5" s="2"/>
      <c r="Q5" s="2"/>
      <c r="R5" s="2"/>
      <c r="S5" s="2"/>
      <c r="T5" s="2"/>
      <c r="U5" s="2"/>
      <c r="V5" s="2"/>
      <c r="W5" s="2"/>
      <c r="X5" s="2"/>
      <c r="Y5" s="2"/>
      <c r="Z5" s="2"/>
    </row>
    <row r="6">
      <c r="A6" s="4"/>
      <c r="B6" s="12" t="s">
        <v>42</v>
      </c>
      <c r="C6" s="21">
        <v>1.293</v>
      </c>
      <c r="D6" s="2"/>
      <c r="E6" s="4"/>
      <c r="F6" s="3" t="s">
        <v>43</v>
      </c>
      <c r="G6" s="22">
        <f t="shared" ref="G6:K6" si="1">(4*G4/($C$4*$C$5^2*$C$6))</f>
        <v>0.06755237432</v>
      </c>
      <c r="H6" s="23">
        <f t="shared" si="1"/>
        <v>0.01627016927</v>
      </c>
      <c r="I6" s="23">
        <f t="shared" si="1"/>
        <v>0.0052443445</v>
      </c>
      <c r="J6" s="23">
        <f t="shared" si="1"/>
        <v>0.0990835043</v>
      </c>
      <c r="K6" s="24">
        <f t="shared" si="1"/>
        <v>0.1881503938</v>
      </c>
      <c r="L6" s="65"/>
      <c r="M6" s="2"/>
      <c r="N6" s="2"/>
      <c r="O6" s="2"/>
      <c r="P6" s="2"/>
      <c r="Q6" s="2"/>
      <c r="R6" s="2"/>
      <c r="S6" s="2"/>
      <c r="T6" s="2"/>
      <c r="U6" s="2"/>
      <c r="V6" s="2"/>
      <c r="W6" s="2"/>
      <c r="X6" s="2"/>
      <c r="Y6" s="2"/>
      <c r="Z6" s="2"/>
    </row>
    <row r="7">
      <c r="A7" s="2"/>
      <c r="B7" s="12" t="s">
        <v>44</v>
      </c>
      <c r="C7" s="84">
        <v>0.0</v>
      </c>
      <c r="D7" s="2" t="s">
        <v>45</v>
      </c>
      <c r="E7" s="2"/>
      <c r="F7" s="2"/>
      <c r="G7" s="2"/>
      <c r="H7" s="2"/>
      <c r="I7" s="2"/>
      <c r="J7" s="2"/>
      <c r="K7" s="2"/>
      <c r="L7" s="2"/>
      <c r="M7" s="2"/>
      <c r="N7" s="2"/>
      <c r="O7" s="2"/>
      <c r="P7" s="2"/>
      <c r="Q7" s="2"/>
      <c r="R7" s="2"/>
      <c r="S7" s="2"/>
      <c r="T7" s="2"/>
      <c r="U7" s="2"/>
      <c r="V7" s="2"/>
      <c r="W7" s="2"/>
      <c r="X7" s="2"/>
      <c r="Y7" s="2"/>
      <c r="Z7" s="2"/>
    </row>
    <row r="8">
      <c r="A8" s="2"/>
      <c r="B8" s="78" t="s">
        <v>46</v>
      </c>
      <c r="C8" s="27">
        <f>C7-C10</f>
        <v>0</v>
      </c>
      <c r="D8" s="2"/>
      <c r="E8" s="2"/>
      <c r="F8" s="2"/>
      <c r="G8" s="2"/>
      <c r="H8" s="2"/>
      <c r="I8" s="2"/>
      <c r="J8" s="2"/>
      <c r="K8" s="2"/>
      <c r="L8" s="2"/>
      <c r="M8" s="2"/>
      <c r="N8" s="2"/>
      <c r="O8" s="2"/>
      <c r="P8" s="2"/>
      <c r="Q8" s="2"/>
      <c r="R8" s="2"/>
      <c r="S8" s="2"/>
      <c r="T8" s="2"/>
      <c r="U8" s="2"/>
      <c r="V8" s="2"/>
      <c r="W8" s="2"/>
      <c r="X8" s="2"/>
      <c r="Y8" s="2"/>
      <c r="Z8" s="2"/>
    </row>
    <row r="9">
      <c r="A9" s="2"/>
      <c r="B9" s="78" t="s">
        <v>47</v>
      </c>
      <c r="C9" s="28">
        <v>2.03</v>
      </c>
      <c r="D9" s="2"/>
      <c r="E9" s="2"/>
      <c r="F9" s="85" t="s">
        <v>72</v>
      </c>
      <c r="G9" s="3"/>
      <c r="H9" s="3"/>
      <c r="I9" s="3"/>
      <c r="J9" s="3"/>
      <c r="K9" s="2"/>
      <c r="L9" s="2"/>
      <c r="M9" s="2"/>
      <c r="N9" s="2"/>
      <c r="O9" s="2"/>
      <c r="P9" s="2"/>
      <c r="Q9" s="2"/>
      <c r="R9" s="2"/>
      <c r="S9" s="2"/>
      <c r="T9" s="2"/>
      <c r="U9" s="2"/>
      <c r="V9" s="2"/>
      <c r="W9" s="2"/>
      <c r="X9" s="2"/>
      <c r="Y9" s="2"/>
      <c r="Z9" s="2"/>
    </row>
    <row r="10">
      <c r="A10" s="4"/>
      <c r="B10" s="75" t="s">
        <v>49</v>
      </c>
      <c r="C10" s="8">
        <v>0.0</v>
      </c>
      <c r="D10" s="2"/>
      <c r="E10" s="2"/>
      <c r="F10" s="12" t="s">
        <v>34</v>
      </c>
      <c r="G10" s="79" t="s">
        <v>70</v>
      </c>
      <c r="H10" s="80" t="s">
        <v>37</v>
      </c>
      <c r="I10" s="80" t="s">
        <v>38</v>
      </c>
      <c r="J10" s="80" t="s">
        <v>71</v>
      </c>
      <c r="K10" s="12" t="s">
        <v>39</v>
      </c>
      <c r="L10" s="2"/>
      <c r="M10" s="2"/>
      <c r="N10" s="2"/>
      <c r="O10" s="2"/>
      <c r="P10" s="2"/>
      <c r="Q10" s="2"/>
      <c r="R10" s="2"/>
      <c r="S10" s="2"/>
      <c r="T10" s="2"/>
      <c r="U10" s="2"/>
      <c r="V10" s="2"/>
      <c r="W10" s="2"/>
      <c r="X10" s="2"/>
      <c r="Y10" s="2"/>
      <c r="Z10" s="2"/>
    </row>
    <row r="11">
      <c r="A11" s="2"/>
      <c r="B11" s="78" t="s">
        <v>52</v>
      </c>
      <c r="C11" s="83">
        <v>0.0</v>
      </c>
      <c r="D11" s="2"/>
      <c r="E11" s="2"/>
      <c r="F11" s="40">
        <v>0.0</v>
      </c>
      <c r="G11" s="68">
        <v>14.99632</v>
      </c>
      <c r="H11" s="69">
        <v>6.9074111</v>
      </c>
      <c r="I11" s="69">
        <v>3.2270453</v>
      </c>
      <c r="J11" s="69">
        <v>3.6837304</v>
      </c>
      <c r="K11" s="70">
        <v>28.814507</v>
      </c>
      <c r="L11" s="2"/>
      <c r="M11" s="2"/>
      <c r="N11" s="2"/>
      <c r="O11" s="2"/>
      <c r="P11" s="2"/>
      <c r="Q11" s="2"/>
      <c r="R11" s="2"/>
      <c r="S11" s="2"/>
      <c r="T11" s="2"/>
      <c r="U11" s="2"/>
      <c r="V11" s="2"/>
      <c r="W11" s="2"/>
      <c r="X11" s="2"/>
      <c r="Y11" s="2"/>
      <c r="Z11" s="2"/>
    </row>
    <row r="12">
      <c r="A12" s="2"/>
      <c r="B12" s="2"/>
      <c r="C12" s="2"/>
      <c r="D12" s="2"/>
      <c r="E12" s="2"/>
      <c r="F12" s="12"/>
      <c r="G12" s="19" t="s">
        <v>35</v>
      </c>
      <c r="H12" s="2" t="s">
        <v>36</v>
      </c>
      <c r="I12" s="2" t="s">
        <v>37</v>
      </c>
      <c r="J12" s="2" t="s">
        <v>38</v>
      </c>
      <c r="K12" s="20" t="s">
        <v>39</v>
      </c>
      <c r="L12" s="2"/>
      <c r="M12" s="2"/>
      <c r="N12" s="2"/>
      <c r="O12" s="2"/>
      <c r="P12" s="2"/>
      <c r="Q12" s="2"/>
      <c r="R12" s="2"/>
      <c r="S12" s="2"/>
      <c r="T12" s="2"/>
      <c r="U12" s="2"/>
      <c r="V12" s="2"/>
      <c r="W12" s="2"/>
      <c r="X12" s="2"/>
      <c r="Y12" s="2"/>
      <c r="Z12" s="2"/>
    </row>
    <row r="13">
      <c r="A13" s="4"/>
      <c r="B13" s="5" t="s">
        <v>34</v>
      </c>
      <c r="C13" s="5" t="s">
        <v>53</v>
      </c>
      <c r="D13" s="5" t="s">
        <v>54</v>
      </c>
      <c r="E13" s="2"/>
      <c r="F13" s="12" t="s">
        <v>43</v>
      </c>
      <c r="G13" s="22">
        <f t="shared" ref="G13:K13" si="2">(4*G11/($C$4*$C$5^2*$C$6))</f>
        <v>0.05219685182</v>
      </c>
      <c r="H13" s="23">
        <f t="shared" si="2"/>
        <v>0.02404223927</v>
      </c>
      <c r="I13" s="23">
        <f t="shared" si="2"/>
        <v>0.01123219599</v>
      </c>
      <c r="J13" s="23">
        <f t="shared" si="2"/>
        <v>0.01282175426</v>
      </c>
      <c r="K13" s="24">
        <f t="shared" si="2"/>
        <v>0.100293042</v>
      </c>
      <c r="L13" s="2"/>
      <c r="M13" s="2"/>
      <c r="N13" s="2"/>
      <c r="O13" s="2"/>
      <c r="P13" s="2"/>
      <c r="Q13" s="2"/>
      <c r="R13" s="2"/>
      <c r="S13" s="2"/>
      <c r="T13" s="2"/>
      <c r="U13" s="2"/>
      <c r="V13" s="2"/>
      <c r="W13" s="2"/>
      <c r="X13" s="2"/>
      <c r="Y13" s="2"/>
      <c r="Z13" s="2"/>
    </row>
    <row r="14">
      <c r="A14" s="4"/>
      <c r="B14" s="40">
        <v>0.0</v>
      </c>
      <c r="C14" s="40">
        <f t="shared" ref="C14:C18" si="3">(B14*PI())/180</f>
        <v>0</v>
      </c>
      <c r="D14" s="40">
        <f t="shared" ref="D14:D18" si="4">(C14^2)</f>
        <v>0</v>
      </c>
      <c r="E14" s="2"/>
      <c r="F14" s="2"/>
      <c r="G14" s="2"/>
      <c r="H14" s="2"/>
      <c r="I14" s="2"/>
      <c r="J14" s="2"/>
      <c r="K14" s="2"/>
      <c r="L14" s="2"/>
      <c r="M14" s="2"/>
      <c r="N14" s="2"/>
      <c r="O14" s="2"/>
      <c r="P14" s="2"/>
      <c r="Q14" s="2"/>
      <c r="R14" s="2"/>
      <c r="S14" s="2"/>
      <c r="T14" s="2"/>
      <c r="U14" s="2"/>
      <c r="V14" s="2"/>
      <c r="W14" s="2"/>
      <c r="X14" s="2"/>
      <c r="Y14" s="2"/>
      <c r="Z14" s="2"/>
    </row>
    <row r="15">
      <c r="A15" s="2"/>
      <c r="B15" s="40">
        <v>1.0</v>
      </c>
      <c r="C15" s="40">
        <f t="shared" si="3"/>
        <v>0.01745329252</v>
      </c>
      <c r="D15" s="40">
        <f t="shared" si="4"/>
        <v>0.0003046174198</v>
      </c>
      <c r="E15" s="2"/>
      <c r="F15" s="2"/>
      <c r="G15" s="2"/>
      <c r="H15" s="2"/>
      <c r="I15" s="2"/>
      <c r="J15" s="2"/>
      <c r="K15" s="2"/>
      <c r="L15" s="2"/>
      <c r="M15" s="2"/>
      <c r="N15" s="2"/>
      <c r="O15" s="2"/>
      <c r="P15" s="2"/>
      <c r="Q15" s="2"/>
      <c r="R15" s="2"/>
      <c r="S15" s="2"/>
      <c r="T15" s="2"/>
      <c r="U15" s="2"/>
      <c r="V15" s="2"/>
      <c r="W15" s="2"/>
      <c r="X15" s="2"/>
      <c r="Y15" s="2"/>
      <c r="Z15" s="2"/>
    </row>
    <row r="16">
      <c r="A16" s="2"/>
      <c r="B16" s="13">
        <v>5.0</v>
      </c>
      <c r="C16" s="40">
        <f t="shared" si="3"/>
        <v>0.0872664626</v>
      </c>
      <c r="D16" s="40">
        <f t="shared" si="4"/>
        <v>0.007615435495</v>
      </c>
      <c r="E16" s="2"/>
      <c r="F16" s="85" t="s">
        <v>73</v>
      </c>
      <c r="G16" s="3"/>
      <c r="H16" s="3"/>
      <c r="I16" s="3"/>
      <c r="J16" s="3"/>
      <c r="K16" s="2"/>
      <c r="L16" s="2"/>
      <c r="M16" s="2"/>
      <c r="N16" s="2"/>
      <c r="O16" s="2"/>
      <c r="P16" s="2"/>
      <c r="Q16" s="2"/>
      <c r="R16" s="2"/>
      <c r="S16" s="2"/>
      <c r="T16" s="2"/>
      <c r="U16" s="2"/>
      <c r="V16" s="2"/>
      <c r="W16" s="2"/>
      <c r="X16" s="2"/>
      <c r="Y16" s="2"/>
      <c r="Z16" s="2"/>
    </row>
    <row r="17">
      <c r="A17" s="4"/>
      <c r="B17" s="13">
        <v>10.0</v>
      </c>
      <c r="C17" s="40">
        <f t="shared" si="3"/>
        <v>0.1745329252</v>
      </c>
      <c r="D17" s="40">
        <f t="shared" si="4"/>
        <v>0.03046174198</v>
      </c>
      <c r="E17" s="2"/>
      <c r="F17" s="12" t="s">
        <v>34</v>
      </c>
      <c r="G17" s="79" t="s">
        <v>70</v>
      </c>
      <c r="H17" s="80" t="s">
        <v>37</v>
      </c>
      <c r="I17" s="80" t="s">
        <v>38</v>
      </c>
      <c r="J17" s="80" t="s">
        <v>71</v>
      </c>
      <c r="K17" s="12" t="s">
        <v>39</v>
      </c>
      <c r="L17" s="2"/>
      <c r="M17" s="2"/>
      <c r="N17" s="2"/>
      <c r="O17" s="2"/>
      <c r="P17" s="2"/>
      <c r="Q17" s="2"/>
      <c r="R17" s="2"/>
      <c r="S17" s="2"/>
      <c r="T17" s="2"/>
      <c r="U17" s="2"/>
      <c r="V17" s="2"/>
      <c r="W17" s="2"/>
      <c r="X17" s="2"/>
      <c r="Y17" s="2"/>
      <c r="Z17" s="2"/>
    </row>
    <row r="18">
      <c r="A18" s="4"/>
      <c r="B18" s="40">
        <v>15.0</v>
      </c>
      <c r="C18" s="40">
        <f t="shared" si="3"/>
        <v>0.2617993878</v>
      </c>
      <c r="D18" s="40">
        <f t="shared" si="4"/>
        <v>0.06853891945</v>
      </c>
      <c r="E18" s="2"/>
      <c r="F18" s="40">
        <v>0.0</v>
      </c>
      <c r="G18" s="68">
        <v>34.40433</v>
      </c>
      <c r="H18" s="69">
        <v>11.581882</v>
      </c>
      <c r="I18" s="69">
        <v>4.733762</v>
      </c>
      <c r="J18" s="69">
        <v>32.150733</v>
      </c>
      <c r="K18" s="70">
        <v>82.870708</v>
      </c>
      <c r="L18" s="2"/>
      <c r="M18" s="2"/>
      <c r="N18" s="2"/>
      <c r="O18" s="2"/>
      <c r="P18" s="2"/>
      <c r="Q18" s="2"/>
      <c r="R18" s="2"/>
      <c r="S18" s="2"/>
      <c r="T18" s="2"/>
      <c r="U18" s="2"/>
      <c r="V18" s="2"/>
      <c r="W18" s="2"/>
      <c r="X18" s="2"/>
      <c r="Y18" s="2"/>
      <c r="Z18" s="2"/>
    </row>
    <row r="19">
      <c r="A19" s="2"/>
      <c r="B19" s="2"/>
      <c r="C19" s="2"/>
      <c r="D19" s="2"/>
      <c r="E19" s="2"/>
      <c r="F19" s="12"/>
      <c r="G19" s="19" t="s">
        <v>35</v>
      </c>
      <c r="H19" s="2" t="s">
        <v>36</v>
      </c>
      <c r="I19" s="2" t="s">
        <v>37</v>
      </c>
      <c r="J19" s="2" t="s">
        <v>38</v>
      </c>
      <c r="K19" s="20" t="s">
        <v>39</v>
      </c>
      <c r="L19" s="2"/>
      <c r="M19" s="2"/>
      <c r="N19" s="2"/>
      <c r="O19" s="2"/>
      <c r="P19" s="2"/>
      <c r="Q19" s="2"/>
      <c r="R19" s="2"/>
      <c r="S19" s="2"/>
      <c r="T19" s="2"/>
      <c r="U19" s="2"/>
      <c r="V19" s="2"/>
      <c r="W19" s="2"/>
      <c r="X19" s="2"/>
      <c r="Y19" s="2"/>
      <c r="Z19" s="2"/>
    </row>
    <row r="20">
      <c r="A20" s="2"/>
      <c r="B20" s="5" t="s">
        <v>55</v>
      </c>
      <c r="C20" s="3"/>
      <c r="D20" s="2"/>
      <c r="E20" s="2"/>
      <c r="F20" s="12" t="s">
        <v>43</v>
      </c>
      <c r="G20" s="22">
        <f t="shared" ref="G20:K20" si="5">(4*G18/($C$4*$C$5^2*$C$6))</f>
        <v>0.1197492261</v>
      </c>
      <c r="H20" s="23">
        <f t="shared" si="5"/>
        <v>0.04031240854</v>
      </c>
      <c r="I20" s="23">
        <f t="shared" si="5"/>
        <v>0.01647654049</v>
      </c>
      <c r="J20" s="23">
        <f t="shared" si="5"/>
        <v>0.1119052572</v>
      </c>
      <c r="K20" s="24">
        <f t="shared" si="5"/>
        <v>0.2884434358</v>
      </c>
      <c r="L20" s="2"/>
      <c r="M20" s="2"/>
      <c r="N20" s="2"/>
      <c r="O20" s="2"/>
      <c r="P20" s="2"/>
      <c r="Q20" s="2"/>
      <c r="R20" s="2"/>
      <c r="S20" s="2"/>
      <c r="T20" s="2"/>
      <c r="U20" s="2"/>
      <c r="V20" s="2"/>
      <c r="W20" s="2"/>
      <c r="X20" s="2"/>
      <c r="Y20" s="2"/>
      <c r="Z20" s="2"/>
    </row>
    <row r="21">
      <c r="A21" s="2"/>
      <c r="B21" s="12" t="s">
        <v>9</v>
      </c>
      <c r="C21" s="21">
        <v>0.2</v>
      </c>
      <c r="D21" s="2"/>
      <c r="E21" s="2"/>
      <c r="F21" s="2"/>
      <c r="G21" s="2"/>
      <c r="H21" s="2"/>
      <c r="I21" s="2"/>
      <c r="J21" s="2"/>
      <c r="K21" s="2"/>
      <c r="L21" s="2"/>
      <c r="M21" s="2"/>
      <c r="N21" s="2"/>
      <c r="O21" s="2"/>
      <c r="P21" s="2"/>
      <c r="Q21" s="2"/>
      <c r="R21" s="2"/>
      <c r="S21" s="2"/>
      <c r="T21" s="2"/>
      <c r="U21" s="2"/>
      <c r="V21" s="2"/>
      <c r="W21" s="2"/>
      <c r="X21" s="2"/>
      <c r="Y21" s="2"/>
      <c r="Z21" s="2"/>
    </row>
    <row r="22">
      <c r="A22" s="2"/>
      <c r="B22" s="12" t="s">
        <v>58</v>
      </c>
      <c r="C22" s="21">
        <v>2.5E-4</v>
      </c>
      <c r="D22" s="2"/>
      <c r="E22" s="2"/>
      <c r="F22" s="2"/>
      <c r="G22" s="2"/>
      <c r="H22" s="2"/>
      <c r="I22" s="2"/>
      <c r="J22" s="2"/>
      <c r="K22" s="2"/>
      <c r="L22" s="2"/>
      <c r="M22" s="2"/>
      <c r="N22" s="2"/>
      <c r="O22" s="2"/>
      <c r="P22" s="2"/>
      <c r="Q22" s="2"/>
      <c r="R22" s="2"/>
      <c r="S22" s="2"/>
      <c r="T22" s="2"/>
      <c r="U22" s="2"/>
      <c r="V22" s="2"/>
      <c r="W22" s="2"/>
      <c r="X22" s="2"/>
      <c r="Y22" s="2"/>
      <c r="Z22" s="2"/>
    </row>
    <row r="23">
      <c r="A23" s="2"/>
      <c r="B23" s="12" t="s">
        <v>59</v>
      </c>
      <c r="C23" s="21">
        <v>10.0</v>
      </c>
      <c r="D23" s="2"/>
      <c r="E23" s="2"/>
      <c r="F23" s="2"/>
      <c r="G23" s="2"/>
      <c r="H23" s="2"/>
      <c r="I23" s="2"/>
      <c r="J23" s="2"/>
      <c r="K23" s="2"/>
      <c r="L23" s="2"/>
      <c r="M23" s="2"/>
      <c r="N23" s="2"/>
      <c r="O23" s="2"/>
      <c r="P23" s="2"/>
      <c r="Q23" s="2"/>
      <c r="R23" s="2"/>
      <c r="S23" s="2"/>
      <c r="T23" s="2"/>
      <c r="U23" s="2"/>
      <c r="V23" s="2"/>
      <c r="W23" s="2"/>
      <c r="X23" s="2"/>
      <c r="Y23" s="2"/>
      <c r="Z23" s="2"/>
    </row>
    <row r="24">
      <c r="A24" s="4"/>
      <c r="B24" s="12" t="s">
        <v>60</v>
      </c>
      <c r="C24" s="12"/>
      <c r="D24" s="2"/>
      <c r="E24" s="2"/>
      <c r="F24" s="2"/>
      <c r="G24" s="2"/>
      <c r="H24" s="2"/>
      <c r="I24" s="2"/>
      <c r="J24" s="2"/>
      <c r="K24" s="2"/>
      <c r="L24" s="2"/>
      <c r="M24" s="2"/>
      <c r="N24" s="2"/>
      <c r="O24" s="2"/>
      <c r="P24" s="2"/>
      <c r="Q24" s="2"/>
      <c r="R24" s="2"/>
      <c r="S24" s="2"/>
      <c r="T24" s="2"/>
      <c r="U24" s="2"/>
      <c r="V24" s="2"/>
      <c r="W24" s="2"/>
      <c r="X24" s="2"/>
      <c r="Y24" s="2"/>
      <c r="Z24" s="2"/>
    </row>
    <row r="25">
      <c r="A25" s="2"/>
      <c r="B25" s="12" t="s">
        <v>62</v>
      </c>
      <c r="C25" s="21">
        <v>0.005</v>
      </c>
      <c r="D25" s="2"/>
      <c r="E25" s="2"/>
      <c r="F25" s="2"/>
      <c r="G25" s="2"/>
      <c r="H25" s="2"/>
      <c r="I25" s="2"/>
      <c r="J25" s="2"/>
      <c r="K25" s="2"/>
      <c r="L25" s="2"/>
      <c r="M25" s="2"/>
      <c r="N25" s="2"/>
      <c r="O25" s="2"/>
      <c r="P25" s="2"/>
      <c r="Q25" s="2"/>
      <c r="R25" s="2"/>
      <c r="S25" s="2"/>
      <c r="T25" s="2"/>
      <c r="U25" s="2"/>
      <c r="V25" s="2"/>
      <c r="W25" s="2"/>
      <c r="X25" s="2"/>
      <c r="Y25" s="2"/>
      <c r="Z25" s="2"/>
    </row>
    <row r="26">
      <c r="A26" s="2"/>
      <c r="B26" s="2"/>
      <c r="C26" s="3"/>
      <c r="D26" s="2"/>
      <c r="E26" s="2"/>
      <c r="F26" s="2"/>
      <c r="G26" s="2"/>
      <c r="H26" s="2"/>
      <c r="I26" s="2"/>
      <c r="J26" s="2"/>
      <c r="K26" s="2"/>
      <c r="L26" s="2"/>
      <c r="M26" s="2"/>
      <c r="N26" s="2"/>
      <c r="O26" s="2"/>
      <c r="P26" s="2"/>
      <c r="Q26" s="2"/>
      <c r="R26" s="2"/>
      <c r="S26" s="2"/>
      <c r="T26" s="2"/>
      <c r="U26" s="2"/>
      <c r="V26" s="2"/>
      <c r="W26" s="2"/>
      <c r="X26" s="2"/>
      <c r="Y26" s="2"/>
      <c r="Z26" s="2"/>
    </row>
    <row r="27">
      <c r="A27" s="2"/>
      <c r="B27" s="12" t="s">
        <v>63</v>
      </c>
      <c r="C27" s="40">
        <f>(K26-C7/1000)/C9*100</f>
        <v>0</v>
      </c>
      <c r="D27" s="2"/>
      <c r="E27" s="2"/>
      <c r="F27" s="75"/>
      <c r="G27" s="2"/>
      <c r="H27" s="2"/>
      <c r="I27" s="2"/>
      <c r="J27" s="2"/>
      <c r="K27" s="2"/>
      <c r="L27" s="2"/>
      <c r="M27" s="2"/>
      <c r="N27" s="2"/>
      <c r="O27" s="2"/>
      <c r="P27" s="2"/>
      <c r="Q27" s="2"/>
      <c r="R27" s="2"/>
      <c r="S27" s="2"/>
      <c r="T27" s="2"/>
      <c r="U27" s="2"/>
      <c r="V27" s="2"/>
      <c r="W27" s="2"/>
      <c r="X27" s="2"/>
      <c r="Y27" s="2"/>
      <c r="Z27" s="2"/>
    </row>
    <row r="28">
      <c r="A28" s="2"/>
      <c r="B28" s="78" t="s">
        <v>64</v>
      </c>
      <c r="C28" s="86">
        <f t="array" ref="C28">-2*sum(G20:J20*((G26:J26-C7/1000)/C9)^2)</f>
        <v>0</v>
      </c>
      <c r="D28" s="2"/>
      <c r="E28" s="2"/>
      <c r="F28" s="75"/>
      <c r="G28" s="2"/>
      <c r="H28" s="2"/>
      <c r="I28" s="2"/>
      <c r="J28" s="2"/>
      <c r="K28" s="2"/>
      <c r="L28" s="2"/>
      <c r="M28" s="2"/>
      <c r="N28" s="2"/>
      <c r="O28" s="2"/>
      <c r="P28" s="2"/>
      <c r="Q28" s="2"/>
      <c r="R28" s="2"/>
      <c r="S28" s="2"/>
      <c r="T28" s="2"/>
      <c r="U28" s="2"/>
      <c r="V28" s="2"/>
      <c r="W28" s="2"/>
      <c r="X28" s="2"/>
      <c r="Y28" s="2"/>
      <c r="Z28" s="2"/>
    </row>
    <row r="29">
      <c r="A29" s="2"/>
      <c r="B29" s="78" t="s">
        <v>65</v>
      </c>
      <c r="C29" s="87">
        <f>-8*(C11/1000+C3)^4/(PI()*C9*C4)</f>
        <v>-0.001343229406</v>
      </c>
      <c r="D29" s="2"/>
      <c r="E29" s="2"/>
      <c r="F29" s="75"/>
      <c r="G29" s="2"/>
      <c r="H29" s="2"/>
      <c r="I29" s="2"/>
      <c r="J29" s="2"/>
      <c r="K29" s="2"/>
      <c r="L29" s="2"/>
      <c r="M29" s="2"/>
      <c r="N29" s="2"/>
      <c r="O29" s="2"/>
      <c r="P29" s="2"/>
      <c r="Q29" s="2"/>
      <c r="R29" s="2"/>
      <c r="S29" s="2"/>
      <c r="T29" s="2"/>
      <c r="U29" s="2"/>
      <c r="V29" s="2"/>
      <c r="W29" s="2"/>
      <c r="X29" s="2"/>
      <c r="Y29" s="2"/>
      <c r="Z29" s="2"/>
    </row>
    <row r="30">
      <c r="A30" s="2"/>
      <c r="B30" s="2"/>
      <c r="C30" s="2"/>
      <c r="D30" s="2"/>
      <c r="E30" s="2"/>
      <c r="F30" s="75"/>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s>
  <sheetData>
    <row r="1">
      <c r="A1" s="65" t="s">
        <v>76</v>
      </c>
      <c r="B1" s="3"/>
      <c r="C1" s="75" t="s">
        <v>68</v>
      </c>
      <c r="D1" s="74">
        <v>603345.0</v>
      </c>
      <c r="E1" s="65" t="s">
        <v>12</v>
      </c>
      <c r="F1" s="88">
        <v>0.001</v>
      </c>
      <c r="G1" s="65" t="s">
        <v>14</v>
      </c>
      <c r="H1" s="65">
        <v>25.0</v>
      </c>
      <c r="I1" s="2"/>
      <c r="J1" s="2"/>
      <c r="K1" s="2"/>
      <c r="L1" s="2"/>
      <c r="M1" s="2"/>
      <c r="N1" s="2"/>
      <c r="O1" s="2"/>
      <c r="P1" s="2"/>
      <c r="Q1" s="2"/>
      <c r="R1" s="2"/>
      <c r="S1" s="2"/>
      <c r="T1" s="2"/>
      <c r="U1" s="2"/>
      <c r="V1" s="2"/>
      <c r="W1" s="2"/>
      <c r="X1" s="2"/>
      <c r="Y1" s="2"/>
      <c r="Z1" s="2"/>
    </row>
    <row r="2">
      <c r="A2" s="4"/>
      <c r="B2" s="5" t="s">
        <v>31</v>
      </c>
      <c r="C2" s="2"/>
      <c r="D2" s="2"/>
      <c r="E2" s="4"/>
      <c r="F2" s="77" t="s">
        <v>69</v>
      </c>
      <c r="G2" s="3"/>
      <c r="H2" s="3"/>
      <c r="I2" s="3"/>
      <c r="J2" s="3"/>
      <c r="K2" s="2"/>
      <c r="L2" s="2"/>
      <c r="M2" s="2"/>
      <c r="N2" s="2"/>
      <c r="O2" s="2"/>
      <c r="P2" s="2"/>
      <c r="Q2" s="2"/>
      <c r="R2" s="2"/>
      <c r="S2" s="2"/>
      <c r="T2" s="2"/>
      <c r="U2" s="2"/>
      <c r="V2" s="2"/>
      <c r="W2" s="2"/>
      <c r="X2" s="2"/>
      <c r="Y2" s="2"/>
      <c r="Z2" s="2"/>
    </row>
    <row r="3">
      <c r="A3" s="4"/>
      <c r="B3" s="78" t="s">
        <v>33</v>
      </c>
      <c r="C3" s="8">
        <v>0.058</v>
      </c>
      <c r="D3" s="2"/>
      <c r="E3" s="4"/>
      <c r="F3" s="9" t="s">
        <v>34</v>
      </c>
      <c r="G3" s="79" t="s">
        <v>70</v>
      </c>
      <c r="H3" s="80" t="s">
        <v>37</v>
      </c>
      <c r="I3" s="80" t="s">
        <v>38</v>
      </c>
      <c r="J3" s="80" t="s">
        <v>71</v>
      </c>
      <c r="K3" s="12" t="s">
        <v>39</v>
      </c>
      <c r="L3" s="2"/>
      <c r="M3" s="2"/>
      <c r="N3" s="2"/>
      <c r="O3" s="2"/>
      <c r="P3" s="2"/>
      <c r="Q3" s="2"/>
      <c r="R3" s="2"/>
      <c r="S3" s="2"/>
      <c r="T3" s="2"/>
      <c r="U3" s="2"/>
      <c r="V3" s="2"/>
      <c r="W3" s="2"/>
      <c r="X3" s="2"/>
      <c r="Y3" s="2"/>
      <c r="Z3" s="2"/>
    </row>
    <row r="4">
      <c r="A4" s="4"/>
      <c r="B4" s="12" t="s">
        <v>40</v>
      </c>
      <c r="C4" s="13">
        <f>C3^2*pi()</f>
        <v>0.01056831769</v>
      </c>
      <c r="D4" s="2"/>
      <c r="E4" s="4"/>
      <c r="F4" s="14">
        <v>0.0</v>
      </c>
      <c r="G4" s="68">
        <v>18.349804</v>
      </c>
      <c r="H4" s="69">
        <v>4.0803332</v>
      </c>
      <c r="I4" s="69">
        <v>1.4964571</v>
      </c>
      <c r="J4" s="69">
        <v>26.278275</v>
      </c>
      <c r="K4" s="70">
        <v>50.204869</v>
      </c>
      <c r="L4" s="2"/>
      <c r="M4" s="2"/>
      <c r="N4" s="2"/>
      <c r="O4" s="2"/>
      <c r="P4" s="2"/>
      <c r="Q4" s="2"/>
      <c r="R4" s="2"/>
      <c r="S4" s="2"/>
      <c r="T4" s="2"/>
      <c r="U4" s="2"/>
      <c r="V4" s="2"/>
      <c r="W4" s="2"/>
      <c r="X4" s="2"/>
      <c r="Y4" s="2"/>
      <c r="Z4" s="2"/>
    </row>
    <row r="5">
      <c r="A5" s="4"/>
      <c r="B5" s="12" t="s">
        <v>41</v>
      </c>
      <c r="C5" s="8">
        <v>290.0</v>
      </c>
      <c r="D5" s="2"/>
      <c r="E5" s="4"/>
      <c r="F5" s="9"/>
      <c r="G5" s="19" t="s">
        <v>35</v>
      </c>
      <c r="H5" s="2" t="s">
        <v>36</v>
      </c>
      <c r="I5" s="2" t="s">
        <v>37</v>
      </c>
      <c r="J5" s="2" t="s">
        <v>38</v>
      </c>
      <c r="K5" s="20" t="s">
        <v>39</v>
      </c>
      <c r="L5" s="2"/>
      <c r="M5" s="2"/>
      <c r="N5" s="2"/>
      <c r="O5" s="2"/>
      <c r="P5" s="2"/>
      <c r="Q5" s="2"/>
      <c r="R5" s="2"/>
      <c r="S5" s="2"/>
      <c r="T5" s="2"/>
      <c r="U5" s="2"/>
      <c r="V5" s="2"/>
      <c r="W5" s="2"/>
      <c r="X5" s="2"/>
      <c r="Y5" s="2"/>
      <c r="Z5" s="2"/>
    </row>
    <row r="6">
      <c r="A6" s="4"/>
      <c r="B6" s="12" t="s">
        <v>42</v>
      </c>
      <c r="C6" s="21">
        <v>1.293</v>
      </c>
      <c r="D6" s="2"/>
      <c r="E6" s="4"/>
      <c r="F6" s="3" t="s">
        <v>43</v>
      </c>
      <c r="G6" s="22">
        <f t="shared" ref="G6:K6" si="1">(4*G4/($C$4*$C$5^2*$C$6))</f>
        <v>0.06386913591</v>
      </c>
      <c r="H6" s="23">
        <f t="shared" si="1"/>
        <v>0.01420218743</v>
      </c>
      <c r="I6" s="23">
        <f t="shared" si="1"/>
        <v>0.005208634485</v>
      </c>
      <c r="J6" s="23">
        <f t="shared" si="1"/>
        <v>0.09146532124</v>
      </c>
      <c r="K6" s="24">
        <f t="shared" si="1"/>
        <v>0.174745278</v>
      </c>
      <c r="L6" s="65"/>
      <c r="M6" s="2"/>
      <c r="N6" s="2"/>
      <c r="O6" s="2"/>
      <c r="P6" s="2"/>
      <c r="Q6" s="2"/>
      <c r="R6" s="2"/>
      <c r="S6" s="2"/>
      <c r="T6" s="2"/>
      <c r="U6" s="2"/>
      <c r="V6" s="2"/>
      <c r="W6" s="2"/>
      <c r="X6" s="2"/>
      <c r="Y6" s="2"/>
      <c r="Z6" s="2"/>
    </row>
    <row r="7">
      <c r="A7" s="2"/>
      <c r="B7" s="12" t="s">
        <v>44</v>
      </c>
      <c r="C7" s="84">
        <v>0.0</v>
      </c>
      <c r="D7" s="2" t="s">
        <v>45</v>
      </c>
      <c r="E7" s="2"/>
      <c r="F7" s="2"/>
      <c r="G7" s="2"/>
      <c r="H7" s="2"/>
      <c r="I7" s="2"/>
      <c r="J7" s="2"/>
      <c r="K7" s="2"/>
      <c r="L7" s="2"/>
      <c r="M7" s="2"/>
      <c r="N7" s="2"/>
      <c r="O7" s="2"/>
      <c r="P7" s="2"/>
      <c r="Q7" s="2"/>
      <c r="R7" s="2"/>
      <c r="S7" s="2"/>
      <c r="T7" s="2"/>
      <c r="U7" s="2"/>
      <c r="V7" s="2"/>
      <c r="W7" s="2"/>
      <c r="X7" s="2"/>
      <c r="Y7" s="2"/>
      <c r="Z7" s="2"/>
    </row>
    <row r="8">
      <c r="A8" s="2"/>
      <c r="B8" s="78" t="s">
        <v>46</v>
      </c>
      <c r="C8" s="27">
        <f>C7-C10</f>
        <v>0</v>
      </c>
      <c r="D8" s="2"/>
      <c r="E8" s="2"/>
      <c r="F8" s="2"/>
      <c r="G8" s="2"/>
      <c r="H8" s="2"/>
      <c r="I8" s="2"/>
      <c r="J8" s="2"/>
      <c r="K8" s="2"/>
      <c r="L8" s="2"/>
      <c r="M8" s="2"/>
      <c r="N8" s="2"/>
      <c r="O8" s="2"/>
      <c r="P8" s="2"/>
      <c r="Q8" s="2"/>
      <c r="R8" s="2"/>
      <c r="S8" s="2"/>
      <c r="T8" s="2"/>
      <c r="U8" s="2"/>
      <c r="V8" s="2"/>
      <c r="W8" s="2"/>
      <c r="X8" s="2"/>
      <c r="Y8" s="2"/>
      <c r="Z8" s="2"/>
    </row>
    <row r="9">
      <c r="A9" s="2"/>
      <c r="B9" s="78" t="s">
        <v>47</v>
      </c>
      <c r="C9" s="28">
        <v>2.03</v>
      </c>
      <c r="D9" s="2"/>
      <c r="E9" s="2"/>
      <c r="F9" s="85" t="s">
        <v>72</v>
      </c>
      <c r="G9" s="3"/>
      <c r="H9" s="3"/>
      <c r="I9" s="3"/>
      <c r="J9" s="3"/>
      <c r="K9" s="2"/>
      <c r="L9" s="2"/>
      <c r="M9" s="2"/>
      <c r="N9" s="2"/>
      <c r="O9" s="2"/>
      <c r="P9" s="2"/>
      <c r="Q9" s="2"/>
      <c r="R9" s="2"/>
      <c r="S9" s="2"/>
      <c r="T9" s="2"/>
      <c r="U9" s="2"/>
      <c r="V9" s="2"/>
      <c r="W9" s="2"/>
      <c r="X9" s="2"/>
      <c r="Y9" s="2"/>
      <c r="Z9" s="2"/>
    </row>
    <row r="10">
      <c r="A10" s="4"/>
      <c r="B10" s="75" t="s">
        <v>49</v>
      </c>
      <c r="C10" s="8">
        <v>0.0</v>
      </c>
      <c r="D10" s="2"/>
      <c r="E10" s="2"/>
      <c r="F10" s="12" t="s">
        <v>34</v>
      </c>
      <c r="G10" s="79" t="s">
        <v>70</v>
      </c>
      <c r="H10" s="80" t="s">
        <v>37</v>
      </c>
      <c r="I10" s="80" t="s">
        <v>38</v>
      </c>
      <c r="J10" s="80" t="s">
        <v>71</v>
      </c>
      <c r="K10" s="12" t="s">
        <v>39</v>
      </c>
      <c r="L10" s="2"/>
      <c r="M10" s="2"/>
      <c r="N10" s="2"/>
      <c r="O10" s="2"/>
      <c r="P10" s="2"/>
      <c r="Q10" s="2"/>
      <c r="R10" s="2"/>
      <c r="S10" s="2"/>
      <c r="T10" s="2"/>
      <c r="U10" s="2"/>
      <c r="V10" s="2"/>
      <c r="W10" s="2"/>
      <c r="X10" s="2"/>
      <c r="Y10" s="2"/>
      <c r="Z10" s="2"/>
    </row>
    <row r="11">
      <c r="A11" s="2"/>
      <c r="B11" s="78" t="s">
        <v>52</v>
      </c>
      <c r="C11" s="83">
        <v>0.0</v>
      </c>
      <c r="D11" s="2"/>
      <c r="E11" s="2"/>
      <c r="F11" s="40">
        <v>0.0</v>
      </c>
      <c r="G11" s="68">
        <v>17.953499</v>
      </c>
      <c r="H11" s="69">
        <v>9.974659</v>
      </c>
      <c r="I11" s="69">
        <v>8.1557684</v>
      </c>
      <c r="J11" s="69">
        <v>5.2489953</v>
      </c>
      <c r="K11" s="70">
        <v>41.332922</v>
      </c>
      <c r="L11" s="2"/>
      <c r="M11" s="2"/>
      <c r="N11" s="2"/>
      <c r="O11" s="2"/>
      <c r="P11" s="2"/>
      <c r="Q11" s="2"/>
      <c r="R11" s="2"/>
      <c r="S11" s="2"/>
      <c r="T11" s="2"/>
      <c r="U11" s="2"/>
      <c r="V11" s="2"/>
      <c r="W11" s="2"/>
      <c r="X11" s="2"/>
      <c r="Y11" s="2"/>
      <c r="Z11" s="2"/>
    </row>
    <row r="12">
      <c r="A12" s="2"/>
      <c r="B12" s="2"/>
      <c r="C12" s="2"/>
      <c r="D12" s="2"/>
      <c r="E12" s="2"/>
      <c r="F12" s="12"/>
      <c r="G12" s="19" t="s">
        <v>35</v>
      </c>
      <c r="H12" s="2" t="s">
        <v>36</v>
      </c>
      <c r="I12" s="2" t="s">
        <v>37</v>
      </c>
      <c r="J12" s="2" t="s">
        <v>38</v>
      </c>
      <c r="K12" s="20" t="s">
        <v>39</v>
      </c>
      <c r="L12" s="2"/>
      <c r="M12" s="2"/>
      <c r="N12" s="2"/>
      <c r="O12" s="2"/>
      <c r="P12" s="2"/>
      <c r="Q12" s="2"/>
      <c r="R12" s="2"/>
      <c r="S12" s="2"/>
      <c r="T12" s="2"/>
      <c r="U12" s="2"/>
      <c r="V12" s="2"/>
      <c r="W12" s="2"/>
      <c r="X12" s="2"/>
      <c r="Y12" s="2"/>
      <c r="Z12" s="2"/>
    </row>
    <row r="13">
      <c r="A13" s="4"/>
      <c r="B13" s="5" t="s">
        <v>34</v>
      </c>
      <c r="C13" s="5" t="s">
        <v>53</v>
      </c>
      <c r="D13" s="5" t="s">
        <v>54</v>
      </c>
      <c r="E13" s="2"/>
      <c r="F13" s="12" t="s">
        <v>43</v>
      </c>
      <c r="G13" s="22">
        <f t="shared" ref="G13:K13" si="2">(4*G11/($C$4*$C$5^2*$C$6))</f>
        <v>0.06248973928</v>
      </c>
      <c r="H13" s="23">
        <f t="shared" si="2"/>
        <v>0.03471823739</v>
      </c>
      <c r="I13" s="23">
        <f t="shared" si="2"/>
        <v>0.02838732667</v>
      </c>
      <c r="J13" s="23">
        <f t="shared" si="2"/>
        <v>0.0182698842</v>
      </c>
      <c r="K13" s="24">
        <f t="shared" si="2"/>
        <v>0.1438651886</v>
      </c>
      <c r="L13" s="2"/>
      <c r="M13" s="2"/>
      <c r="N13" s="2"/>
      <c r="O13" s="2"/>
      <c r="P13" s="2"/>
      <c r="Q13" s="2"/>
      <c r="R13" s="2"/>
      <c r="S13" s="2"/>
      <c r="T13" s="2"/>
      <c r="U13" s="2"/>
      <c r="V13" s="2"/>
      <c r="W13" s="2"/>
      <c r="X13" s="2"/>
      <c r="Y13" s="2"/>
      <c r="Z13" s="2"/>
    </row>
    <row r="14">
      <c r="A14" s="4"/>
      <c r="B14" s="40">
        <v>0.0</v>
      </c>
      <c r="C14" s="40">
        <f t="shared" ref="C14:C18" si="3">(B14*PI())/180</f>
        <v>0</v>
      </c>
      <c r="D14" s="40">
        <f t="shared" ref="D14:D18" si="4">(C14^2)</f>
        <v>0</v>
      </c>
      <c r="E14" s="2"/>
      <c r="F14" s="2"/>
      <c r="G14" s="2"/>
      <c r="H14" s="2"/>
      <c r="I14" s="2"/>
      <c r="J14" s="2"/>
      <c r="K14" s="2"/>
      <c r="L14" s="2"/>
      <c r="M14" s="2"/>
      <c r="N14" s="2"/>
      <c r="O14" s="2"/>
      <c r="P14" s="2"/>
      <c r="Q14" s="2"/>
      <c r="R14" s="2"/>
      <c r="S14" s="2"/>
      <c r="T14" s="2"/>
      <c r="U14" s="2"/>
      <c r="V14" s="2"/>
      <c r="W14" s="2"/>
      <c r="X14" s="2"/>
      <c r="Y14" s="2"/>
      <c r="Z14" s="2"/>
    </row>
    <row r="15">
      <c r="A15" s="2"/>
      <c r="B15" s="40">
        <v>1.0</v>
      </c>
      <c r="C15" s="40">
        <f t="shared" si="3"/>
        <v>0.01745329252</v>
      </c>
      <c r="D15" s="40">
        <f t="shared" si="4"/>
        <v>0.0003046174198</v>
      </c>
      <c r="E15" s="2"/>
      <c r="F15" s="2"/>
      <c r="G15" s="2"/>
      <c r="H15" s="2"/>
      <c r="I15" s="2"/>
      <c r="J15" s="2"/>
      <c r="K15" s="2"/>
      <c r="L15" s="2"/>
      <c r="M15" s="2"/>
      <c r="N15" s="2"/>
      <c r="O15" s="2"/>
      <c r="P15" s="2"/>
      <c r="Q15" s="2"/>
      <c r="R15" s="2"/>
      <c r="S15" s="2"/>
      <c r="T15" s="2"/>
      <c r="U15" s="2"/>
      <c r="V15" s="2"/>
      <c r="W15" s="2"/>
      <c r="X15" s="2"/>
      <c r="Y15" s="2"/>
      <c r="Z15" s="2"/>
    </row>
    <row r="16">
      <c r="A16" s="2"/>
      <c r="B16" s="13">
        <v>5.0</v>
      </c>
      <c r="C16" s="40">
        <f t="shared" si="3"/>
        <v>0.0872664626</v>
      </c>
      <c r="D16" s="40">
        <f t="shared" si="4"/>
        <v>0.007615435495</v>
      </c>
      <c r="E16" s="2"/>
      <c r="F16" s="85" t="s">
        <v>73</v>
      </c>
      <c r="G16" s="3"/>
      <c r="H16" s="3"/>
      <c r="I16" s="3"/>
      <c r="J16" s="3"/>
      <c r="K16" s="2"/>
      <c r="L16" s="2"/>
      <c r="M16" s="2"/>
      <c r="N16" s="2"/>
      <c r="O16" s="2"/>
      <c r="P16" s="2"/>
      <c r="Q16" s="2"/>
      <c r="R16" s="2"/>
      <c r="S16" s="2"/>
      <c r="T16" s="2"/>
      <c r="U16" s="2"/>
      <c r="V16" s="2"/>
      <c r="W16" s="2"/>
      <c r="X16" s="2"/>
      <c r="Y16" s="2"/>
      <c r="Z16" s="2"/>
    </row>
    <row r="17">
      <c r="A17" s="4"/>
      <c r="B17" s="13">
        <v>10.0</v>
      </c>
      <c r="C17" s="40">
        <f t="shared" si="3"/>
        <v>0.1745329252</v>
      </c>
      <c r="D17" s="40">
        <f t="shared" si="4"/>
        <v>0.03046174198</v>
      </c>
      <c r="E17" s="2"/>
      <c r="F17" s="12" t="s">
        <v>34</v>
      </c>
      <c r="G17" s="79" t="s">
        <v>70</v>
      </c>
      <c r="H17" s="80" t="s">
        <v>37</v>
      </c>
      <c r="I17" s="80" t="s">
        <v>38</v>
      </c>
      <c r="J17" s="80" t="s">
        <v>71</v>
      </c>
      <c r="K17" s="12" t="s">
        <v>39</v>
      </c>
      <c r="L17" s="2"/>
      <c r="M17" s="2"/>
      <c r="N17" s="2"/>
      <c r="O17" s="2"/>
      <c r="P17" s="2"/>
      <c r="Q17" s="2"/>
      <c r="R17" s="2"/>
      <c r="S17" s="2"/>
      <c r="T17" s="2"/>
      <c r="U17" s="2"/>
      <c r="V17" s="2"/>
      <c r="W17" s="2"/>
      <c r="X17" s="2"/>
      <c r="Y17" s="2"/>
      <c r="Z17" s="2"/>
    </row>
    <row r="18">
      <c r="A18" s="4"/>
      <c r="B18" s="40">
        <v>15.0</v>
      </c>
      <c r="C18" s="40">
        <f t="shared" si="3"/>
        <v>0.2617993878</v>
      </c>
      <c r="D18" s="40">
        <f t="shared" si="4"/>
        <v>0.06853891945</v>
      </c>
      <c r="E18" s="2"/>
      <c r="F18" s="40">
        <v>0.0</v>
      </c>
      <c r="G18" s="68">
        <v>36.303303</v>
      </c>
      <c r="H18" s="69">
        <v>14.054992</v>
      </c>
      <c r="I18" s="69">
        <v>9.6522255</v>
      </c>
      <c r="J18" s="69">
        <v>31.52727</v>
      </c>
      <c r="K18" s="70">
        <v>91.53779</v>
      </c>
      <c r="L18" s="2"/>
      <c r="M18" s="2"/>
      <c r="N18" s="2"/>
      <c r="O18" s="2"/>
      <c r="P18" s="2"/>
      <c r="Q18" s="2"/>
      <c r="R18" s="2"/>
      <c r="S18" s="2"/>
      <c r="T18" s="2"/>
      <c r="U18" s="2"/>
      <c r="V18" s="2"/>
      <c r="W18" s="2"/>
      <c r="X18" s="2"/>
      <c r="Y18" s="2"/>
      <c r="Z18" s="2"/>
    </row>
    <row r="19">
      <c r="A19" s="2"/>
      <c r="B19" s="2"/>
      <c r="C19" s="2"/>
      <c r="D19" s="2"/>
      <c r="E19" s="2"/>
      <c r="F19" s="12"/>
      <c r="G19" s="19" t="s">
        <v>35</v>
      </c>
      <c r="H19" s="2" t="s">
        <v>36</v>
      </c>
      <c r="I19" s="2" t="s">
        <v>37</v>
      </c>
      <c r="J19" s="2" t="s">
        <v>38</v>
      </c>
      <c r="K19" s="20" t="s">
        <v>39</v>
      </c>
      <c r="L19" s="2"/>
      <c r="M19" s="2"/>
      <c r="N19" s="2"/>
      <c r="O19" s="2"/>
      <c r="P19" s="2"/>
      <c r="Q19" s="2"/>
      <c r="R19" s="2"/>
      <c r="S19" s="2"/>
      <c r="T19" s="2"/>
      <c r="U19" s="2"/>
      <c r="V19" s="2"/>
      <c r="W19" s="2"/>
      <c r="X19" s="2"/>
      <c r="Y19" s="2"/>
      <c r="Z19" s="2"/>
    </row>
    <row r="20">
      <c r="A20" s="2"/>
      <c r="B20" s="5" t="s">
        <v>55</v>
      </c>
      <c r="C20" s="3"/>
      <c r="D20" s="2"/>
      <c r="E20" s="2"/>
      <c r="F20" s="12" t="s">
        <v>43</v>
      </c>
      <c r="G20" s="22">
        <f t="shared" ref="G20:K20" si="5">(4*G18/($C$4*$C$5^2*$C$6))</f>
        <v>0.1263588752</v>
      </c>
      <c r="H20" s="23">
        <f t="shared" si="5"/>
        <v>0.04892042412</v>
      </c>
      <c r="I20" s="23">
        <f t="shared" si="5"/>
        <v>0.03359596115</v>
      </c>
      <c r="J20" s="23">
        <f t="shared" si="5"/>
        <v>0.1097352044</v>
      </c>
      <c r="K20" s="24">
        <f t="shared" si="5"/>
        <v>0.3186104631</v>
      </c>
      <c r="L20" s="2"/>
      <c r="M20" s="2"/>
      <c r="N20" s="2"/>
      <c r="O20" s="2"/>
      <c r="P20" s="2"/>
      <c r="Q20" s="2"/>
      <c r="R20" s="2"/>
      <c r="S20" s="2"/>
      <c r="T20" s="2"/>
      <c r="U20" s="2"/>
      <c r="V20" s="2"/>
      <c r="W20" s="2"/>
      <c r="X20" s="2"/>
      <c r="Y20" s="2"/>
      <c r="Z20" s="2"/>
    </row>
    <row r="21">
      <c r="A21" s="2"/>
      <c r="B21" s="12" t="s">
        <v>9</v>
      </c>
      <c r="C21" s="21">
        <v>0.2</v>
      </c>
      <c r="D21" s="2"/>
      <c r="E21" s="2"/>
      <c r="F21" s="2"/>
      <c r="G21" s="2"/>
      <c r="H21" s="2"/>
      <c r="I21" s="2"/>
      <c r="J21" s="2"/>
      <c r="K21" s="2"/>
      <c r="L21" s="2"/>
      <c r="M21" s="2"/>
      <c r="N21" s="2"/>
      <c r="O21" s="2"/>
      <c r="P21" s="2"/>
      <c r="Q21" s="2"/>
      <c r="R21" s="2"/>
      <c r="S21" s="2"/>
      <c r="T21" s="2"/>
      <c r="U21" s="2"/>
      <c r="V21" s="2"/>
      <c r="W21" s="2"/>
      <c r="X21" s="2"/>
      <c r="Y21" s="2"/>
      <c r="Z21" s="2"/>
    </row>
    <row r="22">
      <c r="A22" s="2"/>
      <c r="B22" s="12" t="s">
        <v>58</v>
      </c>
      <c r="C22" s="21">
        <v>2.5E-4</v>
      </c>
      <c r="D22" s="2"/>
      <c r="E22" s="2"/>
      <c r="F22" s="2"/>
      <c r="G22" s="2"/>
      <c r="H22" s="2"/>
      <c r="I22" s="2"/>
      <c r="J22" s="2"/>
      <c r="K22" s="2"/>
      <c r="L22" s="2"/>
      <c r="M22" s="2"/>
      <c r="N22" s="2"/>
      <c r="O22" s="2"/>
      <c r="P22" s="2"/>
      <c r="Q22" s="2"/>
      <c r="R22" s="2"/>
      <c r="S22" s="2"/>
      <c r="T22" s="2"/>
      <c r="U22" s="2"/>
      <c r="V22" s="2"/>
      <c r="W22" s="2"/>
      <c r="X22" s="2"/>
      <c r="Y22" s="2"/>
      <c r="Z22" s="2"/>
    </row>
    <row r="23">
      <c r="A23" s="2"/>
      <c r="B23" s="12" t="s">
        <v>59</v>
      </c>
      <c r="C23" s="21">
        <v>10.0</v>
      </c>
      <c r="D23" s="2"/>
      <c r="E23" s="2"/>
      <c r="F23" s="2"/>
      <c r="G23" s="2"/>
      <c r="H23" s="2"/>
      <c r="I23" s="2"/>
      <c r="J23" s="2"/>
      <c r="K23" s="2"/>
      <c r="L23" s="2"/>
      <c r="M23" s="2"/>
      <c r="N23" s="2"/>
      <c r="O23" s="2"/>
      <c r="P23" s="2"/>
      <c r="Q23" s="2"/>
      <c r="R23" s="2"/>
      <c r="S23" s="2"/>
      <c r="T23" s="2"/>
      <c r="U23" s="2"/>
      <c r="V23" s="2"/>
      <c r="W23" s="2"/>
      <c r="X23" s="2"/>
      <c r="Y23" s="2"/>
      <c r="Z23" s="2"/>
    </row>
    <row r="24">
      <c r="A24" s="4"/>
      <c r="B24" s="12" t="s">
        <v>60</v>
      </c>
      <c r="C24" s="12"/>
      <c r="D24" s="2"/>
      <c r="E24" s="2"/>
      <c r="F24" s="2"/>
      <c r="G24" s="2"/>
      <c r="H24" s="2"/>
      <c r="I24" s="2"/>
      <c r="J24" s="2"/>
      <c r="K24" s="2"/>
      <c r="L24" s="2"/>
      <c r="M24" s="2"/>
      <c r="N24" s="2"/>
      <c r="O24" s="2"/>
      <c r="P24" s="2"/>
      <c r="Q24" s="2"/>
      <c r="R24" s="2"/>
      <c r="S24" s="2"/>
      <c r="T24" s="2"/>
      <c r="U24" s="2"/>
      <c r="V24" s="2"/>
      <c r="W24" s="2"/>
      <c r="X24" s="2"/>
      <c r="Y24" s="2"/>
      <c r="Z24" s="2"/>
    </row>
    <row r="25">
      <c r="A25" s="2"/>
      <c r="B25" s="12" t="s">
        <v>62</v>
      </c>
      <c r="C25" s="21">
        <v>0.005</v>
      </c>
      <c r="D25" s="2"/>
      <c r="E25" s="2"/>
      <c r="F25" s="2"/>
      <c r="G25" s="2"/>
      <c r="H25" s="2"/>
      <c r="I25" s="2"/>
      <c r="J25" s="2"/>
      <c r="K25" s="2"/>
      <c r="L25" s="2"/>
      <c r="M25" s="2"/>
      <c r="N25" s="2"/>
      <c r="O25" s="2"/>
      <c r="P25" s="2"/>
      <c r="Q25" s="2"/>
      <c r="R25" s="2"/>
      <c r="S25" s="2"/>
      <c r="T25" s="2"/>
      <c r="U25" s="2"/>
      <c r="V25" s="2"/>
      <c r="W25" s="2"/>
      <c r="X25" s="2"/>
      <c r="Y25" s="2"/>
      <c r="Z25" s="2"/>
    </row>
    <row r="26">
      <c r="A26" s="2"/>
      <c r="B26" s="2"/>
      <c r="C26" s="3"/>
      <c r="D26" s="2"/>
      <c r="E26" s="2"/>
      <c r="F26" s="2"/>
      <c r="G26" s="2"/>
      <c r="H26" s="2"/>
      <c r="I26" s="2"/>
      <c r="J26" s="2"/>
      <c r="K26" s="2"/>
      <c r="L26" s="2"/>
      <c r="M26" s="2"/>
      <c r="N26" s="2"/>
      <c r="O26" s="2"/>
      <c r="P26" s="2"/>
      <c r="Q26" s="2"/>
      <c r="R26" s="2"/>
      <c r="S26" s="2"/>
      <c r="T26" s="2"/>
      <c r="U26" s="2"/>
      <c r="V26" s="2"/>
      <c r="W26" s="2"/>
      <c r="X26" s="2"/>
      <c r="Y26" s="2"/>
      <c r="Z26" s="2"/>
    </row>
    <row r="27">
      <c r="A27" s="2"/>
      <c r="B27" s="12" t="s">
        <v>63</v>
      </c>
      <c r="C27" s="40">
        <f>(K26-C7/1000)/C9*100</f>
        <v>0</v>
      </c>
      <c r="D27" s="2"/>
      <c r="E27" s="2"/>
      <c r="F27" s="75"/>
      <c r="G27" s="2"/>
      <c r="H27" s="2"/>
      <c r="I27" s="2"/>
      <c r="J27" s="2"/>
      <c r="K27" s="2"/>
      <c r="L27" s="2"/>
      <c r="M27" s="2"/>
      <c r="N27" s="2"/>
      <c r="O27" s="2"/>
      <c r="P27" s="2"/>
      <c r="Q27" s="2"/>
      <c r="R27" s="2"/>
      <c r="S27" s="2"/>
      <c r="T27" s="2"/>
      <c r="U27" s="2"/>
      <c r="V27" s="2"/>
      <c r="W27" s="2"/>
      <c r="X27" s="2"/>
      <c r="Y27" s="2"/>
      <c r="Z27" s="2"/>
    </row>
    <row r="28">
      <c r="A28" s="2"/>
      <c r="B28" s="78" t="s">
        <v>64</v>
      </c>
      <c r="C28" s="86">
        <f t="array" ref="C28">-2*sum(G20:J20*((G26:J26-C7/1000)/C9)^2)</f>
        <v>0</v>
      </c>
      <c r="D28" s="2"/>
      <c r="E28" s="2"/>
      <c r="F28" s="75"/>
      <c r="G28" s="2"/>
      <c r="H28" s="2"/>
      <c r="I28" s="2"/>
      <c r="J28" s="2"/>
      <c r="K28" s="2"/>
      <c r="L28" s="2"/>
      <c r="M28" s="2"/>
      <c r="N28" s="2"/>
      <c r="O28" s="2"/>
      <c r="P28" s="2"/>
      <c r="Q28" s="2"/>
      <c r="R28" s="2"/>
      <c r="S28" s="2"/>
      <c r="T28" s="2"/>
      <c r="U28" s="2"/>
      <c r="V28" s="2"/>
      <c r="W28" s="2"/>
      <c r="X28" s="2"/>
      <c r="Y28" s="2"/>
      <c r="Z28" s="2"/>
    </row>
    <row r="29">
      <c r="A29" s="2"/>
      <c r="B29" s="78" t="s">
        <v>65</v>
      </c>
      <c r="C29" s="87">
        <f>-8*(C11/1000+C3)^4/(PI()*C9*C4)</f>
        <v>-0.001343229406</v>
      </c>
      <c r="D29" s="2"/>
      <c r="E29" s="2"/>
      <c r="F29" s="75"/>
      <c r="G29" s="2"/>
      <c r="H29" s="2"/>
      <c r="I29" s="2"/>
      <c r="J29" s="2"/>
      <c r="K29" s="2"/>
      <c r="L29" s="2"/>
      <c r="M29" s="2"/>
      <c r="N29" s="2"/>
      <c r="O29" s="2"/>
      <c r="P29" s="2"/>
      <c r="Q29" s="2"/>
      <c r="R29" s="2"/>
      <c r="S29" s="2"/>
      <c r="T29" s="2"/>
      <c r="U29" s="2"/>
      <c r="V29" s="2"/>
      <c r="W29" s="2"/>
      <c r="X29" s="2"/>
      <c r="Y29" s="2"/>
      <c r="Z29" s="2"/>
    </row>
    <row r="30">
      <c r="A30" s="2"/>
      <c r="B30" s="2"/>
      <c r="C30" s="2"/>
      <c r="D30" s="2"/>
      <c r="E30" s="2"/>
      <c r="F30" s="75"/>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