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Administrator\Desktop\Dropbox\parameterlist\DATA\"/>
    </mc:Choice>
  </mc:AlternateContent>
  <bookViews>
    <workbookView xWindow="0" yWindow="0" windowWidth="16380" windowHeight="7215" tabRatio="500"/>
  </bookViews>
  <sheets>
    <sheet name="Tabelle1" sheetId="1" r:id="rId1"/>
    <sheet name="CADdata" sheetId="2" r:id="rId2"/>
  </sheets>
  <calcPr calcId="171027" iterateDelta="1E-4"/>
</workbook>
</file>

<file path=xl/calcChain.xml><?xml version="1.0" encoding="utf-8"?>
<calcChain xmlns="http://schemas.openxmlformats.org/spreadsheetml/2006/main">
  <c r="D259" i="1" l="1"/>
  <c r="D260" i="1"/>
  <c r="D261" i="1"/>
  <c r="D262" i="1"/>
  <c r="D263" i="1"/>
  <c r="D264" i="1"/>
  <c r="D258" i="1"/>
  <c r="N33" i="2"/>
  <c r="N34" i="2"/>
  <c r="M33" i="2"/>
  <c r="M34" i="2"/>
  <c r="L33" i="2"/>
  <c r="L34" i="2"/>
  <c r="H33" i="2"/>
  <c r="I33" i="2"/>
  <c r="G33" i="2"/>
  <c r="D33" i="2"/>
  <c r="C33" i="2"/>
  <c r="B33" i="2"/>
  <c r="D28" i="2"/>
  <c r="N29" i="2" l="1"/>
  <c r="N30" i="2"/>
  <c r="N31" i="2"/>
  <c r="N32" i="2"/>
  <c r="M28" i="2"/>
  <c r="M29" i="2"/>
  <c r="M30" i="2"/>
  <c r="M31" i="2"/>
  <c r="M32" i="2"/>
  <c r="L28" i="2"/>
  <c r="L29" i="2"/>
  <c r="L30" i="2"/>
  <c r="L31" i="2"/>
  <c r="L32" i="2"/>
  <c r="N27" i="2"/>
  <c r="M27" i="2"/>
  <c r="L27" i="2"/>
  <c r="L16" i="2"/>
  <c r="N17" i="2"/>
  <c r="N18" i="2"/>
  <c r="N19" i="2"/>
  <c r="N20" i="2"/>
  <c r="N21" i="2"/>
  <c r="N22" i="2"/>
  <c r="N23" i="2"/>
  <c r="M17" i="2"/>
  <c r="M18" i="2"/>
  <c r="M19" i="2"/>
  <c r="M20" i="2"/>
  <c r="M21" i="2"/>
  <c r="M22" i="2"/>
  <c r="M23" i="2"/>
  <c r="L18" i="2"/>
  <c r="L19" i="2"/>
  <c r="L20" i="2"/>
  <c r="L21" i="2"/>
  <c r="L22" i="2"/>
  <c r="L23" i="2"/>
  <c r="L17" i="2"/>
  <c r="N16" i="2"/>
  <c r="M16" i="2"/>
  <c r="H34" i="2"/>
  <c r="I34" i="2"/>
  <c r="I31" i="2"/>
  <c r="H32" i="2"/>
  <c r="I32" i="2"/>
  <c r="H31" i="2"/>
  <c r="H30" i="2"/>
  <c r="I30" i="2"/>
  <c r="H29" i="2"/>
  <c r="I29" i="2"/>
  <c r="I28" i="2"/>
  <c r="N28" i="2" s="1"/>
  <c r="H28" i="2"/>
  <c r="H27" i="2"/>
  <c r="I27" i="2"/>
  <c r="G34" i="2"/>
  <c r="G32" i="2"/>
  <c r="G31" i="2"/>
  <c r="G30" i="2"/>
  <c r="G29" i="2"/>
  <c r="G28" i="2"/>
  <c r="G27" i="2"/>
  <c r="H23" i="2"/>
  <c r="I23" i="2"/>
  <c r="H22" i="2"/>
  <c r="I22" i="2"/>
  <c r="H21" i="2"/>
  <c r="I21" i="2"/>
  <c r="H20" i="2"/>
  <c r="I20" i="2"/>
  <c r="I19" i="2"/>
  <c r="H18" i="2"/>
  <c r="H19" i="2"/>
  <c r="I18" i="2"/>
  <c r="I17" i="2"/>
  <c r="H17" i="2"/>
  <c r="G23" i="2"/>
  <c r="G22" i="2"/>
  <c r="G21" i="2"/>
  <c r="G20" i="2"/>
  <c r="G19" i="2"/>
  <c r="G18" i="2"/>
  <c r="G17" i="2"/>
  <c r="I16" i="2"/>
  <c r="H16" i="2"/>
  <c r="G16" i="2"/>
  <c r="D34" i="2"/>
  <c r="C34" i="2"/>
  <c r="B34" i="2"/>
  <c r="D32" i="2"/>
  <c r="C32" i="2"/>
  <c r="B32" i="2"/>
  <c r="D31" i="2"/>
  <c r="C31" i="2"/>
  <c r="B31" i="2"/>
  <c r="D30" i="2"/>
  <c r="C30" i="2"/>
  <c r="B30" i="2"/>
  <c r="D29" i="2"/>
  <c r="C29" i="2"/>
  <c r="B29" i="2"/>
  <c r="C28" i="2"/>
  <c r="B28" i="2"/>
  <c r="D27" i="2"/>
  <c r="C27" i="2"/>
  <c r="B27" i="2"/>
  <c r="D26" i="2"/>
  <c r="C26" i="2"/>
  <c r="B26" i="2"/>
  <c r="E332" i="1" l="1"/>
  <c r="E329" i="1"/>
  <c r="E301" i="1"/>
  <c r="E331" i="1" s="1"/>
  <c r="E300" i="1"/>
  <c r="E330" i="1" s="1"/>
  <c r="E173" i="1" l="1"/>
  <c r="E171" i="1"/>
  <c r="E205" i="1" l="1"/>
  <c r="C343" i="1" l="1"/>
  <c r="E254" i="1"/>
  <c r="E212" i="1"/>
  <c r="E204" i="1"/>
  <c r="C75" i="1"/>
</calcChain>
</file>

<file path=xl/sharedStrings.xml><?xml version="1.0" encoding="utf-8"?>
<sst xmlns="http://schemas.openxmlformats.org/spreadsheetml/2006/main" count="1054" uniqueCount="708">
  <si>
    <t>The required parameters/data are based on the version 1.1.
The required parameters/data can vary by different versions.</t>
  </si>
  <si>
    <t>The required parameters/data can vary by different versions.</t>
  </si>
  <si>
    <t>Name of Parameters</t>
  </si>
  <si>
    <t>Explanation</t>
  </si>
  <si>
    <t>Value of template Car</t>
  </si>
  <si>
    <t>aero.ini</t>
  </si>
  <si>
    <t>[WING_0]</t>
  </si>
  <si>
    <t xml:space="preserve"> Wing identifier. A car can have as many wings as necessary.</t>
  </si>
  <si>
    <t>NAME</t>
  </si>
  <si>
    <t>name of the wing</t>
  </si>
  <si>
    <t>BODY</t>
  </si>
  <si>
    <t>CHORD</t>
  </si>
  <si>
    <t>length of the wing in meters</t>
  </si>
  <si>
    <t>SPAN</t>
  </si>
  <si>
    <t>width of the wing in meters.</t>
  </si>
  <si>
    <t>POSITION</t>
  </si>
  <si>
    <t>position in x,y,z starting from the CoG</t>
  </si>
  <si>
    <t>0,0.23,0</t>
  </si>
  <si>
    <t>LUT_AOA_CL</t>
  </si>
  <si>
    <t xml:space="preserve"> Coefficient of Lift lookup table</t>
  </si>
  <si>
    <t xml:space="preserve">wing_body_AOA_CL.lut </t>
  </si>
  <si>
    <t>CL_GAIN</t>
  </si>
  <si>
    <t xml:space="preserve">Coefficient of Lift multiplier (for easy fine tuning) </t>
  </si>
  <si>
    <t>LUT_AOA_CD</t>
  </si>
  <si>
    <t>Coefficient of drag lookup table</t>
  </si>
  <si>
    <t xml:space="preserve">wing_body_AOA_CD.lut </t>
  </si>
  <si>
    <t>CD_GAIN</t>
  </si>
  <si>
    <t>Coefficient of drag multiplier (for easy fine tuning)</t>
  </si>
  <si>
    <t>ANGLE</t>
  </si>
  <si>
    <t>Default starting wing angle (degrees)</t>
  </si>
  <si>
    <t>if necessary</t>
  </si>
  <si>
    <t xml:space="preserve">if necessary details see aero.ini </t>
  </si>
  <si>
    <t>brakes.ini</t>
  </si>
  <si>
    <t>MAX_TORQUE</t>
  </si>
  <si>
    <t>Maximum Brake torque in Nm totally</t>
  </si>
  <si>
    <t>FRONT_SHARE</t>
  </si>
  <si>
    <t>Percentage of brake torque at front axis</t>
  </si>
  <si>
    <t>HANDBRAKE_TORQUE</t>
  </si>
  <si>
    <t>Handbrake torque (at the rear wheels)</t>
  </si>
  <si>
    <t>COCKPIT_ADJUSTABLE</t>
  </si>
  <si>
    <t>0: no bias control from cockpit, 1: bias control from cockpit</t>
  </si>
  <si>
    <t>ADJUST_STEP</t>
  </si>
  <si>
    <t>step for bias cockpit adjustment</t>
  </si>
  <si>
    <t>From the forum more Parameters are added in new version v1.2.2.</t>
  </si>
  <si>
    <t>FRONT_SHARE_MULTIPLIER</t>
  </si>
  <si>
    <t>DISC_LF=DISK_LF</t>
  </si>
  <si>
    <t>Name des Bremsscheiben Models links vorne</t>
  </si>
  <si>
    <t>DISC_RF=DISK_RF</t>
  </si>
  <si>
    <t xml:space="preserve"> Name des Bremsscheiben Models rechts vorne</t>
  </si>
  <si>
    <t>DISC_LR=DISK_LR</t>
  </si>
  <si>
    <t>Name des Bremsscheiben Models links hinten</t>
  </si>
  <si>
    <t>DISC_RR=DISK_RR</t>
  </si>
  <si>
    <t>Name des Bremsscheiben Models Rechts hinten</t>
  </si>
  <si>
    <t xml:space="preserve">FRONT_MAX_GLOW </t>
  </si>
  <si>
    <t>Multiplikator des Glüheffekts für die Vorderachse</t>
  </si>
  <si>
    <t>REAR_MAX_GLOW</t>
  </si>
  <si>
    <t>Multiplikator des Glüheffekts für die Hinterachse</t>
  </si>
  <si>
    <t>LAG_HOT</t>
  </si>
  <si>
    <t>Dauer des Effekts im Anstieg = heisser werdend</t>
  </si>
  <si>
    <t>LAG_COOL</t>
  </si>
  <si>
    <t>Dauer des Effekts im Abstieg = abkühlend</t>
  </si>
  <si>
    <t>Drivetrain.ini</t>
  </si>
  <si>
    <t>[TRACTION]</t>
  </si>
  <si>
    <t>TYPE</t>
  </si>
  <si>
    <t>Wheel drive. Possible options: FWD (Front Wheel Drive), RWD (Rear Wheel Drive)</t>
  </si>
  <si>
    <t>AWD</t>
  </si>
  <si>
    <t>[GEARS]</t>
  </si>
  <si>
    <t>COUNT</t>
  </si>
  <si>
    <t>forward gears number</t>
  </si>
  <si>
    <t>GEAR_R</t>
  </si>
  <si>
    <t>rear gear ratio</t>
  </si>
  <si>
    <t>forward gears ratios. must be equal to number of gears defined on count</t>
  </si>
  <si>
    <t>GEAR_1</t>
  </si>
  <si>
    <t>GEAR_2</t>
  </si>
  <si>
    <t>GEAR_3</t>
  </si>
  <si>
    <t>GEAR_4</t>
  </si>
  <si>
    <t>GEAR_5</t>
  </si>
  <si>
    <t>GEAR_6</t>
  </si>
  <si>
    <t>FINAL</t>
  </si>
  <si>
    <t>final gear ratio</t>
  </si>
  <si>
    <t>[DIFFERENTIAL]</t>
  </si>
  <si>
    <t>POWER</t>
  </si>
  <si>
    <t>differential lock under power. 1.0=100% lock - 0 0% lock</t>
  </si>
  <si>
    <t>COAST</t>
  </si>
  <si>
    <t>differential lock under coasting. 1.0=100% lock 0=0% lock</t>
  </si>
  <si>
    <t>PRELOAD</t>
  </si>
  <si>
    <t>preload torque setting</t>
  </si>
  <si>
    <t>[AWD]</t>
  </si>
  <si>
    <t>FRONT_DIFF_POWER</t>
  </si>
  <si>
    <t>FRONT_DIFF_COAST</t>
  </si>
  <si>
    <t>FRONT_DIFF_PRELOAD</t>
  </si>
  <si>
    <t>CENTRE_DIFF_POWER</t>
  </si>
  <si>
    <t>CENTRE_DIFF_COAST</t>
  </si>
  <si>
    <t>CENTRE_DIFF_PRELOAD</t>
  </si>
  <si>
    <t>REAR_DIFF_POWER</t>
  </si>
  <si>
    <t>REAR_DIFF_COAST</t>
  </si>
  <si>
    <t>REAR_DIFF_PRELOAD</t>
  </si>
  <si>
    <t>CHANGE_UP_TIME</t>
    <phoneticPr fontId="1" type="noConversion"/>
  </si>
  <si>
    <t>CHANGE_DN_TIME</t>
    <phoneticPr fontId="1" type="noConversion"/>
  </si>
  <si>
    <t>AUTO_CUTOFF_TIME</t>
    <phoneticPr fontId="1" type="noConversion"/>
  </si>
  <si>
    <t>SUPPORTS_SHIFTER</t>
    <phoneticPr fontId="1" type="noConversion"/>
  </si>
  <si>
    <t>VALID_SHIFT_RPM_WINDOW</t>
    <phoneticPr fontId="1" type="noConversion"/>
  </si>
  <si>
    <t>CONTROLS_WINDOW_GAIN</t>
    <phoneticPr fontId="1" type="noConversion"/>
  </si>
  <si>
    <t>INERTIA</t>
    <phoneticPr fontId="1" type="noConversion"/>
  </si>
  <si>
    <t>change down time in milliseconds</t>
    <phoneticPr fontId="1" type="noConversion"/>
  </si>
  <si>
    <t>Auto cutoff time for upshifts in millisec-onds, 0 to disable</t>
    <phoneticPr fontId="1" type="noConversion"/>
  </si>
  <si>
    <t>Car supports shifter, 0=car supports only paddles</t>
    <phoneticPr fontId="1" type="noConversion"/>
  </si>
  <si>
    <t>range window additional to the precise rev matching rpm that permits gear engage.</t>
    <phoneticPr fontId="1" type="noConversion"/>
  </si>
  <si>
    <t>multiplayer for gas,brake,clutch pedals that permits gear engage on different rev matching rpm. the lower the more difficult</t>
    <phoneticPr fontId="1" type="noConversion"/>
  </si>
  <si>
    <t>gearbox inertia. default values to 0.02 if not set</t>
    <phoneticPr fontId="1" type="noConversion"/>
  </si>
  <si>
    <t>[CLUTCH]</t>
    <phoneticPr fontId="1" type="noConversion"/>
  </si>
  <si>
    <t>MAX_TORQUE</t>
    <phoneticPr fontId="1" type="noConversion"/>
  </si>
  <si>
    <t>[AUTOCLUTCH]</t>
    <phoneticPr fontId="1" type="noConversion"/>
  </si>
  <si>
    <t>DOWNSHIFT_PROFILE</t>
    <phoneticPr fontId="1" type="noConversion"/>
  </si>
  <si>
    <t>UPSHIFT_PROFILE</t>
    <phoneticPr fontId="1" type="noConversion"/>
  </si>
  <si>
    <t>USE_ON_CHANGES</t>
    <phoneticPr fontId="1" type="noConversion"/>
  </si>
  <si>
    <t>MIN_RPM</t>
    <phoneticPr fontId="1" type="noConversion"/>
  </si>
  <si>
    <t>MAX_RPM</t>
    <phoneticPr fontId="1" type="noConversion"/>
  </si>
  <si>
    <t>Name of the autoclutch profile for up-shifts. NONE to disable autoclutch on shift up</t>
    <phoneticPr fontId="1" type="noConversion"/>
  </si>
  <si>
    <t>Same as above for downshifts</t>
    <phoneticPr fontId="1" type="noConversion"/>
  </si>
  <si>
    <t>Use the autoclutch on gear shifts even when autoclutch is set to off. Needed for cars with semiautomatic gear-boxes. values 1,0</t>
    <phoneticPr fontId="1" type="noConversion"/>
  </si>
  <si>
    <t>Minimum rpm for autoclutch engadgement</t>
    <phoneticPr fontId="1" type="noConversion"/>
  </si>
  <si>
    <t>Maximum rpm for autoclutch engadgement</t>
    <phoneticPr fontId="1" type="noConversion"/>
  </si>
  <si>
    <t>NONE</t>
    <phoneticPr fontId="1" type="noConversion"/>
  </si>
  <si>
    <t>[DOWNSHIFT_PROFILE]</t>
    <phoneticPr fontId="1" type="noConversion"/>
  </si>
  <si>
    <t>POINT_0</t>
    <phoneticPr fontId="1" type="noConversion"/>
  </si>
  <si>
    <t>POINT_2</t>
    <phoneticPr fontId="1" type="noConversion"/>
  </si>
  <si>
    <t>POINT_1</t>
    <phoneticPr fontId="1" type="noConversion"/>
  </si>
  <si>
    <t>Time to reach fully depress clutch</t>
    <phoneticPr fontId="1" type="noConversion"/>
  </si>
  <si>
    <t>Time to start releasing clutch</t>
    <phoneticPr fontId="1" type="noConversion"/>
  </si>
  <si>
    <t>Time to reach fully released clutch</t>
    <phoneticPr fontId="1" type="noConversion"/>
  </si>
  <si>
    <t>[AUTOBLIP]</t>
    <phoneticPr fontId="1" type="noConversion"/>
  </si>
  <si>
    <t>ELECTRONIC</t>
    <phoneticPr fontId="1" type="noConversion"/>
  </si>
  <si>
    <t>LEVEL</t>
    <phoneticPr fontId="1" type="noConversion"/>
  </si>
  <si>
    <t>Gas level to be reached</t>
    <phoneticPr fontId="1" type="noConversion"/>
  </si>
  <si>
    <t>Time to reach 0 gas</t>
    <phoneticPr fontId="1" type="noConversion"/>
  </si>
  <si>
    <t>Time to start releasing gas</t>
    <phoneticPr fontId="1" type="noConversion"/>
  </si>
  <si>
    <t>Time to reach full level</t>
    <phoneticPr fontId="1" type="noConversion"/>
  </si>
  <si>
    <t>if=1 then it is a feature of the car and cannot be dis-abled</t>
    <phoneticPr fontId="1" type="noConversion"/>
  </si>
  <si>
    <t>[DAMAGE]</t>
    <phoneticPr fontId="1" type="noConversion"/>
  </si>
  <si>
    <t>RPM_WINDOW_K</t>
    <phoneticPr fontId="1" type="noConversion"/>
  </si>
  <si>
    <t>car.ini</t>
    <phoneticPr fontId="1" type="noConversion"/>
  </si>
  <si>
    <t>Formula K</t>
    <phoneticPr fontId="1" type="noConversion"/>
  </si>
  <si>
    <t>Name of the car. Used on info apps in game and to identify the car
on servers etc</t>
    <phoneticPr fontId="1" type="noConversion"/>
  </si>
  <si>
    <t>SCREEN_NAME</t>
    <phoneticPr fontId="1" type="noConversion"/>
  </si>
  <si>
    <t>Name of the modelled car</t>
    <phoneticPr fontId="1" type="noConversion"/>
  </si>
  <si>
    <t>[BASIC]</t>
    <phoneticPr fontId="1" type="noConversion"/>
  </si>
  <si>
    <t>[INFO]</t>
    <phoneticPr fontId="1" type="noConversion"/>
  </si>
  <si>
    <t>GRAPHICS_OFFSET</t>
    <phoneticPr fontId="1" type="noConversion"/>
  </si>
  <si>
    <t>3 axis correction (x, y, z), applies only to the 3D object of the, is only to be used as a visual car body correction factor. It has no influence on the physics of the car</t>
    <phoneticPr fontId="1" type="noConversion"/>
  </si>
  <si>
    <t>0, -0.243, 0.428</t>
    <phoneticPr fontId="1" type="noConversion"/>
  </si>
  <si>
    <t>GRAPHICS_PITCH_ROTATION</t>
    <phoneticPr fontId="1" type="noConversion"/>
  </si>
  <si>
    <t>Changes 3D object rotation in
pitch (degrees), no effect on physics</t>
    <phoneticPr fontId="1" type="noConversion"/>
  </si>
  <si>
    <t>TOTALMASS</t>
    <phoneticPr fontId="1" type="noConversion"/>
  </si>
  <si>
    <t>Total vehicle weight in kg with driver and no fuel</t>
    <phoneticPr fontId="1" type="noConversion"/>
  </si>
  <si>
    <t>Car polar inertia. Calculated from the car di-mensions. Start with the generic width, height, length and modify accordingly to the car's configuration from the weight and CoG in suspension.ini</t>
    <phoneticPr fontId="1" type="noConversion"/>
  </si>
  <si>
    <t>[GRAPHICS]</t>
    <phoneticPr fontId="1" type="noConversion"/>
  </si>
  <si>
    <t>DRIVEREYES</t>
    <phoneticPr fontId="1" type="noConversion"/>
  </si>
  <si>
    <t>Positon of View in X (right / left), Y (height), Z (length) with respect to steering wheel</t>
    <phoneticPr fontId="1" type="noConversion"/>
  </si>
  <si>
    <t>0, 0.66001, -0.11589</t>
    <phoneticPr fontId="1" type="noConversion"/>
  </si>
  <si>
    <t>ONBOARD_EXPOSURE</t>
    <phoneticPr fontId="1" type="noConversion"/>
  </si>
  <si>
    <t>OUTBOARD_EXPOSURE</t>
    <phoneticPr fontId="1" type="noConversion"/>
  </si>
  <si>
    <t>ON_BOARD_PITCH_ANGLE</t>
    <phoneticPr fontId="1" type="noConversion"/>
  </si>
  <si>
    <t>BUMPER_CAMERA_POS</t>
    <phoneticPr fontId="1" type="noConversion"/>
  </si>
  <si>
    <t>BONNET_CAMERA_POS</t>
    <phoneticPr fontId="1" type="noConversion"/>
  </si>
  <si>
    <t>MIRROR_POSITION</t>
    <phoneticPr fontId="1" type="noConversion"/>
  </si>
  <si>
    <t>SHAKE_MUL</t>
    <phoneticPr fontId="1" type="noConversion"/>
  </si>
  <si>
    <t>USE_ANIMATED_SUSPENSIONS</t>
    <phoneticPr fontId="1" type="noConversion"/>
  </si>
  <si>
    <t>FUEL_LIGHT_MIN_LITERS</t>
    <phoneticPr fontId="1" type="noConversion"/>
  </si>
  <si>
    <t>BUMPER_CAMERA_PITCH</t>
    <phoneticPr fontId="1" type="noConversion"/>
  </si>
  <si>
    <t>BONNET_CAMERA_PITCH</t>
    <phoneticPr fontId="1" type="noConversion"/>
  </si>
  <si>
    <t>CHASE_CAMERA_PITCH</t>
    <phoneticPr fontId="1" type="noConversion"/>
  </si>
  <si>
    <t>chase camera pitch angle</t>
    <phoneticPr fontId="1" type="noConversion"/>
  </si>
  <si>
    <t>bonnet camera pitch angle</t>
    <phoneticPr fontId="1" type="noConversion"/>
  </si>
  <si>
    <t>bumper camera pitch angle</t>
    <phoneticPr fontId="1" type="noConversion"/>
  </si>
  <si>
    <t>Minimum fuel load to activate the Fuel indi-cator icon</t>
    <phoneticPr fontId="1" type="noConversion"/>
  </si>
  <si>
    <t>Use animated suspensions (1) or not (0). Animated suspensions will not be updated in real time from setup changes</t>
    <phoneticPr fontId="1" type="noConversion"/>
  </si>
  <si>
    <t>Camera onboard G forces multiplier</t>
    <phoneticPr fontId="1" type="noConversion"/>
  </si>
  <si>
    <t>Position used to render the mirror</t>
    <phoneticPr fontId="1" type="noConversion"/>
  </si>
  <si>
    <t>Bonnet camera position (meters)</t>
    <phoneticPr fontId="1" type="noConversion"/>
  </si>
  <si>
    <t>Bumper camera position (meters)</t>
    <phoneticPr fontId="1" type="noConversion"/>
  </si>
  <si>
    <t>onboard driver eyes mini-mum pitch angle relative to the horizon</t>
    <phoneticPr fontId="1" type="noConversion"/>
  </si>
  <si>
    <t>Outboard camera exposure for HDR</t>
    <phoneticPr fontId="1" type="noConversion"/>
  </si>
  <si>
    <t>Onboard camera exposure for HDR</t>
    <phoneticPr fontId="1" type="noConversion"/>
  </si>
  <si>
    <t>0.0,0.44,0.79</t>
    <phoneticPr fontId="1" type="noConversion"/>
  </si>
  <si>
    <t>0.0,0.40,1.84</t>
    <phoneticPr fontId="1" type="noConversion"/>
  </si>
  <si>
    <t>0.0,1.3,0.5</t>
    <phoneticPr fontId="1" type="noConversion"/>
  </si>
  <si>
    <t>[CONTROLS]</t>
    <phoneticPr fontId="1" type="noConversion"/>
  </si>
  <si>
    <t>FFMULT</t>
    <phoneticPr fontId="1" type="noConversion"/>
  </si>
  <si>
    <t>STEER_ASSIST</t>
    <phoneticPr fontId="1" type="noConversion"/>
  </si>
  <si>
    <t>STEER_LOCK</t>
    <phoneticPr fontId="1" type="noConversion"/>
  </si>
  <si>
    <t>STEER_RATIO</t>
    <phoneticPr fontId="1" type="noConversion"/>
  </si>
  <si>
    <t>LINEAR_STEER_ROD_RATIO</t>
    <phoneticPr fontId="1" type="noConversion"/>
  </si>
  <si>
    <t>Force Feedback power multiplier</t>
    <phoneticPr fontId="1" type="noConversion"/>
  </si>
  <si>
    <t>Variable steer assist, speed relative</t>
    <phoneticPr fontId="1" type="noConversion"/>
  </si>
  <si>
    <t>Real car's steer lock from center to right</t>
    <phoneticPr fontId="1" type="noConversion"/>
  </si>
  <si>
    <t>Steer ratio</t>
    <phoneticPr fontId="1" type="noConversion"/>
  </si>
  <si>
    <t>steer rod ratio (Because of AC complex suspension geometry, you need to calculate manually the steer rod ratio)I. Enter AC in dev app mode enabled
II. Open SUSPENSIONS app
III. turn your steering wheel by 90 degrees
IV. check the actual steer ratio value
V. modify LINEAR_STEER_ROD_RATIO value until in game steer ratio and car.ini STEER_RATIO values are similar</t>
    <phoneticPr fontId="1" type="noConversion"/>
  </si>
  <si>
    <t>[FUEL]</t>
    <phoneticPr fontId="1" type="noConversion"/>
  </si>
  <si>
    <t>CONSUMPTION</t>
    <phoneticPr fontId="1" type="noConversion"/>
  </si>
  <si>
    <t>FUEL</t>
    <phoneticPr fontId="1" type="noConversion"/>
  </si>
  <si>
    <t>MAX_FUEL</t>
    <phoneticPr fontId="1" type="noConversion"/>
  </si>
  <si>
    <t>fuel consumption. In one second the con-sumption is (rpm*gas*CONSUMPTION)/1000 liters</t>
    <phoneticPr fontId="1" type="noConversion"/>
  </si>
  <si>
    <t>default starting fuel in liters</t>
    <phoneticPr fontId="1" type="noConversion"/>
  </si>
  <si>
    <t>max fuel in liters</t>
    <phoneticPr fontId="1" type="noConversion"/>
  </si>
  <si>
    <t>[FUELTANK]</t>
    <phoneticPr fontId="1" type="noConversion"/>
  </si>
  <si>
    <t>POSITION</t>
    <phoneticPr fontId="1" type="noConversion"/>
  </si>
  <si>
    <t xml:space="preserve">for electrical engine reference to tesla </t>
    <phoneticPr fontId="1" type="noConversion"/>
  </si>
  <si>
    <t>Position of fuel tank from CoG in meters</t>
    <phoneticPr fontId="1" type="noConversion"/>
  </si>
  <si>
    <t>0,-0.1,-0.1</t>
    <phoneticPr fontId="1" type="noConversion"/>
  </si>
  <si>
    <t>[RIDE]</t>
    <phoneticPr fontId="1" type="noConversion"/>
  </si>
  <si>
    <t>PICKUP_FRONT_HEIGHT</t>
    <phoneticPr fontId="1" type="noConversion"/>
  </si>
  <si>
    <t>PICKUP_REAR_HEIGHT</t>
    <phoneticPr fontId="1" type="noConversion"/>
  </si>
  <si>
    <t>Height of the front ride height pickup point in meters WRT cg</t>
    <phoneticPr fontId="1" type="noConversion"/>
  </si>
  <si>
    <t>Height of the rear ride height pickup point in meters WRT cg</t>
    <phoneticPr fontId="1" type="noConversion"/>
  </si>
  <si>
    <t>[RULES]</t>
    <phoneticPr fontId="1" type="noConversion"/>
  </si>
  <si>
    <t>MIN_HEIGHT</t>
    <phoneticPr fontId="1" type="noConversion"/>
  </si>
  <si>
    <t>meters minimum height rule front/rear</t>
    <phoneticPr fontId="1" type="noConversion"/>
  </si>
  <si>
    <t>[PIT_STOP]</t>
    <phoneticPr fontId="1" type="noConversion"/>
  </si>
  <si>
    <t>TYRE_CHANGE_TIME_SEC</t>
    <phoneticPr fontId="1" type="noConversion"/>
  </si>
  <si>
    <t>FUEL_LITER_TIME_SEC</t>
    <phoneticPr fontId="1" type="noConversion"/>
  </si>
  <si>
    <t>BODY_REPAIR_TIME_SEC</t>
    <phoneticPr fontId="1" type="noConversion"/>
  </si>
  <si>
    <t>ENGINE_REPAIR_TIME_SEC</t>
    <phoneticPr fontId="1" type="noConversion"/>
  </si>
  <si>
    <t>SUSP_REPAIR_TIME_SEC</t>
    <phoneticPr fontId="1" type="noConversion"/>
  </si>
  <si>
    <t>time spent to change each tyre</t>
    <phoneticPr fontId="1" type="noConversion"/>
  </si>
  <si>
    <t>time spent to put 1 liter of fuel inside the car</t>
    <phoneticPr fontId="1" type="noConversion"/>
  </si>
  <si>
    <t>time spent to repair 10% of body dam-age</t>
    <phoneticPr fontId="1" type="noConversion"/>
  </si>
  <si>
    <t>time spent to repair 10% of engine damage</t>
    <phoneticPr fontId="1" type="noConversion"/>
  </si>
  <si>
    <t>time spent to repair 10% of suspension damage</t>
    <phoneticPr fontId="1" type="noConversion"/>
  </si>
  <si>
    <t>electronics.ini</t>
    <phoneticPr fontId="1" type="noConversion"/>
  </si>
  <si>
    <t>[ABS]</t>
    <phoneticPr fontId="1" type="noConversion"/>
  </si>
  <si>
    <t>LIP_RATIO_LIMIT</t>
    <phoneticPr fontId="1" type="noConversion"/>
  </si>
  <si>
    <t>CURVE</t>
    <phoneticPr fontId="1" type="noConversion"/>
  </si>
  <si>
    <t>PRESENT</t>
    <phoneticPr fontId="1" type="noConversion"/>
  </si>
  <si>
    <t>ACTIVE</t>
    <phoneticPr fontId="1" type="noConversion"/>
  </si>
  <si>
    <t>RATE_HZ</t>
    <phoneticPr fontId="1" type="noConversion"/>
  </si>
  <si>
    <t>Slip ratio limit before ABS engages</t>
    <phoneticPr fontId="1" type="noConversion"/>
  </si>
  <si>
    <t>Slip ratio lookup table with different slip ratio limits, in order to define ABS levels if present. Leave blank for a single level given by above line. Ctrl + A to toggle</t>
    <phoneticPr fontId="1" type="noConversion"/>
  </si>
  <si>
    <t>1 if present in car, 0 if not present (ABS always work if ABS assist is activated from realism menu UI)</t>
    <phoneticPr fontId="1" type="noConversion"/>
  </si>
  <si>
    <t>ABS pulse frequency. It's better to insert the ac-tual ABS pumps refresh rate than the ECU and sensors frequency</t>
    <phoneticPr fontId="1" type="noConversion"/>
  </si>
  <si>
    <t>[TRACTION_CONTROL]</t>
    <phoneticPr fontId="1" type="noConversion"/>
  </si>
  <si>
    <t>SLIP_RATIO_LIMIT</t>
    <phoneticPr fontId="1" type="noConversion"/>
  </si>
  <si>
    <t>MIN_SPEED_KMH</t>
    <phoneticPr fontId="1" type="noConversion"/>
  </si>
  <si>
    <t>Slip ratio limit before TC engages</t>
    <phoneticPr fontId="1" type="noConversion"/>
  </si>
  <si>
    <t>Slip ratio lookup table with different slip ratio limits, in order to define TC levels if present. Leave blank for a single level given by above line. Ctrl + T to toggle</t>
    <phoneticPr fontId="1" type="noConversion"/>
  </si>
  <si>
    <t>1 if present in car, 0 if not present (TC always work if TC assist is activated from realism menu UI)</t>
    <phoneticPr fontId="1" type="noConversion"/>
  </si>
  <si>
    <t>1 will make the car start with TC active (if present), 0 will make the car start with TC inactive (even if present). Ctrl + T to toggle</t>
    <phoneticPr fontId="1" type="noConversion"/>
  </si>
  <si>
    <t>TC pulse frequency. It's better to insert the actual TC pumps refresh rate than the ECU and sensors frequency</t>
    <phoneticPr fontId="1" type="noConversion"/>
  </si>
  <si>
    <t>Traction control is set automatically OFF un-der the min speed value in km/h even if selected as assist by the user</t>
    <phoneticPr fontId="1" type="noConversion"/>
  </si>
  <si>
    <t>[EDL]</t>
    <phoneticPr fontId="1" type="noConversion"/>
  </si>
  <si>
    <t>MAX_SPIN_POWER</t>
    <phoneticPr fontId="1" type="noConversion"/>
  </si>
  <si>
    <t>MAX_SPIN_COAST</t>
    <phoneticPr fontId="1" type="noConversion"/>
  </si>
  <si>
    <t>BRAKE_TORQUE_POWER</t>
    <phoneticPr fontId="1" type="noConversion"/>
  </si>
  <si>
    <t>BRAKE_TORQUE_COAST</t>
    <phoneticPr fontId="1" type="noConversion"/>
  </si>
  <si>
    <t>DEAD_ZONE_POWER</t>
    <phoneticPr fontId="1" type="noConversion"/>
  </si>
  <si>
    <t>DEAD_ZONE_COAST</t>
    <phoneticPr fontId="1" type="noConversion"/>
  </si>
  <si>
    <t>Dead zone for brake torque ramp on coast</t>
    <phoneticPr fontId="1" type="noConversion"/>
  </si>
  <si>
    <t>Dead zone for brake torque ramp on power</t>
    <phoneticPr fontId="1" type="noConversion"/>
  </si>
  <si>
    <t>Brake torque to apply to the fastest
spinning wheel, on coast</t>
    <phoneticPr fontId="1" type="noConversion"/>
  </si>
  <si>
    <t>Brake torque to apply to the fastest spinning wheel, on power</t>
    <phoneticPr fontId="1" type="noConversion"/>
  </si>
  <si>
    <t>Brake torque ramp on coast. 0=no difference, 1=fast wheel twice the speed of slow wheel</t>
    <phoneticPr fontId="1" type="noConversion"/>
  </si>
  <si>
    <t>Brake torque ramp on power. 0=no differ-ence, 1=fast wheel twice the speed of slow wheel</t>
    <phoneticPr fontId="1" type="noConversion"/>
  </si>
  <si>
    <t>will make the car start with TC active (if present), 0 will make the car start with TC inactive (even if present)</t>
    <phoneticPr fontId="1" type="noConversion"/>
  </si>
  <si>
    <t>engine.ini</t>
    <phoneticPr fontId="1" type="noConversion"/>
  </si>
  <si>
    <t>[HEADER]</t>
    <phoneticPr fontId="1" type="noConversion"/>
  </si>
  <si>
    <t>POWER_CURVE</t>
    <phoneticPr fontId="1" type="noConversion"/>
  </si>
  <si>
    <t>COAST_CURVE</t>
    <phoneticPr fontId="1" type="noConversion"/>
  </si>
  <si>
    <t>[ENGINE_DATA]</t>
    <phoneticPr fontId="1" type="noConversion"/>
  </si>
  <si>
    <t>ALTITUDE_SENSITIVITY</t>
    <phoneticPr fontId="1" type="noConversion"/>
  </si>
  <si>
    <t>LIMITER</t>
    <phoneticPr fontId="1" type="noConversion"/>
  </si>
  <si>
    <t>LIMITER_HZ</t>
    <phoneticPr fontId="1" type="noConversion"/>
  </si>
  <si>
    <t>MINIMUM</t>
    <phoneticPr fontId="1" type="noConversion"/>
  </si>
  <si>
    <t>DEFAULT_TURBO_ADJUSTMENT</t>
    <phoneticPr fontId="1" type="noConversion"/>
  </si>
  <si>
    <t>engine rev limiter. 0 no limiter</t>
    <phoneticPr fontId="1" type="noConversion"/>
  </si>
  <si>
    <t>Frequency of engine limiter</t>
    <phoneticPr fontId="1" type="noConversion"/>
  </si>
  <si>
    <t>Idle rpm</t>
    <phoneticPr fontId="1" type="noConversion"/>
  </si>
  <si>
    <t>DEFAULT turbo adjustment if one or more turbos are cockpit adjustable</t>
    <phoneticPr fontId="1" type="noConversion"/>
  </si>
  <si>
    <t>[COAST_REF]</t>
    <phoneticPr fontId="1" type="noConversion"/>
  </si>
  <si>
    <t>RPM</t>
    <phoneticPr fontId="1" type="noConversion"/>
  </si>
  <si>
    <t>TORQUE</t>
    <phoneticPr fontId="1" type="noConversion"/>
  </si>
  <si>
    <t>NON_LINEARITY</t>
    <phoneticPr fontId="1" type="noConversion"/>
  </si>
  <si>
    <t>[COAST_DATA]</t>
    <phoneticPr fontId="1" type="noConversion"/>
  </si>
  <si>
    <t>COAST0</t>
    <phoneticPr fontId="1" type="noConversion"/>
  </si>
  <si>
    <t>COAST1</t>
    <phoneticPr fontId="1" type="noConversion"/>
  </si>
  <si>
    <t>COAST</t>
    <phoneticPr fontId="1" type="noConversion"/>
  </si>
  <si>
    <t>OBSOLETE SECTION. Must copy to keep AC from crashing, but do not use for data</t>
    <phoneticPr fontId="1" type="noConversion"/>
  </si>
  <si>
    <t>[COAST_CURVE]</t>
    <phoneticPr fontId="1" type="noConversion"/>
  </si>
  <si>
    <t>FILENAME</t>
    <phoneticPr fontId="1" type="noConversion"/>
  </si>
  <si>
    <t>coast.lut</t>
    <phoneticPr fontId="1" type="noConversion"/>
  </si>
  <si>
    <t>[TURBO_0]</t>
    <phoneticPr fontId="1" type="noConversion"/>
  </si>
  <si>
    <t>LAG_DN</t>
    <phoneticPr fontId="1" type="noConversion"/>
  </si>
  <si>
    <t>Interpolation lag used slowing down the turbo (deter-mines how fast the boost will go down to zero after you have let the ac-celerator pedal. Same principle as above. Usually modern cars have blow off valves (pop-off) that let the boost go out from the engine loop. This means the pressure goes to zero BUT the turbo still spins freely and that will build up the boost very fast. So to
properly simulate it, you should made so that they boost won't go down to zero fast, when you let go the accelerator pedal. Read and learn a bit on how the blow off valves work)</t>
    <phoneticPr fontId="1" type="noConversion"/>
  </si>
  <si>
    <t>LAG_UP</t>
    <phoneticPr fontId="1" type="noConversion"/>
  </si>
  <si>
    <t>Interpolation lag used to spin up the turbo (deter-mines how fast the turbo boost builds. The higher the number the slower the boost will go to max. Keep it in a range of 0.960 to 0.999. Even 0.005 variations can make quite a difference)</t>
    <phoneticPr fontId="1" type="noConversion"/>
  </si>
  <si>
    <t>MAX_BOOST</t>
    <phoneticPr fontId="1" type="noConversion"/>
  </si>
  <si>
    <t>Maximum boost generated. This value is never ex-ceeded and multiply the torque like T=T*(1.0 + boost), so a boost of 2 will give you 3 times the torque at a given rpm</t>
    <phoneticPr fontId="1" type="noConversion"/>
  </si>
  <si>
    <t>WASTEGATE</t>
    <phoneticPr fontId="1" type="noConversion"/>
  </si>
  <si>
    <t>Max level of boost before the waste gate does its things. 0 = no waste gate</t>
    <phoneticPr fontId="1" type="noConversion"/>
  </si>
  <si>
    <t>DISPLAY_MAX_BOOST</t>
    <phoneticPr fontId="1" type="noConversion"/>
  </si>
  <si>
    <t>Value used by display apps</t>
    <phoneticPr fontId="1" type="noConversion"/>
  </si>
  <si>
    <t>REFERENCE_RPM</t>
    <phoneticPr fontId="1" type="noConversion"/>
  </si>
  <si>
    <t>The reference rpm where the turbo reaches maximum boost (at max gas pedal) (determines when the turbo boost starts to build up. Under that rpm, the engine exhaust gasses are not enough to start spinning the turbo. Playing with those 3 values, you should be able to get all the turbo lag you like)</t>
    <phoneticPr fontId="1" type="noConversion"/>
  </si>
  <si>
    <t>GAMMA</t>
    <phoneticPr fontId="1" type="noConversion"/>
  </si>
  <si>
    <t>Turbo pressure sensitivity on accelerator pedal</t>
    <phoneticPr fontId="1" type="noConversion"/>
  </si>
  <si>
    <t>COCKPIT_ADJUSTABLE</t>
    <phoneticPr fontId="1" type="noConversion"/>
  </si>
  <si>
    <t>cockpit adjustable turbo pressure</t>
    <phoneticPr fontId="1" type="noConversion"/>
  </si>
  <si>
    <t>suspensions.ini</t>
    <phoneticPr fontId="1" type="noConversion"/>
  </si>
  <si>
    <t>WHEELBASE</t>
    <phoneticPr fontId="1" type="noConversion"/>
  </si>
  <si>
    <t>CG_LOCATION</t>
  </si>
  <si>
    <t>Front Weight distribution in percentage</t>
  </si>
  <si>
    <t>[ARB]</t>
    <phoneticPr fontId="1" type="noConversion"/>
  </si>
  <si>
    <t>FRONT</t>
    <phoneticPr fontId="1" type="noConversion"/>
  </si>
  <si>
    <t>REAR</t>
    <phoneticPr fontId="1" type="noConversion"/>
  </si>
  <si>
    <t>Rear antiroll bar stiffness. in Nm</t>
  </si>
  <si>
    <t>[FRONT]</t>
    <phoneticPr fontId="1" type="noConversion"/>
  </si>
  <si>
    <t>TYPE</t>
    <phoneticPr fontId="1" type="noConversion"/>
  </si>
  <si>
    <t>DWB</t>
    <phoneticPr fontId="1" type="noConversion"/>
  </si>
  <si>
    <t>type of suspnession</t>
    <phoneticPr fontId="1" type="noConversion"/>
  </si>
  <si>
    <t>BASEY</t>
    <phoneticPr fontId="1" type="noConversion"/>
  </si>
  <si>
    <t>TRACK</t>
  </si>
  <si>
    <t>ROD_LENGTH</t>
  </si>
  <si>
    <t>ROD_LENGTH</t>
    <phoneticPr fontId="1" type="noConversion"/>
  </si>
  <si>
    <t>HUB_MASS</t>
    <phoneticPr fontId="1" type="noConversion"/>
  </si>
  <si>
    <t>WBCAR_TOP_FRONT</t>
  </si>
  <si>
    <t>WBCAR_TOP_REAR</t>
  </si>
  <si>
    <t>WBCAR_BOTTOM_FRONT</t>
  </si>
  <si>
    <t>WBCAR_BOTTOM_REAR</t>
  </si>
  <si>
    <t>WBTYRE_TOP</t>
  </si>
  <si>
    <t>WBTYRE_BOTTOM</t>
  </si>
  <si>
    <t>WBCAR_STEER</t>
  </si>
  <si>
    <t>WBTYRE_STEER</t>
  </si>
  <si>
    <t>TOE_OUT</t>
  </si>
  <si>
    <t>STATIC_CAMBER</t>
  </si>
  <si>
    <t>SPRING_RATE</t>
  </si>
  <si>
    <t>PROGRESSIVE_SPRING_RATE</t>
  </si>
  <si>
    <t>BUMP_STOP_RATE</t>
    <phoneticPr fontId="1" type="noConversion"/>
  </si>
  <si>
    <t>BUMPSTOP_UP</t>
  </si>
  <si>
    <t>BUMPSTOP_DN</t>
  </si>
  <si>
    <t>PACKER_RANGE</t>
  </si>
  <si>
    <t>DAMP_BUMP</t>
  </si>
  <si>
    <t>DAMP_FAST_BUMP</t>
    <phoneticPr fontId="1" type="noConversion"/>
  </si>
  <si>
    <t>DAMP_FAST_BUMPTHRESHOLD</t>
    <phoneticPr fontId="1" type="noConversion"/>
  </si>
  <si>
    <t>DAMP_REBOUND</t>
  </si>
  <si>
    <t>DAMP_FAST_REBOUND</t>
  </si>
  <si>
    <t>DAMP_FAST_REBOUNDTHRESHOLD</t>
  </si>
  <si>
    <t>Damper rebound slow/fast threshold in seconds</t>
  </si>
  <si>
    <t>Damper wheel rate stiffness in N sec/m in fast speed rebound</t>
  </si>
  <si>
    <t>Damper wheel rate stiffness in N sec/m in fast speed rebound</t>
    <phoneticPr fontId="1" type="noConversion"/>
  </si>
  <si>
    <t>Damper wheel rate stiffness in N sec/m in slow speed rebound</t>
  </si>
  <si>
    <t>Damper bump slow/fast threshold in seconds</t>
  </si>
  <si>
    <t>Damper bump slow/fast threshold in seconds</t>
    <phoneticPr fontId="1" type="noConversion"/>
  </si>
  <si>
    <t>Damper wheel rate stiffness in N sec/m in fast speed compression</t>
  </si>
  <si>
    <t>Damper wheel rate stiffness in N sec/m in fast speed compression</t>
    <phoneticPr fontId="1" type="noConversion"/>
  </si>
  <si>
    <t>Damper wheel rate stiffness in N sec/m in compres-sion</t>
    <phoneticPr fontId="1" type="noConversion"/>
  </si>
  <si>
    <t>Total suspension movement range, before hitting packers</t>
  </si>
  <si>
    <t>Total suspension movement range, before hitting packers</t>
    <phoneticPr fontId="1" type="noConversion"/>
  </si>
  <si>
    <t>meters to bottom bump stop from the 0 de-sign of the suspension</t>
  </si>
  <si>
    <t>meters to bottom bump stop from the 0 de-sign of the suspension</t>
    <phoneticPr fontId="1" type="noConversion"/>
  </si>
  <si>
    <t>meters to upper bump stop from the 0 design of the suspension. range of suspension travel in bump is bump + rod length</t>
  </si>
  <si>
    <t>bump stop spring rate</t>
  </si>
  <si>
    <t>progressive spring rate in N/m/m</t>
    <phoneticPr fontId="1" type="noConversion"/>
  </si>
  <si>
    <t>Wheel rate stiffness in Nm. Do not use spring value but calculate wheel rate</t>
  </si>
  <si>
    <t>Static Camber in degrees. Actual camber rel-ative to suspension geometry and movement, check values in game</t>
  </si>
  <si>
    <t>Toe-out expressed as the length of the steering arm in meters</t>
  </si>
  <si>
    <t>Steering rod tyre side at-tach point</t>
  </si>
  <si>
    <t>Steering rod car side attach point</t>
  </si>
  <si>
    <t>Bottom tyre side wish-bone attach point</t>
  </si>
  <si>
    <t>Top tyre side wishbone at-tach point</t>
    <phoneticPr fontId="1" type="noConversion"/>
  </si>
  <si>
    <t>Bottom rear car side wishbone attach point</t>
  </si>
  <si>
    <t>Bottom front car side wishbone attach point</t>
  </si>
  <si>
    <t>Top rear car side wish-bone attach point</t>
  </si>
  <si>
    <t>Front sprung/suspension mass</t>
  </si>
  <si>
    <t>push rod length in meters. positive raises ride height, negative lowers ride height</t>
  </si>
  <si>
    <t>Track width in meters (from pivot 3D placement of the 3d model of a wheel)</t>
  </si>
  <si>
    <t>0.500, 0.100, -0.110</t>
    <phoneticPr fontId="1" type="noConversion"/>
  </si>
  <si>
    <t>0.5000, 0.100, 0.168</t>
  </si>
  <si>
    <t>0.500, 0.100, 0.110</t>
    <phoneticPr fontId="1" type="noConversion"/>
  </si>
  <si>
    <t>0.500, -0.100, 0.110</t>
    <phoneticPr fontId="1" type="noConversion"/>
  </si>
  <si>
    <t>0.500, -0.100, -0.110</t>
    <phoneticPr fontId="1" type="noConversion"/>
  </si>
  <si>
    <t>0.120, 0.100, -0.0108</t>
    <phoneticPr fontId="1" type="noConversion"/>
  </si>
  <si>
    <t>0.090, -0.110, 0.0067</t>
    <phoneticPr fontId="1" type="noConversion"/>
  </si>
  <si>
    <t>0.120, 0.100, 0.0836</t>
    <phoneticPr fontId="1" type="noConversion"/>
  </si>
  <si>
    <t>DAMP_REBOUND</t>
    <phoneticPr fontId="1" type="noConversion"/>
  </si>
  <si>
    <t>DAMP_FAST_REBOUND</t>
    <phoneticPr fontId="1" type="noConversion"/>
  </si>
  <si>
    <t>DAMP_FAST_REBOUNDTHRESHOLD</t>
    <phoneticPr fontId="1" type="noConversion"/>
  </si>
  <si>
    <t>Damper rebound slow/fast threshold in seconds</t>
    <phoneticPr fontId="1" type="noConversion"/>
  </si>
  <si>
    <t>Damper wheel rate stiffness in N sec/m in rebound</t>
  </si>
  <si>
    <t>Damper wheel rate stiffness in N sec/m in com-pression</t>
  </si>
  <si>
    <t>meters to upper bump stop from the 0 design of the suspension</t>
  </si>
  <si>
    <t>3rd spring bump stop spring rate</t>
  </si>
  <si>
    <t>3rd spring progressive spring rate in N/m/m</t>
  </si>
  <si>
    <t>[REAR]</t>
    <phoneticPr fontId="1" type="noConversion"/>
  </si>
  <si>
    <t xml:space="preserve"> just like the front</t>
    <phoneticPr fontId="1" type="noConversion"/>
  </si>
  <si>
    <t>Rear sprung/suspension mass</t>
    <phoneticPr fontId="1" type="noConversion"/>
  </si>
  <si>
    <t>Top front car side wish-bone attach point</t>
    <phoneticPr fontId="1" type="noConversion"/>
  </si>
  <si>
    <t>0.600, 0.040, 0.150</t>
  </si>
  <si>
    <t>0.600, 0.040, -0.150</t>
  </si>
  <si>
    <t>0.600, -0.150, 0.150</t>
  </si>
  <si>
    <t>0.600, -0.150, -0.150</t>
  </si>
  <si>
    <t>0.140, 0.110, -0.0047</t>
  </si>
  <si>
    <t>0.140, -0.150, 0.0772</t>
  </si>
  <si>
    <t>0.600, -0.160, -0.055</t>
  </si>
  <si>
    <t>0.140, -0.150, -0.070</t>
  </si>
  <si>
    <t>heave (3rd spring) push rod length in meters. positive raises ride height, negative lowers ride height</t>
    <phoneticPr fontId="1" type="noConversion"/>
  </si>
  <si>
    <t>3rd spring wheel rate stiffness in Nm. Do not use spring value but calculate wheel rate</t>
    <phoneticPr fontId="1" type="noConversion"/>
  </si>
  <si>
    <t>[GRAPHICS_OFFSETS]</t>
    <phoneticPr fontId="1" type="noConversion"/>
  </si>
  <si>
    <t>WHEEL_LF</t>
  </si>
  <si>
    <t>SUSP_RF</t>
  </si>
  <si>
    <t>WHEEL_LR</t>
  </si>
  <si>
    <t>SUSP_LR</t>
  </si>
  <si>
    <t>WHEEL_RR</t>
  </si>
  <si>
    <t>SUSP_RR</t>
  </si>
  <si>
    <t>Left front graphical offset of the wheel in the x axis (width). + is left - is right movementpositioning</t>
    <phoneticPr fontId="1" type="noConversion"/>
  </si>
  <si>
    <t>WHEEL_RF</t>
    <phoneticPr fontId="1" type="noConversion"/>
  </si>
  <si>
    <t>SUSP_LF</t>
    <phoneticPr fontId="1" type="noConversion"/>
  </si>
  <si>
    <t>Left front graphical offset of the suspension posi-tioning in the x axis (width). + is left - is right movement</t>
    <phoneticPr fontId="1" type="noConversion"/>
  </si>
  <si>
    <t>Right front as above</t>
    <phoneticPr fontId="1" type="noConversion"/>
  </si>
  <si>
    <t>Left rear as above</t>
    <phoneticPr fontId="1" type="noConversion"/>
  </si>
  <si>
    <t>Right rear as above</t>
    <phoneticPr fontId="1" type="noConversion"/>
  </si>
  <si>
    <t>[DAMAGE]</t>
    <phoneticPr fontId="1" type="noConversion"/>
  </si>
  <si>
    <t>MIN_VELOCITY</t>
    <phoneticPr fontId="1" type="noConversion"/>
  </si>
  <si>
    <t>GAIN</t>
  </si>
  <si>
    <t>MAX_DAMAGE</t>
  </si>
  <si>
    <t>DEBUG_LOG</t>
  </si>
  <si>
    <t>MINUMUM VELOCITY TO START TAKING DAMAGE</t>
  </si>
  <si>
    <t>AMOUNT OF STEER ROD DEFLECTION FOR IM-PACT KMH</t>
    <phoneticPr fontId="1" type="noConversion"/>
  </si>
  <si>
    <t>MAXIMUM AMOUNT OF STEER ROD DE-FLECTION ALLOWED</t>
  </si>
  <si>
    <t>ACTIVATES DAMAGE DEBUG IN THE LOG</t>
  </si>
  <si>
    <t>tyres.ini</t>
    <phoneticPr fontId="1" type="noConversion"/>
  </si>
  <si>
    <t>[COMPOUND_DEFAULT]</t>
  </si>
  <si>
    <t>INDEX</t>
  </si>
  <si>
    <t>[FRONT]</t>
    <phoneticPr fontId="1" type="noConversion"/>
  </si>
  <si>
    <t>Achtung, wenn man mehrere Reifen nutzen möchte, z.b. Street, SemiSlick oder Slick, muss in das zweite [FRONT] ein _1 _2 _3 usw. Der erste kann also heißen [FRONT] oder auch [FRONT_0] und beim zweiten geht es dann mit [FRONT_1] weiter.)</t>
    <phoneticPr fontId="1" type="noConversion"/>
  </si>
  <si>
    <t>NAME</t>
    <phoneticPr fontId="1" type="noConversion"/>
  </si>
  <si>
    <t>Semislicks</t>
  </si>
  <si>
    <t>WIDTH</t>
  </si>
  <si>
    <t>RADIUS</t>
  </si>
  <si>
    <t>tyre radius in meters</t>
    <phoneticPr fontId="1" type="noConversion"/>
  </si>
  <si>
    <t>width of the tyres</t>
  </si>
  <si>
    <t>RIM_RADIUS</t>
  </si>
  <si>
    <t>rim radius in meters (use 1 inch = 0.0254m more than nominal)</t>
    <phoneticPr fontId="1" type="noConversion"/>
  </si>
  <si>
    <t>ANGULAR_INERTIA</t>
    <phoneticPr fontId="1" type="noConversion"/>
  </si>
  <si>
    <t>angular inertia of front rim + tyre + brake disc together</t>
    <phoneticPr fontId="1" type="noConversion"/>
  </si>
  <si>
    <t>DAMP</t>
    <phoneticPr fontId="1" type="noConversion"/>
  </si>
  <si>
    <t>RATE</t>
    <phoneticPr fontId="1" type="noConversion"/>
  </si>
  <si>
    <t>DY0</t>
    <phoneticPr fontId="1" type="noConversion"/>
  </si>
  <si>
    <t>Spring rate of front tyres in Nm</t>
    <phoneticPr fontId="1" type="noConversion"/>
  </si>
  <si>
    <t>coefficient of friction in lateral direction</t>
    <phoneticPr fontId="1" type="noConversion"/>
  </si>
  <si>
    <t>(Lateral load sensitivity) Empfindlichkeit gegenüber dem Wechsel von Haft- über Misch- auf die Gleitreibung ; Je höher der Wert, desto schneller von "Haft zu Gleit". Bei niedrigen Werten von z.B. -0.9 ist der Reifen extrem bissig. Bei +0.9 rutscht er nur. Alles zwischen -0.02 bis -0.05 sollte normal fahrbar sein</t>
    <phoneticPr fontId="1" type="noConversion"/>
  </si>
  <si>
    <t>DX0</t>
    <phoneticPr fontId="1" type="noConversion"/>
  </si>
  <si>
    <t>DX1</t>
    <phoneticPr fontId="1" type="noConversion"/>
  </si>
  <si>
    <t>WEAR_CURVE</t>
    <phoneticPr fontId="1" type="noConversion"/>
  </si>
  <si>
    <t>SPEED_SENSITIVITY</t>
    <phoneticPr fontId="1" type="noConversion"/>
  </si>
  <si>
    <t>RELAXATION_LENGTH</t>
    <phoneticPr fontId="1" type="noConversion"/>
  </si>
  <si>
    <t>ROLLING_RESISTANCE_0</t>
    <phoneticPr fontId="1" type="noConversion"/>
  </si>
  <si>
    <t>ROLLING_RESISTANCE_1</t>
    <phoneticPr fontId="1" type="noConversion"/>
  </si>
  <si>
    <t>ROLLING_RESISTANCE_SLIP</t>
    <phoneticPr fontId="1" type="noConversion"/>
  </si>
  <si>
    <t>FLEX</t>
    <phoneticPr fontId="1" type="noConversion"/>
  </si>
  <si>
    <t>CAMBER_GAIN</t>
    <phoneticPr fontId="1" type="noConversion"/>
  </si>
  <si>
    <t>DCAMBER_0</t>
    <phoneticPr fontId="1" type="noConversion"/>
  </si>
  <si>
    <t>DCAMBER_1</t>
    <phoneticPr fontId="1" type="noConversion"/>
  </si>
  <si>
    <t>FRICTION_LIMIT_ANGLE</t>
    <phoneticPr fontId="1" type="noConversion"/>
  </si>
  <si>
    <t>XMU</t>
    <phoneticPr fontId="1" type="noConversion"/>
  </si>
  <si>
    <t>PRESSURE_STATIC</t>
  </si>
  <si>
    <t>PRESSURE_SPRING_GAIN</t>
    <phoneticPr fontId="1" type="noConversion"/>
  </si>
  <si>
    <t>PRESSURE_FLEX_GAIN</t>
    <phoneticPr fontId="1" type="noConversion"/>
  </si>
  <si>
    <t>PRESSURE_RR_GAIN</t>
    <phoneticPr fontId="1" type="noConversion"/>
  </si>
  <si>
    <t>PRESSURE_D_GAIN</t>
    <phoneticPr fontId="1" type="noConversion"/>
  </si>
  <si>
    <t>PRESSURE_IDEAL</t>
  </si>
  <si>
    <t>Distance of CG from the center of the wheel in me-ters. Front Wheel Radius-BASEY=front CoG. Actual CG height =(FWR - FBasey) + (RWR-Rbasey))/CG_LOCATION%</t>
    <phoneticPr fontId="1" type="noConversion"/>
  </si>
  <si>
    <t>Top rear car side wish-bone attach point,control arm rear attachment point to car subframe</t>
    <phoneticPr fontId="1" type="noConversion"/>
  </si>
  <si>
    <t>Bottom tyre side wish-bone attach point, control arm attachment point to wheel</t>
    <phoneticPr fontId="1" type="noConversion"/>
  </si>
  <si>
    <t>Steering rod car side attach point, inner tie rod attachment point (steering rack/car)</t>
    <phoneticPr fontId="1" type="noConversion"/>
  </si>
  <si>
    <t>Steering rod tyre side at-tach point, outer tie rod attachment point (hub)</t>
    <phoneticPr fontId="1" type="noConversion"/>
  </si>
  <si>
    <t>Toe-out expressed as the length of the steering arm in meters,fine tuning of outer tie rod</t>
    <phoneticPr fontId="1" type="noConversion"/>
  </si>
  <si>
    <t>Ideal pressure for grip</t>
  </si>
  <si>
    <t>loss of tyre footprint with pressure rise</t>
    <phoneticPr fontId="1" type="noConversion"/>
  </si>
  <si>
    <t>INCREASE IN RR RESISTENCE per psi</t>
    <phoneticPr fontId="1" type="noConversion"/>
  </si>
  <si>
    <t>INCREASE IN FLEX per psi</t>
    <phoneticPr fontId="1" type="noConversion"/>
  </si>
  <si>
    <t>INCREASE IN N/m per psi (from 26psi reference)</t>
    <phoneticPr fontId="1" type="noConversion"/>
  </si>
  <si>
    <t>STATIC (COLD) PRESSURE</t>
    <phoneticPr fontId="1" type="noConversion"/>
  </si>
  <si>
    <t>seems obsolete in the new version, keep it to avoid loading warning</t>
    <phoneticPr fontId="1" type="noConversion"/>
  </si>
  <si>
    <t xml:space="preserve"> Friction limit angle.</t>
    <phoneticPr fontId="1" type="noConversion"/>
  </si>
  <si>
    <t>I. D dependency on camber. D=D*(1.0 - (camberRAD*DCAMBER_0 + camberRAD^2 * DCAMBER_1)), camberRAD=absolute value of camber in radians</t>
    <phoneticPr fontId="1" type="noConversion"/>
  </si>
  <si>
    <t>II. Reduces grip as a function of slip velocity. The basic formula is: D' = D / (1 + SPEED_SENSITIVITY * SlipVelocity) Example: Tyre is at 0.2 slip ratio, with a DX of 1.5, at 100 Km/h (~ 27 m/s), SPEED_SENSITIVITY=0.005. The modified D is now: SlipVelocity=27 * 0.2 = 5.4ms D'=1.5 / (1+0.005*5.4) = 1.46 Higher speeds or higher slips produce a falling D value.</t>
    <phoneticPr fontId="1" type="noConversion"/>
  </si>
  <si>
    <t>Camber gain value as slip angle multi-player. default 1</t>
    <phoneticPr fontId="1" type="noConversion"/>
  </si>
  <si>
    <t>tire profile flex. the bigger the number the bigger the flex, the bigger the added slip angle with load. This value is not more used in V5 (but still loaded so leave it in the tyre.ini anyway for now to avoid warnings/error while loading). The functionality has now been re-placed by the FLEX_GAIN value.</t>
    <phoneticPr fontId="1" type="noConversion"/>
  </si>
  <si>
    <t>rolling resistance slip angle component</t>
    <phoneticPr fontId="1" type="noConversion"/>
  </si>
  <si>
    <t>rolling resistance velocity (squared) component</t>
    <phoneticPr fontId="1" type="noConversion"/>
  </si>
  <si>
    <t>rolling resistance constant component</t>
    <phoneticPr fontId="1" type="noConversion"/>
  </si>
  <si>
    <t>length is simply the space needed to reach 63% of the total build force</t>
    <phoneticPr fontId="1" type="noConversion"/>
  </si>
  <si>
    <t>speed sensitivity value</t>
    <phoneticPr fontId="1" type="noConversion"/>
  </si>
  <si>
    <t>file with lookup table to call (Hier wird die Datei der Verschleißkurve angegeben)</t>
    <phoneticPr fontId="1" type="noConversion"/>
  </si>
  <si>
    <t>longititude load sensitivity</t>
    <phoneticPr fontId="1" type="noConversion"/>
  </si>
  <si>
    <t>coefficient of friction in lateral direction longititude</t>
    <phoneticPr fontId="1" type="noConversion"/>
  </si>
  <si>
    <t>Damping rate of front tyre in N sec/m (values usualy from 200 to 1400)</t>
    <phoneticPr fontId="1" type="noConversion"/>
  </si>
  <si>
    <t>DY1</t>
    <phoneticPr fontId="1" type="noConversion"/>
  </si>
  <si>
    <t>semislicks_front.lut</t>
    <phoneticPr fontId="1" type="noConversion"/>
  </si>
  <si>
    <t>[REAR]</t>
    <phoneticPr fontId="1" type="noConversion"/>
  </si>
  <si>
    <t>the same as the front</t>
    <phoneticPr fontId="1" type="noConversion"/>
  </si>
  <si>
    <t>[THERMAL_FRONT]</t>
  </si>
  <si>
    <t>SURFACE_TRANSFER</t>
  </si>
  <si>
    <t>PATCH_TRANSFER</t>
  </si>
  <si>
    <t>CORE_TRANSFER</t>
  </si>
  <si>
    <t>FRICTION_K</t>
  </si>
  <si>
    <t>ROLLING_K</t>
  </si>
  <si>
    <t>PERFORMANCE_CURVE</t>
  </si>
  <si>
    <t>GRAIN_GAMMA</t>
    <phoneticPr fontId="1" type="noConversion"/>
  </si>
  <si>
    <t>GRAIN_GAIN</t>
  </si>
  <si>
    <t>BLISTER_GAMMA</t>
  </si>
  <si>
    <t>BLISTER_GAIN</t>
  </si>
  <si>
    <t>Gain for blistering. How much blistering raises with slip and temperature difference. think blistering more as heat cycles. 100 value = 20% less grip</t>
    <phoneticPr fontId="1" type="noConversion"/>
  </si>
  <si>
    <t>Gamma for the curve blistering vs slip. higher number makes blistering more influenced by slip</t>
    <phoneticPr fontId="1" type="noConversion"/>
  </si>
  <si>
    <t>Gain for graining. How much gain raises with slip and temperature difference- 100 value = slip angle*(1+grain%)</t>
    <phoneticPr fontId="1" type="noConversion"/>
  </si>
  <si>
    <t>Gamma for the curve grain vs slip. higher number makes grain more influenced by slip</t>
    <phoneticPr fontId="1" type="noConversion"/>
  </si>
  <si>
    <t>File to use for temperature/grip relation</t>
    <phoneticPr fontId="1" type="noConversion"/>
  </si>
  <si>
    <t>rolling resistance heat</t>
  </si>
  <si>
    <t>Quantity of slip becoming heat</t>
    <phoneticPr fontId="1" type="noConversion"/>
  </si>
  <si>
    <t>How fast heat transfers from tyre to inner air</t>
    <phoneticPr fontId="1" type="noConversion"/>
  </si>
  <si>
    <t>How fast heat transfers from one tyre location to the other: Values 0-1</t>
    <phoneticPr fontId="1" type="noConversion"/>
  </si>
  <si>
    <t>How fast external sources heat the tyre tread touching the asphalt: Values 0-1</t>
    <phoneticPr fontId="1" type="noConversion"/>
  </si>
  <si>
    <t>tcurve_semis.lut</t>
    <phoneticPr fontId="1" type="noConversion"/>
  </si>
  <si>
    <t>[THERMAL_REAR]</t>
    <phoneticPr fontId="1" type="noConversion"/>
  </si>
  <si>
    <t>see THERMAL_FRONT</t>
  </si>
  <si>
    <t>[FRONT_1]</t>
    <phoneticPr fontId="1" type="noConversion"/>
  </si>
  <si>
    <t>[REAR_1]</t>
    <phoneticPr fontId="1" type="noConversion"/>
  </si>
  <si>
    <t xml:space="preserve">if more type of tyres are used </t>
    <phoneticPr fontId="1" type="noConversion"/>
  </si>
  <si>
    <t>wing_body_AOA_CD.lut
wing_body_AOA_CL.lut</t>
    <phoneticPr fontId="1" type="noConversion"/>
  </si>
  <si>
    <t>1.These files are related to areo.ini
3. CD is drag coefficient, CL is lift coefficient
4. Format is
      angle in degrees | lift /drag coefficient
6. more lut files depend on the types of wings</t>
    <phoneticPr fontId="1" type="noConversion"/>
  </si>
  <si>
    <t>[WING_1]</t>
    <phoneticPr fontId="1" type="noConversion"/>
  </si>
  <si>
    <t>[DYNAMIC_CONTROLLER_0]</t>
    <phoneticPr fontId="1" type="noConversion"/>
  </si>
  <si>
    <t>F3hard_front.lut</t>
  </si>
  <si>
    <t>F3hard_rear.lut</t>
    <phoneticPr fontId="1" type="noConversion"/>
  </si>
  <si>
    <t>semislicks_rear.lut</t>
    <phoneticPr fontId="1" type="noConversion"/>
  </si>
  <si>
    <t>tcurve_F3hard.lut</t>
    <phoneticPr fontId="1" type="noConversion"/>
  </si>
  <si>
    <t>seems here to be tcurve_semis.lut</t>
    <phoneticPr fontId="1" type="noConversion"/>
  </si>
  <si>
    <t>power.iut</t>
    <phoneticPr fontId="1" type="noConversion"/>
  </si>
  <si>
    <t>n</t>
    <phoneticPr fontId="1" type="noConversion"/>
  </si>
  <si>
    <t>NONE</t>
  </si>
  <si>
    <t>mm</t>
    <phoneticPr fontId="3" type="noConversion"/>
  </si>
  <si>
    <t>Height of COG</t>
    <phoneticPr fontId="3" type="noConversion"/>
  </si>
  <si>
    <t>kg</t>
    <phoneticPr fontId="3" type="noConversion"/>
  </si>
  <si>
    <t>Weight</t>
    <phoneticPr fontId="3" type="noConversion"/>
  </si>
  <si>
    <t>front_suspension.asm</t>
    <phoneticPr fontId="3" type="noConversion"/>
  </si>
  <si>
    <t>1 wheel</t>
    <phoneticPr fontId="3" type="noConversion"/>
  </si>
  <si>
    <t>Bottom rear car side wishbone attach point</t>
    <phoneticPr fontId="1" type="noConversion"/>
  </si>
  <si>
    <t>Wheelbase distance in meters</t>
    <phoneticPr fontId="1" type="noConversion"/>
  </si>
  <si>
    <t>Front anti-roll bar stiffness. in Nm</t>
    <phoneticPr fontId="1" type="noConversion"/>
  </si>
  <si>
    <t>Damper wheel rate stiffness in N sec/m in compression</t>
    <phoneticPr fontId="1" type="noConversion"/>
  </si>
  <si>
    <t>rear_suspension.asm</t>
    <phoneticPr fontId="1" type="noConversion"/>
  </si>
  <si>
    <t>1 wheel</t>
    <phoneticPr fontId="1" type="noConversion"/>
  </si>
  <si>
    <t>weight</t>
    <phoneticPr fontId="1" type="noConversion"/>
  </si>
  <si>
    <t>height of cog</t>
    <phoneticPr fontId="1" type="noConversion"/>
  </si>
  <si>
    <t>kg</t>
    <phoneticPr fontId="1" type="noConversion"/>
  </si>
  <si>
    <t>mm</t>
    <phoneticPr fontId="1" type="noConversion"/>
  </si>
  <si>
    <t>Top front car side wish-bone attach point,  control arm front attachment point to car subframe</t>
    <phoneticPr fontId="1" type="noConversion"/>
  </si>
  <si>
    <t>whole car</t>
    <phoneticPr fontId="1" type="noConversion"/>
  </si>
  <si>
    <t>kg</t>
    <phoneticPr fontId="1" type="noConversion"/>
  </si>
  <si>
    <t>with driver?</t>
    <phoneticPr fontId="1" type="noConversion"/>
  </si>
  <si>
    <t>mm</t>
    <phoneticPr fontId="1" type="noConversion"/>
  </si>
  <si>
    <t>Weight distubution(front/rear)</t>
    <phoneticPr fontId="3" type="noConversion"/>
  </si>
  <si>
    <t>PROGRESSIVE_SPRING_RATE</t>
    <phoneticPr fontId="1" type="noConversion"/>
  </si>
  <si>
    <t>Damper wheel rate stiffness in N sec/m in slow speed rebound</t>
    <phoneticPr fontId="1" type="noConversion"/>
  </si>
  <si>
    <t>[HEAVE_FRONT]</t>
    <phoneticPr fontId="1" type="noConversion"/>
  </si>
  <si>
    <t>vertical motion of the car //this item seems not necessary for RWD (not sure)</t>
    <phoneticPr fontId="1" type="noConversion"/>
  </si>
  <si>
    <t>1.9, 0.8, 3.4</t>
    <phoneticPr fontId="1" type="noConversion"/>
  </si>
  <si>
    <t>RWD</t>
    <phoneticPr fontId="1" type="noConversion"/>
  </si>
  <si>
    <t>1) the suspension parameters can be modified by ksSusEditor in sdk. Path: Assetto Corsa\TPTB-ASCR\Assetto Corsa\sdk\dev\ksSusEditor
2) the suspension values seem to be measured with the car lifted in the air un-loaded
3) The 0,0,0 reference point is at the center of the touch point between HUB and RIM.</t>
    <phoneticPr fontId="1" type="noConversion"/>
  </si>
  <si>
    <t>A40_02</t>
    <phoneticPr fontId="1" type="noConversion"/>
  </si>
  <si>
    <t>1will make the car start with ABS active (if present), 0 will make the car start with ABS inactive (even if present). Ctrl + A to toggle</t>
    <phoneticPr fontId="1" type="noConversion"/>
  </si>
  <si>
    <t xml:space="preserve">Elektronisches Bremsverhälnis  (in diesem Fall 60%) </t>
    <phoneticPr fontId="1" type="noConversion"/>
  </si>
  <si>
    <t>NEW</t>
    <phoneticPr fontId="1" type="noConversion"/>
  </si>
  <si>
    <t>kers.ini</t>
    <phoneticPr fontId="1" type="noConversion"/>
  </si>
  <si>
    <t>BRAKE_LEVEL</t>
    <phoneticPr fontId="1" type="noConversion"/>
  </si>
  <si>
    <t>CHARGE_K</t>
  </si>
  <si>
    <t>TORQUE_CURVE</t>
  </si>
  <si>
    <t>DISCHARGE_TIME</t>
  </si>
  <si>
    <t>CONTROLLER</t>
  </si>
  <si>
    <t>Pedalweg Bremspedal um maximale Ladewirkung zu erreichen</t>
    <phoneticPr fontId="1" type="noConversion"/>
  </si>
  <si>
    <t>Ladewert pro Sekunde pro durchschnittlicher
Radgeschwindigkeit</t>
    <phoneticPr fontId="1" type="noConversion"/>
  </si>
  <si>
    <t>kers_torque.lut</t>
  </si>
  <si>
    <t>Drehmomentkurve in Nm/RPM</t>
  </si>
  <si>
    <t>ENGINE</t>
    <phoneticPr fontId="1" type="noConversion"/>
  </si>
  <si>
    <t>ATTACH</t>
    <phoneticPr fontId="1" type="noConversion"/>
  </si>
  <si>
    <t>ENGINE.ini ist die Datei, deren Leistungskurve zum KERS addiert wird</t>
    <phoneticPr fontId="1" type="noConversion"/>
  </si>
  <si>
    <t xml:space="preserve"> Zeit in ms bis das KERS vollständig entladen ist</t>
    <phoneticPr fontId="1" type="noConversion"/>
  </si>
  <si>
    <t>Dateiname der Controller-INI, frei lassen bedeutet immer KERS AN</t>
    <phoneticPr fontId="1" type="noConversion"/>
  </si>
  <si>
    <t>controller_kers.ini</t>
    <phoneticPr fontId="1" type="noConversion"/>
  </si>
  <si>
    <r>
      <t xml:space="preserve">1. lut files related to tyre </t>
    </r>
    <r>
      <rPr>
        <b/>
        <sz val="11"/>
        <color rgb="FF000000"/>
        <rFont val="Arial"/>
        <family val="2"/>
      </rPr>
      <t>[WEAR_CURVE]</t>
    </r>
    <r>
      <rPr>
        <sz val="11"/>
        <color rgb="FF000000"/>
        <rFont val="Arial"/>
        <family val="2"/>
      </rPr>
      <t xml:space="preserve">
2 name seems should be the same as the item NAME (here semislicks_rear.lut)</t>
    </r>
    <phoneticPr fontId="1" type="noConversion"/>
  </si>
  <si>
    <t>Entladegeschwindigkeit, aber noch nicht ganz verstanden</t>
    <phoneticPr fontId="1" type="noConversion"/>
  </si>
  <si>
    <t>NEGATIVE_INPUT_CHARGE_K</t>
    <phoneticPr fontId="1" type="noConversion"/>
  </si>
  <si>
    <t>[CONTROLLER_0]</t>
    <phoneticPr fontId="1" type="noConversion"/>
  </si>
  <si>
    <t>COMBINATOR</t>
  </si>
  <si>
    <t> Modus wie es angewandt wird, ADD or MULT</t>
    <phoneticPr fontId="1" type="noConversion"/>
  </si>
  <si>
    <t>ADD</t>
  </si>
  <si>
    <t>INPUT</t>
  </si>
  <si>
    <t>GAS</t>
    <phoneticPr fontId="1" type="noConversion"/>
  </si>
  <si>
    <t>LUT</t>
  </si>
  <si>
    <t>Lieferumfang der Eingabedaten an KERS-Nachschlagtabelle kers_gas</t>
  </si>
  <si>
    <t>FILTER</t>
    <phoneticPr fontId="1" type="noConversion"/>
  </si>
  <si>
    <t>kers_gas.lut</t>
    <phoneticPr fontId="1" type="noConversion"/>
  </si>
  <si>
    <t>Filter für Vibrationsspitzen</t>
  </si>
  <si>
    <t>UP_LIMIT</t>
  </si>
  <si>
    <t>Kers maximale Obergrenze</t>
  </si>
  <si>
    <t>DOWN_LIMIT</t>
  </si>
  <si>
    <t>Kers maximale Untergrenze, kann aber auch negativ sein</t>
  </si>
  <si>
    <t>[CONTROLLER_1]</t>
    <phoneticPr fontId="1" type="noConversion"/>
  </si>
  <si>
    <t>kers_torque.ini</t>
    <phoneticPr fontId="1" type="noConversion"/>
  </si>
  <si>
    <t>Drehzahl und das dazugehörige Drehmoment</t>
    <phoneticPr fontId="1" type="noConversion"/>
  </si>
  <si>
    <t>Beispiel</t>
    <phoneticPr fontId="1" type="noConversion"/>
  </si>
  <si>
    <t>Drehzahl</t>
    <phoneticPr fontId="1" type="noConversion"/>
  </si>
  <si>
    <t xml:space="preserve"> dazugehörige Drehmoment</t>
    <phoneticPr fontId="1" type="noConversion"/>
  </si>
  <si>
    <t>kers_brake.lut</t>
    <phoneticPr fontId="1" type="noConversion"/>
  </si>
  <si>
    <t>kers_gas</t>
    <phoneticPr fontId="1" type="noConversion"/>
  </si>
  <si>
    <t>kers_gear</t>
  </si>
  <si>
    <t>kers_latg</t>
  </si>
  <si>
    <t>abs_control.lut</t>
    <phoneticPr fontId="1" type="noConversion"/>
  </si>
  <si>
    <t>traction_control.lut</t>
  </si>
  <si>
    <t>Stufe und dessen maximaler Schlupf</t>
    <phoneticPr fontId="1" type="noConversion"/>
  </si>
  <si>
    <t xml:space="preserve">Stufe </t>
  </si>
  <si>
    <t>ctrl_single_lock</t>
  </si>
  <si>
    <t>understeer_factor_vs_lock.lut</t>
  </si>
  <si>
    <t>difflock_gear_mult.lut</t>
  </si>
  <si>
    <t>difflock_brake_mult.lut</t>
  </si>
  <si>
    <t>In Arbeit</t>
    <phoneticPr fontId="1" type="noConversion"/>
  </si>
  <si>
    <t>power curve file, In dieser Datei findet man die Leistungsdaten</t>
    <phoneticPr fontId="1" type="noConversion"/>
  </si>
  <si>
    <t>sensitivity to altitude</t>
    <phoneticPr fontId="1" type="noConversion"/>
  </si>
  <si>
    <t>engine inertia, Motorträgheit</t>
    <phoneticPr fontId="1" type="noConversion"/>
  </si>
  <si>
    <t>Drehzahl Bezugspunkt</t>
    <phoneticPr fontId="1" type="noConversion"/>
  </si>
  <si>
    <t>Bremsmoment in Nm im Bezug auf Bezugspunkt</t>
    <phoneticPr fontId="1" type="noConversion"/>
  </si>
  <si>
    <t>0= Motorbremse von 0 bis Drehmoment oder 1= in vollem Umfang exponentiell</t>
    <phoneticPr fontId="1" type="noConversion"/>
  </si>
  <si>
    <r>
      <t> Eingabe des Telemetrischen Kanals. SLIPRATIO_MAX SLIPRATIO_AVG LONG LATG BRAKE0-1 GAS0-1 STEER-1+1 SPEEDKMH GEAR </t>
    </r>
    <r>
      <rPr>
        <b/>
        <sz val="11"/>
        <color rgb="FF141414"/>
        <rFont val="Arial"/>
        <family val="2"/>
      </rPr>
      <t>?</t>
    </r>
    <phoneticPr fontId="1" type="noConversion"/>
  </si>
  <si>
    <r>
      <t xml:space="preserve">gleich  als </t>
    </r>
    <r>
      <rPr>
        <b/>
        <sz val="11"/>
        <color rgb="FF000000"/>
        <rFont val="Arial"/>
        <family val="2"/>
      </rPr>
      <t>[CONTROLLER_0]</t>
    </r>
    <phoneticPr fontId="1" type="noConversion"/>
  </si>
  <si>
    <t>OBSOLETE SECTION. Must copy to keep AC from crashing, but do not use for data
Motorbremse, welche durch eine coast.lut drehzahlgenau definiert werden kann</t>
    <phoneticPr fontId="1" type="noConversion"/>
  </si>
  <si>
    <t>https://www.quora.com/What-is-KERS-and-how-it-is-used-in-Formula-One</t>
    <phoneticPr fontId="1" type="noConversion"/>
  </si>
  <si>
    <t>1. related to engine.ini
2. format is
      Rev's (in RPM) | Horsepower</t>
    <phoneticPr fontId="1" type="noConversion"/>
  </si>
  <si>
    <t>the value indicats the type of the tyres, type of the tyres is by self definition</t>
    <phoneticPr fontId="1" type="noConversion"/>
  </si>
  <si>
    <t>Kinetic Energy Recovery System 
for Formula 1</t>
    <phoneticPr fontId="1" type="noConversion"/>
  </si>
  <si>
    <t>maximaler Schlupf</t>
    <phoneticPr fontId="1" type="noConversion"/>
  </si>
  <si>
    <t>see the data directory</t>
    <phoneticPr fontId="1" type="noConversion"/>
  </si>
  <si>
    <t>Bumpstop values are suspension travel in meters from the middle of the travel, the neutral point.
So if your suspension has 50mm of movement up and 50mm movement down, it'd be:
BUMPSTOP_UP=0.050
BUMPSTOP_DN=0.050
The total travel is 100mm, because it's 50mm allowed up and 50mm allowed down.
0.000 is not some point in space: it just means there is no travel in that direction.</t>
  </si>
  <si>
    <t>for eletric car fuel(battery) should be inluded?</t>
  </si>
  <si>
    <t>Distance of CG from the center of the wheel in meters. Front Wheel Radius-BASEY=front CoG. Actual CG height =(FWR - FBasey) + (RWR-Rbasey))/CG_LOCATION%
Height difference between the axle center and the physical center of Center of Gravity. Adjust CoG, correct the graphical position of the vehicle in car.ini graphics_offset y value.</t>
  </si>
  <si>
    <t>1 wheel or 2 in front?</t>
  </si>
  <si>
    <t>m</t>
  </si>
  <si>
    <t>unit / data format</t>
  </si>
  <si>
    <t>A40-02 value</t>
  </si>
  <si>
    <t>0,0,0</t>
  </si>
  <si>
    <t>Nm</t>
  </si>
  <si>
    <t xml:space="preserve"> </t>
  </si>
  <si>
    <t>0 or 1</t>
  </si>
  <si>
    <t>could be not necessary</t>
  </si>
  <si>
    <t>kg</t>
  </si>
  <si>
    <t>example value is 0.5
just use the example value</t>
  </si>
  <si>
    <t>pecentage 0-1</t>
  </si>
  <si>
    <t>don’t know
could be not necessary</t>
  </si>
  <si>
    <t>coordiante</t>
  </si>
  <si>
    <t>degree</t>
  </si>
  <si>
    <t>from the moment of inertia to get equivalent width, height, length</t>
  </si>
  <si>
    <t>n</t>
  </si>
  <si>
    <t>width, height, length</t>
  </si>
  <si>
    <t>minus?</t>
  </si>
  <si>
    <t>test</t>
  </si>
  <si>
    <t>don’t know</t>
  </si>
  <si>
    <t xml:space="preserve">reference  to tesla model, if RWD this item is not necessary </t>
  </si>
  <si>
    <t>[GEARBOX]</t>
  </si>
  <si>
    <t>change up time in milliseconds</t>
  </si>
  <si>
    <t>milliseconds</t>
  </si>
  <si>
    <t>default</t>
  </si>
  <si>
    <t>the following seems not necessary</t>
  </si>
  <si>
    <t>no abs</t>
  </si>
  <si>
    <t>0 or  1</t>
  </si>
  <si>
    <t>figure out later in game</t>
  </si>
  <si>
    <t>coast curve. can define 3 different options (coast reference, coast values for mathematical curve, coast curve file).
 Die Schublinie kann 3 verschiedene Optionen definieren (Schub Referenz, Schub als Wert für mathematische Kurve und Schubkurve als Datei. Es kandelt sich hierbei um das Schleppmoment des Motors. Wäre das anstatt bei normalen 80 auf 1000, würde an der Antreibenden Achse ein Bremsmoment von 1000nm entstehen.</t>
  </si>
  <si>
    <t>FROM_COAST_REF</t>
  </si>
  <si>
    <t>EMRAX 228 Medium Voltage LC</t>
  </si>
  <si>
    <t>power.lut</t>
  </si>
  <si>
    <t>reference to tesla mod, following items seem not necessary</t>
  </si>
  <si>
    <t>pecentage 0 - 1</t>
  </si>
  <si>
    <t>DWB</t>
  </si>
  <si>
    <t>coodinate
The 0,0,0 reference point is at the center of the touch point between HUB and RIM.</t>
  </si>
  <si>
    <t>rim radius in meters (use 1 inch = 0.0254m more than nominal)</t>
  </si>
  <si>
    <t>x</t>
  </si>
  <si>
    <t>y</t>
  </si>
  <si>
    <t>z</t>
  </si>
  <si>
    <t>creo coordiante</t>
  </si>
  <si>
    <t xml:space="preserve">unit </t>
  </si>
  <si>
    <t>mm</t>
  </si>
  <si>
    <r>
      <rPr>
        <b/>
        <sz val="11"/>
        <color rgb="FF000000"/>
        <rFont val="等线"/>
        <charset val="134"/>
      </rPr>
      <t xml:space="preserve">unit </t>
    </r>
    <r>
      <rPr>
        <sz val="11"/>
        <color rgb="FF000000"/>
        <rFont val="等线"/>
        <family val="2"/>
        <charset val="1"/>
      </rPr>
      <t>m</t>
    </r>
  </si>
  <si>
    <t>reference coornate</t>
  </si>
  <si>
    <t>FRONT reference</t>
  </si>
  <si>
    <t>REAR reference</t>
  </si>
  <si>
    <t>unit</t>
  </si>
  <si>
    <t xml:space="preserve">moment of Inertia </t>
  </si>
  <si>
    <t>Ixx</t>
  </si>
  <si>
    <t>Iyy</t>
  </si>
  <si>
    <t>Izz</t>
  </si>
  <si>
    <t>length</t>
  </si>
  <si>
    <t>weight</t>
  </si>
  <si>
    <t>depth</t>
  </si>
  <si>
    <t>Assetto Corsa coordinate</t>
  </si>
  <si>
    <t>see CAD data sheet</t>
  </si>
  <si>
    <t>Firsr set 0</t>
  </si>
  <si>
    <t>remark</t>
  </si>
  <si>
    <t>not necessary</t>
  </si>
  <si>
    <t>no such system</t>
  </si>
  <si>
    <t>wedith</t>
  </si>
  <si>
    <t>weight of the tyre+rim+brake disk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</si>
</sst>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3">
    <font>
      <sz val="11"/>
      <color rgb="FF000000"/>
      <name val="等线"/>
      <family val="2"/>
      <charset val="1"/>
    </font>
    <font>
      <sz val="9"/>
      <name val="宋体"/>
      <family val="3"/>
      <charset val="134"/>
    </font>
    <font>
      <sz val="10.5"/>
      <color rgb="FF000000"/>
      <name val="Arial"/>
      <family val="2"/>
    </font>
    <font>
      <sz val="9"/>
      <name val="Calibri"/>
      <family val="3"/>
      <charset val="134"/>
      <scheme val="minor"/>
    </font>
    <font>
      <sz val="11"/>
      <color rgb="FF000000"/>
      <name val="等线"/>
      <family val="2"/>
      <charset val="1"/>
    </font>
    <font>
      <sz val="11"/>
      <color rgb="FF006100"/>
      <name val="Calibri"/>
      <family val="2"/>
      <charset val="134"/>
      <scheme val="minor"/>
    </font>
    <font>
      <b/>
      <sz val="11"/>
      <color theme="0"/>
      <name val="Calibri"/>
      <family val="2"/>
      <charset val="134"/>
      <scheme val="minor"/>
    </font>
    <font>
      <sz val="11"/>
      <color rgb="FF141414"/>
      <name val="Arial"/>
      <family val="2"/>
    </font>
    <font>
      <sz val="11"/>
      <color rgb="FF000000"/>
      <name val="Arial"/>
      <family val="2"/>
    </font>
    <font>
      <b/>
      <sz val="11"/>
      <color rgb="FF000000"/>
      <name val="Arial"/>
      <family val="2"/>
    </font>
    <font>
      <b/>
      <sz val="11"/>
      <name val="Arial"/>
      <family val="2"/>
    </font>
    <font>
      <b/>
      <sz val="11"/>
      <color theme="1"/>
      <name val="Arial"/>
      <family val="2"/>
    </font>
    <font>
      <sz val="11"/>
      <color theme="1"/>
      <name val="Arial"/>
      <family val="2"/>
    </font>
    <font>
      <i/>
      <sz val="11"/>
      <color rgb="FF000000"/>
      <name val="Arial"/>
      <family val="2"/>
    </font>
    <font>
      <b/>
      <sz val="11"/>
      <color rgb="FF141414"/>
      <name val="Arial"/>
      <family val="2"/>
    </font>
    <font>
      <u/>
      <sz val="11"/>
      <color theme="10"/>
      <name val="等线"/>
      <family val="2"/>
      <charset val="1"/>
    </font>
    <font>
      <u/>
      <sz val="11"/>
      <color theme="10"/>
      <name val="Arial"/>
      <family val="2"/>
    </font>
    <font>
      <sz val="11"/>
      <color rgb="FF333333"/>
      <name val="Arial"/>
      <family val="2"/>
    </font>
    <font>
      <sz val="11"/>
      <name val="Arial"/>
      <family val="2"/>
    </font>
    <font>
      <sz val="11"/>
      <name val="Calibri"/>
      <family val="2"/>
      <charset val="134"/>
      <scheme val="minor"/>
    </font>
    <font>
      <b/>
      <sz val="11"/>
      <color rgb="FF000000"/>
      <name val="等线"/>
      <charset val="134"/>
    </font>
    <font>
      <sz val="11"/>
      <color rgb="FF000000"/>
      <name val="等线"/>
      <charset val="134"/>
    </font>
    <font>
      <b/>
      <sz val="11"/>
      <color theme="0"/>
      <name val="Arial"/>
      <family val="2"/>
    </font>
  </fonts>
  <fills count="11">
    <fill>
      <patternFill patternType="none"/>
    </fill>
    <fill>
      <patternFill patternType="gray125"/>
    </fill>
    <fill>
      <patternFill patternType="solid">
        <fgColor rgb="FFC6EFCE"/>
      </patternFill>
    </fill>
    <fill>
      <patternFill patternType="solid">
        <fgColor rgb="FFA5A5A5"/>
      </patternFill>
    </fill>
    <fill>
      <patternFill patternType="solid">
        <fgColor rgb="FFFFFFCC"/>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theme="1"/>
        <bgColor indexed="64"/>
      </patternFill>
    </fill>
  </fills>
  <borders count="5">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5" fillId="2" borderId="0" applyNumberFormat="0" applyBorder="0" applyAlignment="0" applyProtection="0">
      <alignment vertical="center"/>
    </xf>
    <xf numFmtId="0" fontId="6" fillId="3" borderId="1" applyNumberFormat="0" applyAlignment="0" applyProtection="0">
      <alignment vertical="center"/>
    </xf>
    <xf numFmtId="0" fontId="4" fillId="4" borderId="2" applyNumberFormat="0" applyFont="0" applyAlignment="0" applyProtection="0">
      <alignment vertical="center"/>
    </xf>
    <xf numFmtId="0" fontId="15" fillId="0" borderId="0" applyNumberFormat="0" applyFill="0" applyBorder="0" applyAlignment="0" applyProtection="0"/>
  </cellStyleXfs>
  <cellXfs count="39">
    <xf numFmtId="0" fontId="0" fillId="0" borderId="0" xfId="0"/>
    <xf numFmtId="0" fontId="0" fillId="0" borderId="0" xfId="0" applyAlignment="1">
      <alignment wrapText="1"/>
    </xf>
    <xf numFmtId="0" fontId="2" fillId="7" borderId="3" xfId="0" applyFont="1" applyFill="1" applyBorder="1"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9" fillId="8" borderId="3" xfId="0" applyFont="1" applyFill="1" applyBorder="1" applyAlignment="1">
      <alignment wrapText="1"/>
    </xf>
    <xf numFmtId="0" fontId="9" fillId="7" borderId="3" xfId="0" applyFont="1" applyFill="1" applyBorder="1" applyAlignment="1">
      <alignment wrapText="1"/>
    </xf>
    <xf numFmtId="0" fontId="9" fillId="6" borderId="3" xfId="0" applyFont="1" applyFill="1" applyBorder="1" applyAlignment="1">
      <alignment wrapText="1"/>
    </xf>
    <xf numFmtId="0" fontId="9" fillId="4" borderId="3" xfId="3" applyFont="1" applyBorder="1" applyAlignment="1">
      <alignment wrapText="1"/>
    </xf>
    <xf numFmtId="0" fontId="10" fillId="5" borderId="3" xfId="2" applyFont="1" applyFill="1" applyBorder="1" applyAlignment="1">
      <alignment wrapText="1"/>
    </xf>
    <xf numFmtId="0" fontId="12" fillId="9" borderId="3" xfId="0" applyFont="1" applyFill="1" applyBorder="1" applyAlignment="1">
      <alignment wrapText="1"/>
    </xf>
    <xf numFmtId="0" fontId="12" fillId="9" borderId="3" xfId="1" applyFont="1" applyFill="1" applyBorder="1" applyAlignment="1">
      <alignment wrapText="1"/>
    </xf>
    <xf numFmtId="0" fontId="12" fillId="9" borderId="3" xfId="3" applyFont="1" applyFill="1" applyBorder="1" applyAlignment="1">
      <alignment wrapText="1"/>
    </xf>
    <xf numFmtId="0" fontId="11" fillId="9" borderId="3" xfId="2" applyFont="1" applyFill="1" applyBorder="1" applyAlignment="1">
      <alignment wrapText="1"/>
    </xf>
    <xf numFmtId="0" fontId="8" fillId="8" borderId="3" xfId="0" applyFont="1" applyFill="1" applyBorder="1" applyAlignment="1">
      <alignment wrapText="1"/>
    </xf>
    <xf numFmtId="0" fontId="8" fillId="7" borderId="3" xfId="0" applyFont="1" applyFill="1" applyBorder="1" applyAlignment="1">
      <alignment wrapText="1"/>
    </xf>
    <xf numFmtId="0" fontId="8" fillId="6" borderId="3" xfId="0" applyFont="1" applyFill="1" applyBorder="1" applyAlignment="1">
      <alignment wrapText="1"/>
    </xf>
    <xf numFmtId="0" fontId="8" fillId="4" borderId="3" xfId="3" applyFont="1" applyBorder="1" applyAlignment="1">
      <alignment wrapText="1"/>
    </xf>
    <xf numFmtId="0" fontId="8" fillId="9" borderId="3" xfId="0" applyFont="1" applyFill="1" applyBorder="1" applyAlignment="1">
      <alignment wrapText="1"/>
    </xf>
    <xf numFmtId="0" fontId="8" fillId="9" borderId="3" xfId="3" applyFont="1" applyFill="1" applyBorder="1" applyAlignment="1">
      <alignment wrapText="1"/>
    </xf>
    <xf numFmtId="0" fontId="10" fillId="9" borderId="3" xfId="2" applyFont="1" applyFill="1" applyBorder="1" applyAlignment="1">
      <alignment wrapText="1"/>
    </xf>
    <xf numFmtId="0" fontId="12" fillId="6" borderId="3" xfId="0" applyFont="1" applyFill="1" applyBorder="1" applyAlignment="1">
      <alignment wrapText="1"/>
    </xf>
    <xf numFmtId="0" fontId="13" fillId="8" borderId="3" xfId="0" applyFont="1" applyFill="1" applyBorder="1" applyAlignment="1">
      <alignment wrapText="1"/>
    </xf>
    <xf numFmtId="0" fontId="14" fillId="0" borderId="0" xfId="0" applyFont="1" applyAlignment="1">
      <alignment wrapText="1"/>
    </xf>
    <xf numFmtId="0" fontId="7" fillId="7" borderId="0" xfId="0" applyFont="1" applyFill="1" applyAlignment="1">
      <alignment wrapText="1"/>
    </xf>
    <xf numFmtId="0" fontId="16" fillId="0" borderId="0" xfId="4" applyFont="1" applyAlignment="1">
      <alignment wrapText="1"/>
    </xf>
    <xf numFmtId="0" fontId="17" fillId="0" borderId="0" xfId="0" applyFont="1" applyAlignment="1">
      <alignment wrapText="1"/>
    </xf>
    <xf numFmtId="0" fontId="10" fillId="2" borderId="3" xfId="1" applyFont="1" applyBorder="1" applyAlignment="1">
      <alignment wrapText="1"/>
    </xf>
    <xf numFmtId="0" fontId="18" fillId="2" borderId="3" xfId="1" applyFont="1" applyBorder="1" applyAlignment="1">
      <alignment wrapText="1"/>
    </xf>
    <xf numFmtId="0" fontId="18" fillId="9" borderId="3" xfId="1" applyFont="1" applyFill="1" applyBorder="1" applyAlignment="1">
      <alignment wrapText="1"/>
    </xf>
    <xf numFmtId="0" fontId="19" fillId="2" borderId="3" xfId="1" applyFont="1" applyBorder="1" applyAlignment="1">
      <alignment wrapText="1"/>
    </xf>
    <xf numFmtId="0" fontId="20" fillId="0" borderId="0" xfId="0" applyFont="1" applyAlignment="1">
      <alignment wrapText="1"/>
    </xf>
    <xf numFmtId="0" fontId="21" fillId="0" borderId="0" xfId="0" applyFont="1" applyAlignment="1">
      <alignment wrapText="1"/>
    </xf>
    <xf numFmtId="164" fontId="0" fillId="0" borderId="0" xfId="0" applyNumberFormat="1" applyAlignment="1">
      <alignment wrapText="1"/>
    </xf>
    <xf numFmtId="164" fontId="18" fillId="2" borderId="3" xfId="1" applyNumberFormat="1" applyFont="1" applyBorder="1" applyAlignment="1">
      <alignment wrapText="1"/>
    </xf>
    <xf numFmtId="0" fontId="22" fillId="10" borderId="3" xfId="0" applyFont="1" applyFill="1" applyBorder="1" applyAlignment="1">
      <alignment wrapText="1"/>
    </xf>
    <xf numFmtId="0" fontId="8" fillId="0" borderId="3" xfId="0" applyFont="1" applyBorder="1" applyAlignment="1">
      <alignment wrapText="1"/>
    </xf>
    <xf numFmtId="0" fontId="8" fillId="0" borderId="4" xfId="0" applyFont="1" applyBorder="1" applyAlignment="1">
      <alignment wrapText="1"/>
    </xf>
  </cellXfs>
  <cellStyles count="5">
    <cellStyle name="好" xfId="1" builtinId="26"/>
    <cellStyle name="常规" xfId="0" builtinId="0"/>
    <cellStyle name="检查单元格" xfId="2" builtinId="23"/>
    <cellStyle name="注释" xfId="3" builtinId="10"/>
    <cellStyle name="超链接" xfId="4"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quora.com/What-is-KERS-and-how-it-is-used-in-Formula-On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3"/>
  <sheetViews>
    <sheetView tabSelected="1" topLeftCell="A351" zoomScaleNormal="100" workbookViewId="0">
      <selection activeCell="A377" sqref="A377"/>
    </sheetView>
  </sheetViews>
  <sheetFormatPr defaultColWidth="9" defaultRowHeight="14.25"/>
  <cols>
    <col min="1" max="1" width="29.125" style="4" customWidth="1"/>
    <col min="2" max="2" width="37.125" style="4" customWidth="1"/>
    <col min="3" max="4" width="26.25" style="4" customWidth="1"/>
    <col min="5" max="5" width="14" style="4" customWidth="1"/>
    <col min="6" max="6" width="17" style="4" customWidth="1"/>
    <col min="7" max="7" width="38.875" style="4" customWidth="1"/>
    <col min="8" max="1026" width="9.625" style="4"/>
    <col min="1027" max="16384" width="9" style="4"/>
  </cols>
  <sheetData>
    <row r="1" spans="1:6" ht="14.25" customHeight="1">
      <c r="A1" s="37" t="s">
        <v>0</v>
      </c>
      <c r="B1" s="37"/>
      <c r="C1" s="37"/>
      <c r="D1" s="37"/>
      <c r="E1" s="37"/>
      <c r="F1" s="37"/>
    </row>
    <row r="2" spans="1:6" ht="14.25" customHeight="1">
      <c r="A2" s="37" t="s">
        <v>1</v>
      </c>
      <c r="B2" s="37"/>
      <c r="C2" s="37"/>
      <c r="D2" s="37"/>
      <c r="E2" s="37"/>
      <c r="F2" s="38"/>
    </row>
    <row r="3" spans="1:6" ht="15">
      <c r="A3" s="6" t="s">
        <v>2</v>
      </c>
      <c r="B3" s="7" t="s">
        <v>3</v>
      </c>
      <c r="C3" s="8" t="s">
        <v>4</v>
      </c>
      <c r="D3" s="28" t="s">
        <v>645</v>
      </c>
      <c r="E3" s="9" t="s">
        <v>646</v>
      </c>
      <c r="F3" s="10" t="s">
        <v>703</v>
      </c>
    </row>
    <row r="4" spans="1:6" ht="15">
      <c r="A4" s="36" t="s">
        <v>5</v>
      </c>
      <c r="B4" s="11"/>
      <c r="C4" s="11"/>
      <c r="D4" s="12"/>
      <c r="E4" s="13"/>
      <c r="F4" s="14" t="s">
        <v>702</v>
      </c>
    </row>
    <row r="5" spans="1:6" ht="29.25">
      <c r="A5" s="15" t="s">
        <v>6</v>
      </c>
      <c r="B5" s="16" t="s">
        <v>7</v>
      </c>
      <c r="C5" s="17"/>
      <c r="D5" s="29"/>
      <c r="E5" s="18"/>
      <c r="F5" s="10"/>
    </row>
    <row r="6" spans="1:6" ht="15">
      <c r="A6" s="15" t="s">
        <v>8</v>
      </c>
      <c r="B6" s="16" t="s">
        <v>9</v>
      </c>
      <c r="C6" s="17" t="s">
        <v>10</v>
      </c>
      <c r="D6" s="29"/>
      <c r="E6" s="18"/>
      <c r="F6" s="10"/>
    </row>
    <row r="7" spans="1:6" ht="15">
      <c r="A7" s="15" t="s">
        <v>11</v>
      </c>
      <c r="B7" s="16" t="s">
        <v>12</v>
      </c>
      <c r="C7" s="17">
        <v>1</v>
      </c>
      <c r="D7" s="29"/>
      <c r="E7" s="18">
        <v>0</v>
      </c>
      <c r="F7" s="10"/>
    </row>
    <row r="8" spans="1:6" ht="15">
      <c r="A8" s="15" t="s">
        <v>13</v>
      </c>
      <c r="B8" s="16" t="s">
        <v>14</v>
      </c>
      <c r="C8" s="17">
        <v>1</v>
      </c>
      <c r="D8" s="29"/>
      <c r="E8" s="18">
        <v>0</v>
      </c>
      <c r="F8" s="10"/>
    </row>
    <row r="9" spans="1:6" ht="15">
      <c r="A9" s="15" t="s">
        <v>15</v>
      </c>
      <c r="B9" s="16" t="s">
        <v>16</v>
      </c>
      <c r="C9" s="17" t="s">
        <v>17</v>
      </c>
      <c r="D9" s="29"/>
      <c r="E9" s="18" t="s">
        <v>647</v>
      </c>
      <c r="F9" s="10"/>
    </row>
    <row r="10" spans="1:6" ht="15">
      <c r="A10" s="15" t="s">
        <v>18</v>
      </c>
      <c r="B10" s="16" t="s">
        <v>19</v>
      </c>
      <c r="C10" s="17" t="s">
        <v>20</v>
      </c>
      <c r="D10" s="29"/>
      <c r="E10" s="18"/>
      <c r="F10" s="10"/>
    </row>
    <row r="11" spans="1:6" ht="29.25">
      <c r="A11" s="15" t="s">
        <v>21</v>
      </c>
      <c r="B11" s="16" t="s">
        <v>22</v>
      </c>
      <c r="C11" s="17">
        <v>1</v>
      </c>
      <c r="D11" s="29"/>
      <c r="E11" s="18"/>
      <c r="F11" s="10"/>
    </row>
    <row r="12" spans="1:6" ht="15">
      <c r="A12" s="15" t="s">
        <v>23</v>
      </c>
      <c r="B12" s="16" t="s">
        <v>24</v>
      </c>
      <c r="C12" s="17" t="s">
        <v>25</v>
      </c>
      <c r="D12" s="29"/>
      <c r="E12" s="18"/>
      <c r="F12" s="10"/>
    </row>
    <row r="13" spans="1:6" ht="29.25">
      <c r="A13" s="15" t="s">
        <v>26</v>
      </c>
      <c r="B13" s="16" t="s">
        <v>27</v>
      </c>
      <c r="C13" s="17">
        <v>1</v>
      </c>
      <c r="D13" s="29"/>
      <c r="E13" s="18"/>
      <c r="F13" s="10"/>
    </row>
    <row r="14" spans="1:6" ht="15">
      <c r="A14" s="15" t="s">
        <v>28</v>
      </c>
      <c r="B14" s="16" t="s">
        <v>29</v>
      </c>
      <c r="C14" s="17">
        <v>0</v>
      </c>
      <c r="D14" s="29"/>
      <c r="E14" s="18"/>
      <c r="F14" s="10"/>
    </row>
    <row r="15" spans="1:6" ht="15">
      <c r="A15" s="6" t="s">
        <v>529</v>
      </c>
      <c r="B15" s="19" t="s">
        <v>30</v>
      </c>
      <c r="C15" s="19"/>
      <c r="D15" s="30"/>
      <c r="E15" s="20"/>
      <c r="F15" s="21"/>
    </row>
    <row r="16" spans="1:6" ht="15">
      <c r="A16" s="6" t="s">
        <v>530</v>
      </c>
      <c r="B16" s="19" t="s">
        <v>31</v>
      </c>
      <c r="C16" s="19"/>
      <c r="D16" s="30"/>
      <c r="E16" s="20"/>
      <c r="F16" s="21"/>
    </row>
    <row r="17" spans="1:6" ht="15">
      <c r="A17" s="15"/>
      <c r="B17" s="19"/>
      <c r="C17" s="19"/>
      <c r="D17" s="30"/>
      <c r="E17" s="20"/>
      <c r="F17" s="21"/>
    </row>
    <row r="18" spans="1:6" ht="100.5">
      <c r="A18" s="6" t="s">
        <v>527</v>
      </c>
      <c r="B18" s="16" t="s">
        <v>528</v>
      </c>
      <c r="C18" s="17" t="s">
        <v>639</v>
      </c>
      <c r="D18" s="29"/>
      <c r="E18" s="18"/>
      <c r="F18" s="10"/>
    </row>
    <row r="19" spans="1:6" ht="15">
      <c r="A19" s="15"/>
      <c r="B19" s="16"/>
      <c r="C19" s="17"/>
      <c r="D19" s="29"/>
      <c r="E19" s="18"/>
      <c r="F19" s="10"/>
    </row>
    <row r="20" spans="1:6" ht="15">
      <c r="A20" s="36" t="s">
        <v>32</v>
      </c>
      <c r="B20" s="19"/>
      <c r="C20" s="19"/>
      <c r="D20" s="30"/>
      <c r="E20" s="20"/>
      <c r="F20" s="21"/>
    </row>
    <row r="21" spans="1:6" ht="15">
      <c r="A21" s="15" t="s">
        <v>33</v>
      </c>
      <c r="B21" s="16" t="s">
        <v>34</v>
      </c>
      <c r="C21" s="17">
        <v>2000</v>
      </c>
      <c r="D21" s="29" t="s">
        <v>648</v>
      </c>
      <c r="E21" s="18"/>
      <c r="F21" s="10"/>
    </row>
    <row r="22" spans="1:6" ht="15">
      <c r="A22" s="15" t="s">
        <v>35</v>
      </c>
      <c r="B22" s="16" t="s">
        <v>36</v>
      </c>
      <c r="C22" s="17">
        <v>0.57999999999999996</v>
      </c>
      <c r="D22" s="29" t="s">
        <v>654</v>
      </c>
      <c r="E22" s="18">
        <v>0.7</v>
      </c>
      <c r="F22" s="10"/>
    </row>
    <row r="23" spans="1:6" ht="15">
      <c r="A23" s="15" t="s">
        <v>37</v>
      </c>
      <c r="B23" s="16" t="s">
        <v>38</v>
      </c>
      <c r="C23" s="17">
        <v>0</v>
      </c>
      <c r="D23" s="29" t="s">
        <v>648</v>
      </c>
      <c r="E23" s="18">
        <v>0</v>
      </c>
      <c r="F23" s="10"/>
    </row>
    <row r="24" spans="1:6" ht="29.25">
      <c r="A24" s="15" t="s">
        <v>39</v>
      </c>
      <c r="B24" s="16" t="s">
        <v>40</v>
      </c>
      <c r="C24" s="17" t="s">
        <v>649</v>
      </c>
      <c r="D24" s="29" t="s">
        <v>650</v>
      </c>
      <c r="E24" s="18">
        <v>0</v>
      </c>
      <c r="F24" s="10"/>
    </row>
    <row r="25" spans="1:6" ht="60">
      <c r="A25" s="15" t="s">
        <v>41</v>
      </c>
      <c r="B25" s="16" t="s">
        <v>42</v>
      </c>
      <c r="C25" s="17">
        <v>0.5</v>
      </c>
      <c r="D25" s="29" t="s">
        <v>654</v>
      </c>
      <c r="E25" s="18">
        <v>0.5</v>
      </c>
      <c r="F25" s="10" t="s">
        <v>653</v>
      </c>
    </row>
    <row r="26" spans="1:6" ht="13.9" customHeight="1">
      <c r="A26" s="37" t="s">
        <v>43</v>
      </c>
      <c r="B26" s="37"/>
      <c r="C26" s="37"/>
      <c r="D26" s="29"/>
      <c r="E26" s="18"/>
      <c r="F26" s="10" t="s">
        <v>651</v>
      </c>
    </row>
    <row r="27" spans="1:6" ht="45">
      <c r="A27" s="15" t="s">
        <v>44</v>
      </c>
      <c r="B27" s="16" t="s">
        <v>570</v>
      </c>
      <c r="C27" s="22">
        <v>1</v>
      </c>
      <c r="D27" s="29"/>
      <c r="E27" s="18"/>
      <c r="F27" s="10" t="s">
        <v>655</v>
      </c>
    </row>
    <row r="28" spans="1:6" ht="29.25">
      <c r="A28" s="15" t="s">
        <v>45</v>
      </c>
      <c r="B28" s="16" t="s">
        <v>46</v>
      </c>
      <c r="C28" s="22"/>
      <c r="D28" s="29"/>
      <c r="E28" s="18"/>
      <c r="F28" s="10"/>
    </row>
    <row r="29" spans="1:6" ht="29.25">
      <c r="A29" s="15" t="s">
        <v>47</v>
      </c>
      <c r="B29" s="16" t="s">
        <v>48</v>
      </c>
      <c r="C29" s="22"/>
      <c r="D29" s="29"/>
      <c r="E29" s="18"/>
      <c r="F29" s="10"/>
    </row>
    <row r="30" spans="1:6" ht="29.25">
      <c r="A30" s="15" t="s">
        <v>49</v>
      </c>
      <c r="B30" s="16" t="s">
        <v>50</v>
      </c>
      <c r="C30" s="22"/>
      <c r="D30" s="29"/>
      <c r="E30" s="18"/>
      <c r="F30" s="10"/>
    </row>
    <row r="31" spans="1:6" ht="29.25">
      <c r="A31" s="15" t="s">
        <v>51</v>
      </c>
      <c r="B31" s="16" t="s">
        <v>52</v>
      </c>
      <c r="C31" s="22"/>
      <c r="D31" s="29"/>
      <c r="E31" s="18"/>
      <c r="F31" s="10"/>
    </row>
    <row r="32" spans="1:6" ht="29.25">
      <c r="A32" s="15" t="s">
        <v>53</v>
      </c>
      <c r="B32" s="16" t="s">
        <v>54</v>
      </c>
      <c r="C32" s="22">
        <v>20</v>
      </c>
      <c r="D32" s="29"/>
      <c r="E32" s="18"/>
      <c r="F32" s="10"/>
    </row>
    <row r="33" spans="1:7" ht="29.25">
      <c r="A33" s="15" t="s">
        <v>55</v>
      </c>
      <c r="B33" s="16" t="s">
        <v>56</v>
      </c>
      <c r="C33" s="22">
        <v>3</v>
      </c>
      <c r="D33" s="29"/>
      <c r="E33" s="18"/>
      <c r="F33" s="10"/>
    </row>
    <row r="34" spans="1:7" ht="29.25">
      <c r="A34" s="15" t="s">
        <v>57</v>
      </c>
      <c r="B34" s="16" t="s">
        <v>58</v>
      </c>
      <c r="C34" s="22">
        <v>0.995</v>
      </c>
      <c r="D34" s="29"/>
      <c r="E34" s="18"/>
      <c r="F34" s="10"/>
    </row>
    <row r="35" spans="1:7" ht="15">
      <c r="A35" s="15" t="s">
        <v>59</v>
      </c>
      <c r="B35" s="16" t="s">
        <v>60</v>
      </c>
      <c r="C35" s="22">
        <v>0.98</v>
      </c>
      <c r="D35" s="29"/>
      <c r="E35" s="18"/>
      <c r="F35" s="10"/>
    </row>
    <row r="36" spans="1:7" ht="15">
      <c r="A36" s="15"/>
      <c r="B36" s="16"/>
      <c r="C36" s="22"/>
      <c r="D36" s="29"/>
      <c r="E36" s="18"/>
      <c r="F36" s="10"/>
    </row>
    <row r="37" spans="1:7" ht="15">
      <c r="A37" s="36" t="s">
        <v>141</v>
      </c>
      <c r="B37" s="19"/>
      <c r="C37" s="11"/>
      <c r="D37" s="30"/>
      <c r="E37" s="20"/>
      <c r="F37" s="21"/>
    </row>
    <row r="38" spans="1:7" ht="43.5">
      <c r="A38" s="6" t="s">
        <v>147</v>
      </c>
      <c r="B38" s="16" t="s">
        <v>143</v>
      </c>
      <c r="C38" s="11"/>
      <c r="D38" s="30"/>
      <c r="E38" s="20"/>
      <c r="F38" s="21"/>
    </row>
    <row r="39" spans="1:7" ht="15">
      <c r="A39" s="15" t="s">
        <v>144</v>
      </c>
      <c r="B39" s="16" t="s">
        <v>145</v>
      </c>
      <c r="C39" s="22" t="s">
        <v>142</v>
      </c>
      <c r="D39" s="29"/>
      <c r="E39" s="18" t="s">
        <v>568</v>
      </c>
      <c r="F39" s="10"/>
    </row>
    <row r="40" spans="1:7" ht="15">
      <c r="A40" s="6" t="s">
        <v>146</v>
      </c>
      <c r="B40" s="19"/>
      <c r="C40" s="11"/>
      <c r="D40" s="30"/>
      <c r="E40" s="20"/>
      <c r="F40" s="21"/>
    </row>
    <row r="41" spans="1:7" ht="57.75">
      <c r="A41" s="15" t="s">
        <v>148</v>
      </c>
      <c r="B41" s="16" t="s">
        <v>149</v>
      </c>
      <c r="C41" s="22" t="s">
        <v>150</v>
      </c>
      <c r="D41" s="29" t="s">
        <v>656</v>
      </c>
      <c r="E41" s="18"/>
      <c r="F41" s="10"/>
    </row>
    <row r="42" spans="1:7" ht="29.25">
      <c r="A42" s="15" t="s">
        <v>151</v>
      </c>
      <c r="B42" s="16" t="s">
        <v>152</v>
      </c>
      <c r="C42" s="22">
        <v>0.5</v>
      </c>
      <c r="D42" s="29" t="s">
        <v>657</v>
      </c>
      <c r="E42" s="18"/>
      <c r="F42" s="10"/>
    </row>
    <row r="43" spans="1:7" ht="29.25">
      <c r="A43" s="15" t="s">
        <v>153</v>
      </c>
      <c r="B43" s="16" t="s">
        <v>154</v>
      </c>
      <c r="C43" s="22">
        <v>650</v>
      </c>
      <c r="D43" s="29" t="s">
        <v>652</v>
      </c>
      <c r="E43" s="18">
        <v>420</v>
      </c>
      <c r="F43" s="10"/>
      <c r="G43" s="4" t="s">
        <v>641</v>
      </c>
    </row>
    <row r="44" spans="1:7" ht="72">
      <c r="A44" s="15" t="s">
        <v>103</v>
      </c>
      <c r="B44" s="16" t="s">
        <v>155</v>
      </c>
      <c r="C44" s="22" t="s">
        <v>565</v>
      </c>
      <c r="D44" s="29" t="s">
        <v>660</v>
      </c>
      <c r="E44" s="18"/>
      <c r="F44" s="10" t="s">
        <v>658</v>
      </c>
    </row>
    <row r="45" spans="1:7" ht="15">
      <c r="A45" s="6" t="s">
        <v>156</v>
      </c>
      <c r="B45" s="19"/>
      <c r="C45" s="11"/>
      <c r="D45" s="30"/>
      <c r="E45" s="20"/>
      <c r="F45" s="21"/>
    </row>
    <row r="46" spans="1:7" ht="29.25">
      <c r="A46" s="15" t="s">
        <v>157</v>
      </c>
      <c r="B46" s="16" t="s">
        <v>158</v>
      </c>
      <c r="C46" s="22" t="s">
        <v>159</v>
      </c>
      <c r="D46" s="29" t="s">
        <v>659</v>
      </c>
      <c r="E46" s="18"/>
      <c r="F46" s="10"/>
    </row>
    <row r="47" spans="1:7" ht="15">
      <c r="A47" s="15" t="s">
        <v>160</v>
      </c>
      <c r="B47" s="16" t="s">
        <v>183</v>
      </c>
      <c r="C47" s="22">
        <v>33</v>
      </c>
      <c r="D47" s="29" t="s">
        <v>659</v>
      </c>
      <c r="E47" s="18" t="s">
        <v>537</v>
      </c>
      <c r="F47" s="10"/>
    </row>
    <row r="48" spans="1:7" ht="15">
      <c r="A48" s="15" t="s">
        <v>161</v>
      </c>
      <c r="B48" s="16" t="s">
        <v>182</v>
      </c>
      <c r="C48" s="22">
        <v>31</v>
      </c>
      <c r="D48" s="29" t="s">
        <v>659</v>
      </c>
      <c r="E48" s="18" t="s">
        <v>537</v>
      </c>
      <c r="F48" s="10"/>
    </row>
    <row r="49" spans="1:6" ht="29.25">
      <c r="A49" s="15" t="s">
        <v>162</v>
      </c>
      <c r="B49" s="16" t="s">
        <v>181</v>
      </c>
      <c r="C49" s="22">
        <v>-4.5874199999999997E-2</v>
      </c>
      <c r="D49" s="29" t="s">
        <v>659</v>
      </c>
      <c r="E49" s="18" t="s">
        <v>537</v>
      </c>
      <c r="F49" s="10"/>
    </row>
    <row r="50" spans="1:6" ht="15">
      <c r="A50" s="15" t="s">
        <v>163</v>
      </c>
      <c r="B50" s="16" t="s">
        <v>180</v>
      </c>
      <c r="C50" s="22" t="s">
        <v>184</v>
      </c>
      <c r="D50" s="29" t="s">
        <v>659</v>
      </c>
      <c r="E50" s="18" t="s">
        <v>537</v>
      </c>
      <c r="F50" s="10"/>
    </row>
    <row r="51" spans="1:6" ht="15">
      <c r="A51" s="15" t="s">
        <v>164</v>
      </c>
      <c r="B51" s="16" t="s">
        <v>179</v>
      </c>
      <c r="C51" s="22" t="s">
        <v>185</v>
      </c>
      <c r="D51" s="29" t="s">
        <v>659</v>
      </c>
      <c r="E51" s="18" t="s">
        <v>537</v>
      </c>
      <c r="F51" s="10"/>
    </row>
    <row r="52" spans="1:6" ht="15">
      <c r="A52" s="15" t="s">
        <v>165</v>
      </c>
      <c r="B52" s="16" t="s">
        <v>178</v>
      </c>
      <c r="C52" s="22" t="s">
        <v>186</v>
      </c>
      <c r="D52" s="29" t="s">
        <v>659</v>
      </c>
      <c r="E52" s="18" t="s">
        <v>537</v>
      </c>
      <c r="F52" s="10"/>
    </row>
    <row r="53" spans="1:6" ht="15">
      <c r="A53" s="15" t="s">
        <v>166</v>
      </c>
      <c r="B53" s="16" t="s">
        <v>177</v>
      </c>
      <c r="C53" s="22">
        <v>1.5</v>
      </c>
      <c r="D53" s="29" t="s">
        <v>659</v>
      </c>
      <c r="E53" s="18" t="s">
        <v>537</v>
      </c>
      <c r="F53" s="10"/>
    </row>
    <row r="54" spans="1:6" ht="43.5">
      <c r="A54" s="15" t="s">
        <v>167</v>
      </c>
      <c r="B54" s="16" t="s">
        <v>176</v>
      </c>
      <c r="C54" s="22">
        <v>1</v>
      </c>
      <c r="D54" s="29" t="s">
        <v>659</v>
      </c>
      <c r="E54" s="18" t="s">
        <v>537</v>
      </c>
      <c r="F54" s="10"/>
    </row>
    <row r="55" spans="1:6" ht="29.25">
      <c r="A55" s="15" t="s">
        <v>168</v>
      </c>
      <c r="B55" s="16" t="s">
        <v>175</v>
      </c>
      <c r="C55" s="22"/>
      <c r="D55" s="29" t="s">
        <v>659</v>
      </c>
      <c r="E55" s="18" t="s">
        <v>537</v>
      </c>
      <c r="F55" s="10"/>
    </row>
    <row r="56" spans="1:6" ht="15">
      <c r="A56" s="15" t="s">
        <v>169</v>
      </c>
      <c r="B56" s="16" t="s">
        <v>174</v>
      </c>
      <c r="C56" s="22">
        <v>3</v>
      </c>
      <c r="D56" s="29" t="s">
        <v>659</v>
      </c>
      <c r="E56" s="18" t="s">
        <v>537</v>
      </c>
      <c r="F56" s="10"/>
    </row>
    <row r="57" spans="1:6" ht="15">
      <c r="A57" s="15" t="s">
        <v>170</v>
      </c>
      <c r="B57" s="16" t="s">
        <v>173</v>
      </c>
      <c r="C57" s="22">
        <v>0</v>
      </c>
      <c r="D57" s="29" t="s">
        <v>659</v>
      </c>
      <c r="E57" s="18" t="s">
        <v>537</v>
      </c>
      <c r="F57" s="10"/>
    </row>
    <row r="58" spans="1:6" ht="15">
      <c r="A58" s="15" t="s">
        <v>171</v>
      </c>
      <c r="B58" s="16" t="s">
        <v>172</v>
      </c>
      <c r="C58" s="22">
        <v>0</v>
      </c>
      <c r="D58" s="29" t="s">
        <v>659</v>
      </c>
      <c r="E58" s="18" t="s">
        <v>537</v>
      </c>
      <c r="F58" s="10"/>
    </row>
    <row r="59" spans="1:6" ht="15">
      <c r="A59" s="6" t="s">
        <v>187</v>
      </c>
      <c r="B59" s="19"/>
      <c r="C59" s="11">
        <v>0</v>
      </c>
      <c r="D59" s="30"/>
      <c r="E59" s="20"/>
      <c r="F59" s="21"/>
    </row>
    <row r="60" spans="1:6" ht="15">
      <c r="A60" s="15" t="s">
        <v>188</v>
      </c>
      <c r="B60" s="16" t="s">
        <v>193</v>
      </c>
      <c r="C60" s="22">
        <v>5</v>
      </c>
      <c r="D60" s="29"/>
      <c r="E60" s="18"/>
      <c r="F60" s="10" t="s">
        <v>663</v>
      </c>
    </row>
    <row r="61" spans="1:6" ht="15">
      <c r="A61" s="15" t="s">
        <v>189</v>
      </c>
      <c r="B61" s="16" t="s">
        <v>194</v>
      </c>
      <c r="C61" s="22">
        <v>0.6</v>
      </c>
      <c r="D61" s="31"/>
      <c r="E61" s="18"/>
      <c r="F61" s="10" t="s">
        <v>663</v>
      </c>
    </row>
    <row r="62" spans="1:6" ht="15">
      <c r="A62" s="15" t="s">
        <v>190</v>
      </c>
      <c r="B62" s="16" t="s">
        <v>195</v>
      </c>
      <c r="C62" s="22">
        <v>200</v>
      </c>
      <c r="D62" s="31"/>
      <c r="E62" s="18"/>
      <c r="F62" s="10" t="s">
        <v>663</v>
      </c>
    </row>
    <row r="63" spans="1:6" ht="15">
      <c r="A63" s="15" t="s">
        <v>191</v>
      </c>
      <c r="B63" s="16" t="s">
        <v>196</v>
      </c>
      <c r="C63" s="22">
        <v>12.5</v>
      </c>
      <c r="D63" s="31"/>
      <c r="E63" s="18"/>
      <c r="F63" s="10" t="s">
        <v>663</v>
      </c>
    </row>
    <row r="64" spans="1:6" ht="143.25">
      <c r="A64" s="15" t="s">
        <v>192</v>
      </c>
      <c r="B64" s="16" t="s">
        <v>197</v>
      </c>
      <c r="C64" s="22">
        <v>1.75E-3</v>
      </c>
      <c r="D64" s="29"/>
      <c r="E64" s="18"/>
      <c r="F64" s="10" t="s">
        <v>663</v>
      </c>
    </row>
    <row r="65" spans="1:6" ht="15">
      <c r="A65" s="6" t="s">
        <v>198</v>
      </c>
      <c r="B65" s="19" t="s">
        <v>207</v>
      </c>
      <c r="C65" s="11"/>
      <c r="D65" s="30"/>
      <c r="E65" s="20"/>
      <c r="F65" s="21"/>
    </row>
    <row r="66" spans="1:6" ht="43.5">
      <c r="A66" s="15" t="s">
        <v>199</v>
      </c>
      <c r="B66" s="16" t="s">
        <v>202</v>
      </c>
      <c r="C66" s="22">
        <v>1.65E-3</v>
      </c>
      <c r="D66" s="29"/>
      <c r="E66" s="18">
        <v>0</v>
      </c>
      <c r="F66" s="10"/>
    </row>
    <row r="67" spans="1:6" ht="15">
      <c r="A67" s="15" t="s">
        <v>200</v>
      </c>
      <c r="B67" s="16" t="s">
        <v>203</v>
      </c>
      <c r="C67" s="22">
        <v>30</v>
      </c>
      <c r="D67" s="29"/>
      <c r="E67" s="18">
        <v>1</v>
      </c>
      <c r="F67" s="10"/>
    </row>
    <row r="68" spans="1:6" ht="15">
      <c r="A68" s="15" t="s">
        <v>201</v>
      </c>
      <c r="B68" s="16" t="s">
        <v>204</v>
      </c>
      <c r="C68" s="22">
        <v>45</v>
      </c>
      <c r="D68" s="29"/>
      <c r="E68" s="18">
        <v>1</v>
      </c>
      <c r="F68" s="10"/>
    </row>
    <row r="69" spans="1:6" ht="15">
      <c r="A69" s="6" t="s">
        <v>205</v>
      </c>
      <c r="B69" s="19"/>
      <c r="C69" s="11"/>
      <c r="D69" s="30"/>
      <c r="E69" s="20"/>
      <c r="F69" s="21"/>
    </row>
    <row r="70" spans="1:6" ht="15">
      <c r="A70" s="15" t="s">
        <v>206</v>
      </c>
      <c r="B70" s="16" t="s">
        <v>208</v>
      </c>
      <c r="C70" s="22" t="s">
        <v>209</v>
      </c>
      <c r="D70" s="29"/>
      <c r="E70" s="18" t="s">
        <v>647</v>
      </c>
      <c r="F70" s="10"/>
    </row>
    <row r="71" spans="1:6" ht="15">
      <c r="A71" s="6" t="s">
        <v>210</v>
      </c>
      <c r="B71" s="16"/>
      <c r="C71" s="22"/>
      <c r="D71" s="29"/>
      <c r="E71" s="18"/>
      <c r="F71" s="10"/>
    </row>
    <row r="72" spans="1:6" ht="29.25">
      <c r="A72" s="15" t="s">
        <v>211</v>
      </c>
      <c r="B72" s="16" t="s">
        <v>213</v>
      </c>
      <c r="C72" s="22">
        <v>-0.248</v>
      </c>
      <c r="D72" s="29"/>
      <c r="E72" s="18" t="s">
        <v>659</v>
      </c>
      <c r="F72" s="10"/>
    </row>
    <row r="73" spans="1:6" ht="29.25">
      <c r="A73" s="15" t="s">
        <v>212</v>
      </c>
      <c r="B73" s="16" t="s">
        <v>214</v>
      </c>
      <c r="C73" s="22">
        <v>-0.25</v>
      </c>
      <c r="D73" s="29"/>
      <c r="E73" s="18" t="s">
        <v>659</v>
      </c>
      <c r="F73" s="10"/>
    </row>
    <row r="74" spans="1:6" ht="15">
      <c r="A74" s="6" t="s">
        <v>215</v>
      </c>
      <c r="B74" s="19"/>
      <c r="C74" s="11"/>
      <c r="D74" s="30"/>
      <c r="E74" s="20"/>
      <c r="F74" s="21"/>
    </row>
    <row r="75" spans="1:6" ht="15">
      <c r="A75" s="15" t="s">
        <v>216</v>
      </c>
      <c r="B75" s="16" t="s">
        <v>217</v>
      </c>
      <c r="C75" s="22">
        <f>0.06</f>
        <v>0.06</v>
      </c>
      <c r="D75" s="29"/>
      <c r="E75" s="18" t="s">
        <v>659</v>
      </c>
      <c r="F75" s="10"/>
    </row>
    <row r="76" spans="1:6" ht="15">
      <c r="A76" s="6" t="s">
        <v>218</v>
      </c>
      <c r="B76" s="19"/>
      <c r="C76" s="11"/>
      <c r="D76" s="30"/>
      <c r="E76" s="20"/>
      <c r="F76" s="21"/>
    </row>
    <row r="77" spans="1:6" ht="15">
      <c r="A77" s="15" t="s">
        <v>219</v>
      </c>
      <c r="B77" s="16" t="s">
        <v>224</v>
      </c>
      <c r="C77" s="22">
        <v>10</v>
      </c>
      <c r="D77" s="29"/>
      <c r="E77" s="18" t="s">
        <v>537</v>
      </c>
      <c r="F77" s="10"/>
    </row>
    <row r="78" spans="1:6" ht="15">
      <c r="A78" s="15" t="s">
        <v>220</v>
      </c>
      <c r="B78" s="16" t="s">
        <v>225</v>
      </c>
      <c r="C78" s="22">
        <v>0.1</v>
      </c>
      <c r="D78" s="29"/>
      <c r="E78" s="18" t="s">
        <v>537</v>
      </c>
      <c r="F78" s="10"/>
    </row>
    <row r="79" spans="1:6" ht="15">
      <c r="A79" s="15" t="s">
        <v>221</v>
      </c>
      <c r="B79" s="16" t="s">
        <v>226</v>
      </c>
      <c r="C79" s="22">
        <v>2</v>
      </c>
      <c r="D79" s="29"/>
      <c r="E79" s="18" t="s">
        <v>537</v>
      </c>
      <c r="F79" s="10"/>
    </row>
    <row r="80" spans="1:6" ht="15">
      <c r="A80" s="15" t="s">
        <v>222</v>
      </c>
      <c r="B80" s="16" t="s">
        <v>227</v>
      </c>
      <c r="C80" s="22">
        <v>2</v>
      </c>
      <c r="D80" s="29"/>
      <c r="E80" s="18" t="s">
        <v>537</v>
      </c>
      <c r="F80" s="10"/>
    </row>
    <row r="81" spans="1:6" ht="29.25">
      <c r="A81" s="15" t="s">
        <v>223</v>
      </c>
      <c r="B81" s="16" t="s">
        <v>228</v>
      </c>
      <c r="C81" s="22">
        <v>2</v>
      </c>
      <c r="D81" s="29"/>
      <c r="E81" s="18" t="s">
        <v>537</v>
      </c>
      <c r="F81" s="10"/>
    </row>
    <row r="82" spans="1:6" ht="15">
      <c r="A82" s="15"/>
      <c r="B82" s="16"/>
      <c r="C82" s="22"/>
      <c r="D82" s="29"/>
      <c r="E82" s="18"/>
      <c r="F82" s="10"/>
    </row>
    <row r="83" spans="1:6" ht="15">
      <c r="A83" s="36" t="s">
        <v>61</v>
      </c>
      <c r="B83" s="19"/>
      <c r="C83" s="11"/>
      <c r="D83" s="30"/>
      <c r="E83" s="20"/>
      <c r="F83" s="21"/>
    </row>
    <row r="84" spans="1:6" ht="15">
      <c r="A84" s="6" t="s">
        <v>62</v>
      </c>
      <c r="B84" s="16"/>
      <c r="C84" s="22"/>
      <c r="D84" s="29"/>
      <c r="E84" s="18"/>
      <c r="F84" s="10"/>
    </row>
    <row r="85" spans="1:6" ht="29.25">
      <c r="A85" s="15" t="s">
        <v>63</v>
      </c>
      <c r="B85" s="16" t="s">
        <v>64</v>
      </c>
      <c r="C85" s="22" t="s">
        <v>65</v>
      </c>
      <c r="D85" s="29"/>
      <c r="E85" s="18" t="s">
        <v>566</v>
      </c>
      <c r="F85" s="10"/>
    </row>
    <row r="86" spans="1:6" ht="15">
      <c r="A86" s="6" t="s">
        <v>66</v>
      </c>
      <c r="B86" s="16"/>
      <c r="C86" s="22"/>
      <c r="D86" s="29"/>
      <c r="E86" s="18"/>
      <c r="F86" s="10"/>
    </row>
    <row r="87" spans="1:6" ht="15">
      <c r="A87" s="15" t="s">
        <v>67</v>
      </c>
      <c r="B87" s="16" t="s">
        <v>68</v>
      </c>
      <c r="C87" s="22">
        <v>6</v>
      </c>
      <c r="D87" s="29"/>
      <c r="E87" s="18">
        <v>1</v>
      </c>
      <c r="F87" s="10"/>
    </row>
    <row r="88" spans="1:6" ht="15">
      <c r="A88" s="15" t="s">
        <v>69</v>
      </c>
      <c r="B88" s="16" t="s">
        <v>70</v>
      </c>
      <c r="C88" s="22">
        <v>-3.8180000000000001</v>
      </c>
      <c r="D88" s="29"/>
      <c r="E88" s="18">
        <v>4</v>
      </c>
      <c r="F88" s="10" t="s">
        <v>661</v>
      </c>
    </row>
    <row r="89" spans="1:6" ht="13.9" customHeight="1">
      <c r="A89" s="37" t="s">
        <v>71</v>
      </c>
      <c r="B89" s="37"/>
      <c r="C89" s="37"/>
      <c r="D89" s="30"/>
      <c r="E89" s="20"/>
      <c r="F89" s="21"/>
    </row>
    <row r="90" spans="1:6" ht="15">
      <c r="A90" s="15" t="s">
        <v>72</v>
      </c>
      <c r="B90" s="16"/>
      <c r="C90" s="17">
        <v>2.36</v>
      </c>
      <c r="D90" s="29"/>
      <c r="E90" s="18">
        <v>4</v>
      </c>
      <c r="F90" s="10"/>
    </row>
    <row r="91" spans="1:6" ht="15">
      <c r="A91" s="15" t="s">
        <v>73</v>
      </c>
      <c r="B91" s="16"/>
      <c r="C91" s="17">
        <v>1.73</v>
      </c>
      <c r="D91" s="29"/>
      <c r="E91" s="18"/>
      <c r="F91" s="10"/>
    </row>
    <row r="92" spans="1:6" ht="15">
      <c r="A92" s="15" t="s">
        <v>74</v>
      </c>
      <c r="B92" s="16"/>
      <c r="C92" s="17">
        <v>1.4</v>
      </c>
      <c r="D92" s="29"/>
      <c r="E92" s="18"/>
      <c r="F92" s="10"/>
    </row>
    <row r="93" spans="1:6" ht="15">
      <c r="A93" s="15" t="s">
        <v>75</v>
      </c>
      <c r="B93" s="16"/>
      <c r="C93" s="17">
        <v>1.17</v>
      </c>
      <c r="D93" s="29"/>
      <c r="E93" s="18"/>
      <c r="F93" s="10"/>
    </row>
    <row r="94" spans="1:6" ht="15">
      <c r="A94" s="15" t="s">
        <v>76</v>
      </c>
      <c r="B94" s="16"/>
      <c r="C94" s="17">
        <v>1</v>
      </c>
      <c r="D94" s="29"/>
      <c r="E94" s="18"/>
      <c r="F94" s="10"/>
    </row>
    <row r="95" spans="1:6" ht="15">
      <c r="A95" s="15" t="s">
        <v>77</v>
      </c>
      <c r="B95" s="16"/>
      <c r="C95" s="17">
        <v>0.88</v>
      </c>
      <c r="D95" s="29"/>
      <c r="E95" s="18"/>
      <c r="F95" s="10"/>
    </row>
    <row r="96" spans="1:6" ht="15">
      <c r="A96" s="15" t="s">
        <v>78</v>
      </c>
      <c r="B96" s="16" t="s">
        <v>79</v>
      </c>
      <c r="C96" s="17">
        <v>3.1</v>
      </c>
      <c r="D96" s="29"/>
      <c r="E96" s="18">
        <v>1</v>
      </c>
      <c r="F96" s="10"/>
    </row>
    <row r="97" spans="1:6" ht="15">
      <c r="A97" s="6" t="s">
        <v>80</v>
      </c>
      <c r="B97" s="19"/>
      <c r="C97" s="19"/>
      <c r="D97" s="30"/>
      <c r="E97" s="20"/>
      <c r="F97" s="21"/>
    </row>
    <row r="98" spans="1:6" ht="29.25">
      <c r="A98" s="15" t="s">
        <v>81</v>
      </c>
      <c r="B98" s="16" t="s">
        <v>82</v>
      </c>
      <c r="C98" s="17">
        <v>0</v>
      </c>
      <c r="D98" s="29"/>
      <c r="E98" s="18">
        <v>0</v>
      </c>
      <c r="F98" s="10" t="s">
        <v>662</v>
      </c>
    </row>
    <row r="99" spans="1:6" ht="29.25">
      <c r="A99" s="15" t="s">
        <v>83</v>
      </c>
      <c r="B99" s="16" t="s">
        <v>84</v>
      </c>
      <c r="C99" s="17">
        <v>0</v>
      </c>
      <c r="D99" s="29"/>
      <c r="E99" s="18">
        <v>0</v>
      </c>
      <c r="F99" s="10" t="s">
        <v>662</v>
      </c>
    </row>
    <row r="100" spans="1:6" ht="15">
      <c r="A100" s="15" t="s">
        <v>85</v>
      </c>
      <c r="B100" s="16" t="s">
        <v>86</v>
      </c>
      <c r="C100" s="17">
        <v>0</v>
      </c>
      <c r="D100" s="29"/>
      <c r="E100" s="18"/>
      <c r="F100" s="10" t="s">
        <v>663</v>
      </c>
    </row>
    <row r="101" spans="1:6" ht="29.25">
      <c r="A101" s="6" t="s">
        <v>87</v>
      </c>
      <c r="B101" s="16" t="s">
        <v>664</v>
      </c>
      <c r="C101" s="19"/>
      <c r="D101" s="30"/>
      <c r="E101" s="20"/>
      <c r="F101" s="21"/>
    </row>
    <row r="102" spans="1:6" ht="15">
      <c r="A102" s="15" t="s">
        <v>35</v>
      </c>
      <c r="B102" s="16"/>
      <c r="C102" s="17">
        <v>35</v>
      </c>
      <c r="D102" s="29"/>
      <c r="E102" s="18"/>
      <c r="F102" s="10" t="s">
        <v>663</v>
      </c>
    </row>
    <row r="103" spans="1:6" ht="15">
      <c r="A103" s="15" t="s">
        <v>88</v>
      </c>
      <c r="B103" s="16"/>
      <c r="C103" s="17">
        <v>0.2</v>
      </c>
      <c r="D103" s="29"/>
      <c r="E103" s="18"/>
      <c r="F103" s="10" t="s">
        <v>663</v>
      </c>
    </row>
    <row r="104" spans="1:6" ht="15">
      <c r="A104" s="15" t="s">
        <v>89</v>
      </c>
      <c r="B104" s="16"/>
      <c r="C104" s="17">
        <v>0.03</v>
      </c>
      <c r="D104" s="29"/>
      <c r="E104" s="18"/>
      <c r="F104" s="10" t="s">
        <v>663</v>
      </c>
    </row>
    <row r="105" spans="1:6" ht="15">
      <c r="A105" s="15" t="s">
        <v>90</v>
      </c>
      <c r="B105" s="16"/>
      <c r="C105" s="17">
        <v>0</v>
      </c>
      <c r="D105" s="29"/>
      <c r="E105" s="18"/>
      <c r="F105" s="10" t="s">
        <v>663</v>
      </c>
    </row>
    <row r="106" spans="1:6" ht="15">
      <c r="A106" s="15" t="s">
        <v>91</v>
      </c>
      <c r="B106" s="16"/>
      <c r="C106" s="17">
        <v>0.1</v>
      </c>
      <c r="D106" s="29"/>
      <c r="E106" s="18"/>
      <c r="F106" s="10" t="s">
        <v>663</v>
      </c>
    </row>
    <row r="107" spans="1:6" ht="15">
      <c r="A107" s="15" t="s">
        <v>92</v>
      </c>
      <c r="B107" s="16"/>
      <c r="C107" s="17">
        <v>0.5</v>
      </c>
      <c r="D107" s="29"/>
      <c r="E107" s="18"/>
      <c r="F107" s="10" t="s">
        <v>663</v>
      </c>
    </row>
    <row r="108" spans="1:6" ht="15">
      <c r="A108" s="15" t="s">
        <v>93</v>
      </c>
      <c r="B108" s="16"/>
      <c r="C108" s="17">
        <v>0</v>
      </c>
      <c r="D108" s="29"/>
      <c r="E108" s="18"/>
      <c r="F108" s="10" t="s">
        <v>663</v>
      </c>
    </row>
    <row r="109" spans="1:6" ht="15">
      <c r="A109" s="15" t="s">
        <v>94</v>
      </c>
      <c r="B109" s="16"/>
      <c r="C109" s="17">
        <v>0.4</v>
      </c>
      <c r="D109" s="29"/>
      <c r="E109" s="18"/>
      <c r="F109" s="10" t="s">
        <v>663</v>
      </c>
    </row>
    <row r="110" spans="1:6" ht="15">
      <c r="A110" s="15" t="s">
        <v>95</v>
      </c>
      <c r="B110" s="16"/>
      <c r="C110" s="17">
        <v>0.2</v>
      </c>
      <c r="D110" s="29"/>
      <c r="E110" s="18"/>
      <c r="F110" s="10" t="s">
        <v>663</v>
      </c>
    </row>
    <row r="111" spans="1:6" ht="15">
      <c r="A111" s="15" t="s">
        <v>96</v>
      </c>
      <c r="B111" s="16"/>
      <c r="C111" s="17">
        <v>0</v>
      </c>
      <c r="D111" s="29"/>
      <c r="E111" s="18"/>
      <c r="F111" s="10" t="s">
        <v>663</v>
      </c>
    </row>
    <row r="112" spans="1:6" ht="15">
      <c r="A112" s="6" t="s">
        <v>665</v>
      </c>
      <c r="B112" s="19"/>
      <c r="C112" s="19"/>
      <c r="D112" s="30"/>
      <c r="E112" s="20"/>
      <c r="F112" s="21"/>
    </row>
    <row r="113" spans="1:6" ht="15">
      <c r="A113" s="15" t="s">
        <v>97</v>
      </c>
      <c r="B113" s="16" t="s">
        <v>666</v>
      </c>
      <c r="C113" s="17">
        <v>130</v>
      </c>
      <c r="D113" s="29" t="s">
        <v>667</v>
      </c>
      <c r="E113" s="18">
        <v>0</v>
      </c>
      <c r="F113" s="10"/>
    </row>
    <row r="114" spans="1:6" ht="15">
      <c r="A114" s="15" t="s">
        <v>98</v>
      </c>
      <c r="B114" s="16" t="s">
        <v>104</v>
      </c>
      <c r="C114" s="17">
        <v>180</v>
      </c>
      <c r="D114" s="29" t="s">
        <v>667</v>
      </c>
      <c r="E114" s="18">
        <v>0</v>
      </c>
      <c r="F114" s="10"/>
    </row>
    <row r="115" spans="1:6" ht="29.25">
      <c r="A115" s="15" t="s">
        <v>99</v>
      </c>
      <c r="B115" s="16" t="s">
        <v>105</v>
      </c>
      <c r="C115" s="17">
        <v>150</v>
      </c>
      <c r="D115" s="29" t="s">
        <v>667</v>
      </c>
      <c r="E115" s="18">
        <v>0</v>
      </c>
      <c r="F115" s="10"/>
    </row>
    <row r="116" spans="1:6" ht="29.25">
      <c r="A116" s="15" t="s">
        <v>100</v>
      </c>
      <c r="B116" s="16" t="s">
        <v>106</v>
      </c>
      <c r="C116" s="17">
        <v>0</v>
      </c>
      <c r="D116" s="29"/>
      <c r="E116" s="18">
        <v>0</v>
      </c>
      <c r="F116" s="10"/>
    </row>
    <row r="117" spans="1:6" ht="29.25">
      <c r="A117" s="15" t="s">
        <v>101</v>
      </c>
      <c r="B117" s="16" t="s">
        <v>107</v>
      </c>
      <c r="C117" s="17">
        <v>800</v>
      </c>
      <c r="D117" s="29"/>
      <c r="E117" s="18"/>
      <c r="F117" s="10" t="s">
        <v>663</v>
      </c>
    </row>
    <row r="118" spans="1:6" ht="43.5">
      <c r="A118" s="15" t="s">
        <v>102</v>
      </c>
      <c r="B118" s="16" t="s">
        <v>108</v>
      </c>
      <c r="C118" s="17">
        <v>0.4</v>
      </c>
      <c r="D118" s="29"/>
      <c r="E118" s="18"/>
      <c r="F118" s="10" t="s">
        <v>663</v>
      </c>
    </row>
    <row r="119" spans="1:6" ht="29.25">
      <c r="A119" s="15" t="s">
        <v>103</v>
      </c>
      <c r="B119" s="16" t="s">
        <v>109</v>
      </c>
      <c r="C119" s="17">
        <v>1.7999999999999999E-2</v>
      </c>
      <c r="D119" s="29"/>
      <c r="E119" s="18">
        <v>0.02</v>
      </c>
      <c r="F119" s="10" t="s">
        <v>668</v>
      </c>
    </row>
    <row r="120" spans="1:6" ht="15">
      <c r="A120" s="6" t="s">
        <v>110</v>
      </c>
      <c r="B120" s="19"/>
      <c r="C120" s="19"/>
      <c r="D120" s="30"/>
      <c r="E120" s="20"/>
      <c r="F120" s="21"/>
    </row>
    <row r="121" spans="1:6" ht="15">
      <c r="A121" s="15" t="s">
        <v>111</v>
      </c>
      <c r="B121" s="16"/>
      <c r="C121" s="17">
        <v>400</v>
      </c>
      <c r="D121" s="29"/>
      <c r="E121" s="18">
        <v>0</v>
      </c>
      <c r="F121" s="10"/>
    </row>
    <row r="122" spans="1:6" ht="15">
      <c r="A122" s="6" t="s">
        <v>112</v>
      </c>
      <c r="B122" s="19"/>
      <c r="C122" s="19"/>
      <c r="D122" s="30"/>
      <c r="E122" s="20"/>
      <c r="F122" s="21"/>
    </row>
    <row r="123" spans="1:6" ht="29.25">
      <c r="A123" s="15" t="s">
        <v>114</v>
      </c>
      <c r="B123" s="16" t="s">
        <v>118</v>
      </c>
      <c r="C123" s="17" t="s">
        <v>123</v>
      </c>
      <c r="D123" s="29"/>
      <c r="E123" s="18" t="s">
        <v>538</v>
      </c>
      <c r="F123" s="10"/>
    </row>
    <row r="124" spans="1:6" ht="15">
      <c r="A124" s="15" t="s">
        <v>113</v>
      </c>
      <c r="B124" s="16" t="s">
        <v>119</v>
      </c>
      <c r="C124" s="17" t="s">
        <v>113</v>
      </c>
      <c r="D124" s="29"/>
      <c r="E124" s="18" t="s">
        <v>538</v>
      </c>
      <c r="F124" s="10"/>
    </row>
    <row r="125" spans="1:6" ht="57.75">
      <c r="A125" s="15" t="s">
        <v>115</v>
      </c>
      <c r="B125" s="16" t="s">
        <v>120</v>
      </c>
      <c r="C125" s="17">
        <v>1</v>
      </c>
      <c r="D125" s="29"/>
      <c r="E125" s="18">
        <v>1</v>
      </c>
      <c r="F125" s="10"/>
    </row>
    <row r="126" spans="1:6" ht="15">
      <c r="A126" s="15" t="s">
        <v>116</v>
      </c>
      <c r="B126" s="16" t="s">
        <v>121</v>
      </c>
      <c r="C126" s="17">
        <v>3000</v>
      </c>
      <c r="D126" s="29"/>
      <c r="E126" s="18"/>
      <c r="F126" s="10" t="s">
        <v>663</v>
      </c>
    </row>
    <row r="127" spans="1:6" ht="15">
      <c r="A127" s="15" t="s">
        <v>117</v>
      </c>
      <c r="B127" s="16" t="s">
        <v>122</v>
      </c>
      <c r="C127" s="17">
        <v>4000</v>
      </c>
      <c r="D127" s="29"/>
      <c r="E127" s="18"/>
      <c r="F127" s="10" t="s">
        <v>663</v>
      </c>
    </row>
    <row r="128" spans="1:6" ht="45">
      <c r="A128" s="6" t="s">
        <v>124</v>
      </c>
      <c r="B128" s="19"/>
      <c r="C128" s="19"/>
      <c r="D128" s="30"/>
      <c r="E128" s="20"/>
      <c r="F128" s="21" t="s">
        <v>669</v>
      </c>
    </row>
    <row r="129" spans="1:6" ht="15">
      <c r="A129" s="15" t="s">
        <v>125</v>
      </c>
      <c r="B129" s="16" t="s">
        <v>128</v>
      </c>
      <c r="C129" s="17">
        <v>10</v>
      </c>
      <c r="D129" s="29"/>
      <c r="E129" s="18"/>
      <c r="F129" s="10"/>
    </row>
    <row r="130" spans="1:6" ht="15">
      <c r="A130" s="15" t="s">
        <v>127</v>
      </c>
      <c r="B130" s="16" t="s">
        <v>129</v>
      </c>
      <c r="C130" s="17">
        <v>90</v>
      </c>
      <c r="D130" s="29"/>
      <c r="E130" s="18"/>
      <c r="F130" s="10"/>
    </row>
    <row r="131" spans="1:6" ht="15">
      <c r="A131" s="15" t="s">
        <v>126</v>
      </c>
      <c r="B131" s="16" t="s">
        <v>130</v>
      </c>
      <c r="C131" s="17">
        <v>180</v>
      </c>
      <c r="D131" s="29"/>
      <c r="E131" s="18"/>
      <c r="F131" s="10"/>
    </row>
    <row r="132" spans="1:6" ht="15">
      <c r="A132" s="6" t="s">
        <v>131</v>
      </c>
      <c r="B132" s="16"/>
      <c r="C132" s="17"/>
      <c r="D132" s="29"/>
      <c r="E132" s="18"/>
      <c r="F132" s="10"/>
    </row>
    <row r="133" spans="1:6" ht="29.25">
      <c r="A133" s="15" t="s">
        <v>132</v>
      </c>
      <c r="B133" s="16" t="s">
        <v>138</v>
      </c>
      <c r="C133" s="17">
        <v>1</v>
      </c>
      <c r="D133" s="29"/>
      <c r="E133" s="18"/>
      <c r="F133" s="10"/>
    </row>
    <row r="134" spans="1:6" ht="15">
      <c r="A134" s="15" t="s">
        <v>125</v>
      </c>
      <c r="B134" s="16" t="s">
        <v>137</v>
      </c>
      <c r="C134" s="17">
        <v>10</v>
      </c>
      <c r="D134" s="29"/>
      <c r="E134" s="18"/>
      <c r="F134" s="10"/>
    </row>
    <row r="135" spans="1:6" ht="15">
      <c r="A135" s="15" t="s">
        <v>127</v>
      </c>
      <c r="B135" s="16" t="s">
        <v>136</v>
      </c>
      <c r="C135" s="17">
        <v>150</v>
      </c>
      <c r="D135" s="29"/>
      <c r="E135" s="18"/>
      <c r="F135" s="10"/>
    </row>
    <row r="136" spans="1:6" ht="15">
      <c r="A136" s="15" t="s">
        <v>126</v>
      </c>
      <c r="B136" s="16" t="s">
        <v>135</v>
      </c>
      <c r="C136" s="17">
        <v>180</v>
      </c>
      <c r="D136" s="29"/>
      <c r="E136" s="18"/>
      <c r="F136" s="10"/>
    </row>
    <row r="137" spans="1:6" ht="15">
      <c r="A137" s="15" t="s">
        <v>133</v>
      </c>
      <c r="B137" s="16" t="s">
        <v>134</v>
      </c>
      <c r="C137" s="17">
        <v>0.7</v>
      </c>
      <c r="D137" s="29"/>
      <c r="E137" s="18"/>
      <c r="F137" s="10"/>
    </row>
    <row r="138" spans="1:6" ht="15">
      <c r="A138" s="6" t="s">
        <v>139</v>
      </c>
      <c r="B138" s="16"/>
      <c r="C138" s="17"/>
      <c r="D138" s="29"/>
      <c r="E138" s="18"/>
      <c r="F138" s="10"/>
    </row>
    <row r="139" spans="1:6" ht="15">
      <c r="A139" s="15" t="s">
        <v>140</v>
      </c>
      <c r="B139" s="16"/>
      <c r="C139" s="17">
        <v>100</v>
      </c>
      <c r="D139" s="29"/>
      <c r="E139" s="18"/>
      <c r="F139" s="10"/>
    </row>
    <row r="140" spans="1:6" ht="15">
      <c r="A140" s="15"/>
      <c r="B140" s="16"/>
      <c r="C140" s="17"/>
      <c r="D140" s="29"/>
      <c r="E140" s="18"/>
      <c r="F140" s="10"/>
    </row>
    <row r="141" spans="1:6" ht="15">
      <c r="A141" s="36" t="s">
        <v>229</v>
      </c>
      <c r="B141" s="19"/>
      <c r="C141" s="19"/>
      <c r="D141" s="30"/>
      <c r="E141" s="20"/>
      <c r="F141" s="21"/>
    </row>
    <row r="142" spans="1:6" ht="15">
      <c r="A142" s="6" t="s">
        <v>230</v>
      </c>
      <c r="B142" s="16"/>
      <c r="C142" s="17"/>
      <c r="D142" s="29"/>
      <c r="E142" s="18"/>
      <c r="F142" s="10" t="s">
        <v>670</v>
      </c>
    </row>
    <row r="143" spans="1:6" ht="15">
      <c r="A143" s="15" t="s">
        <v>231</v>
      </c>
      <c r="B143" s="16" t="s">
        <v>236</v>
      </c>
      <c r="C143" s="17">
        <v>0.1</v>
      </c>
      <c r="D143" s="29"/>
      <c r="E143" s="18">
        <v>0</v>
      </c>
      <c r="F143" s="10"/>
    </row>
    <row r="144" spans="1:6" ht="57.75">
      <c r="A144" s="15" t="s">
        <v>232</v>
      </c>
      <c r="B144" s="16" t="s">
        <v>237</v>
      </c>
      <c r="C144" s="17"/>
      <c r="D144" s="29"/>
      <c r="E144" s="18"/>
      <c r="F144" s="10"/>
    </row>
    <row r="145" spans="1:6" ht="43.5">
      <c r="A145" s="15" t="s">
        <v>233</v>
      </c>
      <c r="B145" s="16" t="s">
        <v>238</v>
      </c>
      <c r="C145" s="17">
        <v>0</v>
      </c>
      <c r="D145" s="29" t="s">
        <v>650</v>
      </c>
      <c r="E145" s="18">
        <v>0</v>
      </c>
      <c r="F145" s="10"/>
    </row>
    <row r="146" spans="1:6" ht="43.5">
      <c r="A146" s="15" t="s">
        <v>234</v>
      </c>
      <c r="B146" s="16" t="s">
        <v>569</v>
      </c>
      <c r="C146" s="17">
        <v>0</v>
      </c>
      <c r="D146" s="29" t="s">
        <v>671</v>
      </c>
      <c r="E146" s="18">
        <v>0</v>
      </c>
      <c r="F146" s="10"/>
    </row>
    <row r="147" spans="1:6" ht="43.5">
      <c r="A147" s="15" t="s">
        <v>235</v>
      </c>
      <c r="B147" s="16" t="s">
        <v>239</v>
      </c>
      <c r="C147" s="17">
        <v>100</v>
      </c>
      <c r="D147" s="29"/>
      <c r="E147" s="18">
        <v>0</v>
      </c>
      <c r="F147" s="10" t="s">
        <v>663</v>
      </c>
    </row>
    <row r="148" spans="1:6" ht="15">
      <c r="A148" s="6" t="s">
        <v>240</v>
      </c>
      <c r="B148" s="19"/>
      <c r="C148" s="19"/>
      <c r="D148" s="30"/>
      <c r="E148" s="20"/>
      <c r="F148" s="21"/>
    </row>
    <row r="149" spans="1:6" ht="15">
      <c r="A149" s="15" t="s">
        <v>241</v>
      </c>
      <c r="B149" s="16" t="s">
        <v>243</v>
      </c>
      <c r="C149" s="17">
        <v>0.12</v>
      </c>
      <c r="D149" s="29"/>
      <c r="E149" s="18">
        <v>0.15</v>
      </c>
      <c r="F149" s="10"/>
    </row>
    <row r="150" spans="1:6" ht="57.75">
      <c r="A150" s="15" t="s">
        <v>232</v>
      </c>
      <c r="B150" s="16" t="s">
        <v>244</v>
      </c>
      <c r="C150" s="17"/>
      <c r="D150" s="29" t="s">
        <v>650</v>
      </c>
      <c r="E150" s="18">
        <v>0</v>
      </c>
      <c r="F150" s="10"/>
    </row>
    <row r="151" spans="1:6" ht="43.5">
      <c r="A151" s="15" t="s">
        <v>233</v>
      </c>
      <c r="B151" s="16" t="s">
        <v>245</v>
      </c>
      <c r="C151" s="17">
        <v>0</v>
      </c>
      <c r="D151" s="29" t="s">
        <v>650</v>
      </c>
      <c r="E151" s="18">
        <v>0</v>
      </c>
      <c r="F151" s="10"/>
    </row>
    <row r="152" spans="1:6" ht="43.5">
      <c r="A152" s="15" t="s">
        <v>234</v>
      </c>
      <c r="B152" s="16" t="s">
        <v>246</v>
      </c>
      <c r="C152" s="17">
        <v>0</v>
      </c>
      <c r="D152" s="29"/>
      <c r="E152" s="18"/>
      <c r="F152" s="10" t="s">
        <v>663</v>
      </c>
    </row>
    <row r="153" spans="1:6" ht="43.5">
      <c r="A153" s="15" t="s">
        <v>235</v>
      </c>
      <c r="B153" s="16" t="s">
        <v>247</v>
      </c>
      <c r="C153" s="17">
        <v>100</v>
      </c>
      <c r="D153" s="29"/>
      <c r="E153" s="18"/>
      <c r="F153" s="10" t="s">
        <v>663</v>
      </c>
    </row>
    <row r="154" spans="1:6" ht="43.5">
      <c r="A154" s="15" t="s">
        <v>242</v>
      </c>
      <c r="B154" s="16" t="s">
        <v>248</v>
      </c>
      <c r="C154" s="17">
        <v>40</v>
      </c>
      <c r="D154" s="29"/>
      <c r="E154" s="18">
        <v>0</v>
      </c>
      <c r="F154" s="10"/>
    </row>
    <row r="155" spans="1:6" ht="30">
      <c r="A155" s="6" t="s">
        <v>249</v>
      </c>
      <c r="B155" s="19"/>
      <c r="C155" s="19"/>
      <c r="D155" s="30"/>
      <c r="E155" s="20"/>
      <c r="F155" s="21" t="s">
        <v>672</v>
      </c>
    </row>
    <row r="156" spans="1:6" ht="43.5">
      <c r="A156" s="15" t="s">
        <v>233</v>
      </c>
      <c r="B156" s="16" t="s">
        <v>245</v>
      </c>
      <c r="C156" s="17">
        <v>0</v>
      </c>
      <c r="D156" s="29"/>
      <c r="E156" s="18"/>
      <c r="F156" s="10" t="s">
        <v>672</v>
      </c>
    </row>
    <row r="157" spans="1:6" ht="43.5">
      <c r="A157" s="15" t="s">
        <v>234</v>
      </c>
      <c r="B157" s="16" t="s">
        <v>262</v>
      </c>
      <c r="C157" s="17">
        <v>0</v>
      </c>
      <c r="D157" s="29"/>
      <c r="E157" s="18"/>
      <c r="F157" s="10" t="s">
        <v>672</v>
      </c>
    </row>
    <row r="158" spans="1:6" ht="43.5">
      <c r="A158" s="15" t="s">
        <v>250</v>
      </c>
      <c r="B158" s="16" t="s">
        <v>261</v>
      </c>
      <c r="C158" s="17">
        <v>0.8</v>
      </c>
      <c r="D158" s="29"/>
      <c r="E158" s="18"/>
      <c r="F158" s="10" t="s">
        <v>672</v>
      </c>
    </row>
    <row r="159" spans="1:6" ht="43.5">
      <c r="A159" s="15" t="s">
        <v>251</v>
      </c>
      <c r="B159" s="16" t="s">
        <v>260</v>
      </c>
      <c r="C159" s="17">
        <v>0.4</v>
      </c>
      <c r="D159" s="29"/>
      <c r="E159" s="18"/>
      <c r="F159" s="10" t="s">
        <v>672</v>
      </c>
    </row>
    <row r="160" spans="1:6" ht="30">
      <c r="A160" s="15" t="s">
        <v>252</v>
      </c>
      <c r="B160" s="16" t="s">
        <v>259</v>
      </c>
      <c r="C160" s="17">
        <v>50</v>
      </c>
      <c r="D160" s="29"/>
      <c r="E160" s="18"/>
      <c r="F160" s="10" t="s">
        <v>672</v>
      </c>
    </row>
    <row r="161" spans="1:6" ht="30">
      <c r="A161" s="15" t="s">
        <v>253</v>
      </c>
      <c r="B161" s="16" t="s">
        <v>258</v>
      </c>
      <c r="C161" s="17">
        <v>400</v>
      </c>
      <c r="D161" s="29"/>
      <c r="E161" s="18"/>
      <c r="F161" s="10" t="s">
        <v>672</v>
      </c>
    </row>
    <row r="162" spans="1:6" ht="30">
      <c r="A162" s="15" t="s">
        <v>254</v>
      </c>
      <c r="B162" s="16" t="s">
        <v>257</v>
      </c>
      <c r="C162" s="17">
        <v>0.2</v>
      </c>
      <c r="D162" s="29"/>
      <c r="E162" s="18"/>
      <c r="F162" s="10" t="s">
        <v>672</v>
      </c>
    </row>
    <row r="163" spans="1:6" ht="30">
      <c r="A163" s="15" t="s">
        <v>255</v>
      </c>
      <c r="B163" s="16" t="s">
        <v>256</v>
      </c>
      <c r="C163" s="17">
        <v>0</v>
      </c>
      <c r="D163" s="29"/>
      <c r="E163" s="18"/>
      <c r="F163" s="10" t="s">
        <v>672</v>
      </c>
    </row>
    <row r="164" spans="1:6" ht="15">
      <c r="A164" s="15"/>
      <c r="B164" s="16"/>
      <c r="C164" s="17"/>
      <c r="D164" s="29"/>
      <c r="E164" s="18"/>
      <c r="F164" s="10"/>
    </row>
    <row r="165" spans="1:6" ht="15">
      <c r="A165" s="36" t="s">
        <v>263</v>
      </c>
      <c r="B165" s="19"/>
      <c r="C165" s="19"/>
      <c r="D165" s="30"/>
      <c r="E165" s="20"/>
      <c r="F165" s="21"/>
    </row>
    <row r="166" spans="1:6" ht="29.25">
      <c r="A166" s="6" t="s">
        <v>264</v>
      </c>
      <c r="B166" s="19"/>
      <c r="C166" s="19"/>
      <c r="D166" s="30" t="s">
        <v>675</v>
      </c>
      <c r="E166" s="20"/>
      <c r="F166" s="21"/>
    </row>
    <row r="167" spans="1:6" ht="29.25">
      <c r="A167" s="15" t="s">
        <v>265</v>
      </c>
      <c r="B167" s="16" t="s">
        <v>625</v>
      </c>
      <c r="C167" s="17" t="s">
        <v>676</v>
      </c>
      <c r="D167" s="29"/>
      <c r="E167" s="18" t="s">
        <v>676</v>
      </c>
      <c r="F167" s="10"/>
    </row>
    <row r="168" spans="1:6" ht="171.75">
      <c r="A168" s="15" t="s">
        <v>266</v>
      </c>
      <c r="B168" s="16" t="s">
        <v>673</v>
      </c>
      <c r="C168" s="17" t="s">
        <v>674</v>
      </c>
      <c r="D168" s="29"/>
      <c r="E168" s="18" t="s">
        <v>674</v>
      </c>
      <c r="F168" s="10" t="s">
        <v>668</v>
      </c>
    </row>
    <row r="169" spans="1:6" ht="15">
      <c r="A169" s="6" t="s">
        <v>267</v>
      </c>
      <c r="B169" s="16"/>
      <c r="C169" s="17"/>
      <c r="D169" s="29"/>
      <c r="E169" s="18"/>
      <c r="F169" s="10"/>
    </row>
    <row r="170" spans="1:6" ht="15">
      <c r="A170" s="15" t="s">
        <v>268</v>
      </c>
      <c r="B170" s="16" t="s">
        <v>626</v>
      </c>
      <c r="C170" s="17">
        <v>0.1</v>
      </c>
      <c r="D170" s="29"/>
      <c r="E170" s="18">
        <v>0</v>
      </c>
      <c r="F170" s="10"/>
    </row>
    <row r="171" spans="1:6" ht="15">
      <c r="A171" s="15" t="s">
        <v>103</v>
      </c>
      <c r="B171" s="16" t="s">
        <v>627</v>
      </c>
      <c r="C171" s="17">
        <v>0.12</v>
      </c>
      <c r="D171" s="29"/>
      <c r="E171" s="18">
        <f>421*2</f>
        <v>842</v>
      </c>
      <c r="F171" s="10"/>
    </row>
    <row r="172" spans="1:6" ht="15">
      <c r="A172" s="15" t="s">
        <v>269</v>
      </c>
      <c r="B172" s="16" t="s">
        <v>273</v>
      </c>
      <c r="C172" s="17">
        <v>6500</v>
      </c>
      <c r="D172" s="29"/>
      <c r="E172" s="18"/>
      <c r="F172" s="10"/>
    </row>
    <row r="173" spans="1:6" ht="15">
      <c r="A173" s="15" t="s">
        <v>270</v>
      </c>
      <c r="B173" s="16" t="s">
        <v>274</v>
      </c>
      <c r="C173" s="17">
        <v>30</v>
      </c>
      <c r="D173" s="29"/>
      <c r="E173" s="18">
        <f>14*2</f>
        <v>28</v>
      </c>
      <c r="F173" s="10"/>
    </row>
    <row r="174" spans="1:6" ht="15">
      <c r="A174" s="15" t="s">
        <v>271</v>
      </c>
      <c r="B174" s="16" t="s">
        <v>275</v>
      </c>
      <c r="C174" s="17">
        <v>1250</v>
      </c>
      <c r="D174" s="29"/>
      <c r="E174" s="18"/>
      <c r="F174" s="10"/>
    </row>
    <row r="175" spans="1:6" ht="29.25">
      <c r="A175" s="15" t="s">
        <v>272</v>
      </c>
      <c r="B175" s="16" t="s">
        <v>276</v>
      </c>
      <c r="C175" s="17">
        <v>0.7</v>
      </c>
      <c r="D175" s="29"/>
      <c r="E175" s="18"/>
      <c r="F175" s="10"/>
    </row>
    <row r="176" spans="1:6" ht="29.25">
      <c r="A176" s="23" t="s">
        <v>677</v>
      </c>
      <c r="B176" s="16"/>
      <c r="C176" s="17"/>
      <c r="D176" s="29"/>
      <c r="E176" s="18"/>
      <c r="F176" s="10"/>
    </row>
    <row r="177" spans="1:6" ht="15">
      <c r="A177" s="6" t="s">
        <v>277</v>
      </c>
      <c r="B177" s="19"/>
      <c r="C177" s="19"/>
      <c r="D177" s="30"/>
      <c r="E177" s="20"/>
      <c r="F177" s="21" t="s">
        <v>663</v>
      </c>
    </row>
    <row r="178" spans="1:6" ht="15">
      <c r="A178" s="15" t="s">
        <v>278</v>
      </c>
      <c r="B178" s="16" t="s">
        <v>628</v>
      </c>
      <c r="C178" s="17">
        <v>8500</v>
      </c>
      <c r="D178" s="29"/>
      <c r="E178" s="18"/>
      <c r="F178" s="10" t="s">
        <v>663</v>
      </c>
    </row>
    <row r="179" spans="1:6" ht="29.25">
      <c r="A179" s="15" t="s">
        <v>279</v>
      </c>
      <c r="B179" s="25" t="s">
        <v>629</v>
      </c>
      <c r="C179" s="17">
        <v>120</v>
      </c>
      <c r="D179" s="29"/>
      <c r="E179" s="18"/>
      <c r="F179" s="10" t="s">
        <v>663</v>
      </c>
    </row>
    <row r="180" spans="1:6" ht="29.25">
      <c r="A180" s="15" t="s">
        <v>280</v>
      </c>
      <c r="B180" s="16" t="s">
        <v>630</v>
      </c>
      <c r="C180" s="17">
        <v>0</v>
      </c>
      <c r="D180" s="29"/>
      <c r="E180" s="18"/>
      <c r="F180" s="10" t="s">
        <v>663</v>
      </c>
    </row>
    <row r="181" spans="1:6" ht="29.25">
      <c r="A181" s="6" t="s">
        <v>281</v>
      </c>
      <c r="B181" s="16" t="s">
        <v>285</v>
      </c>
      <c r="C181" s="17"/>
      <c r="D181" s="29"/>
      <c r="E181" s="18"/>
      <c r="F181" s="10" t="s">
        <v>663</v>
      </c>
    </row>
    <row r="182" spans="1:6" ht="29.25">
      <c r="A182" s="15" t="s">
        <v>282</v>
      </c>
      <c r="B182" s="16" t="s">
        <v>285</v>
      </c>
      <c r="C182" s="17">
        <v>0</v>
      </c>
      <c r="D182" s="29"/>
      <c r="E182" s="18"/>
      <c r="F182" s="10" t="s">
        <v>663</v>
      </c>
    </row>
    <row r="183" spans="1:6" ht="29.25">
      <c r="A183" s="15" t="s">
        <v>283</v>
      </c>
      <c r="B183" s="16" t="s">
        <v>285</v>
      </c>
      <c r="C183" s="17">
        <v>0</v>
      </c>
      <c r="D183" s="29"/>
      <c r="E183" s="18"/>
      <c r="F183" s="10" t="s">
        <v>663</v>
      </c>
    </row>
    <row r="184" spans="1:6" ht="29.25">
      <c r="A184" s="15" t="s">
        <v>284</v>
      </c>
      <c r="B184" s="16" t="s">
        <v>285</v>
      </c>
      <c r="C184" s="17">
        <v>1.5E-6</v>
      </c>
      <c r="D184" s="29"/>
      <c r="E184" s="18"/>
      <c r="F184" s="10" t="s">
        <v>663</v>
      </c>
    </row>
    <row r="185" spans="1:6" ht="15">
      <c r="A185" s="6" t="s">
        <v>286</v>
      </c>
      <c r="B185" s="16"/>
      <c r="C185" s="17"/>
      <c r="D185" s="29"/>
      <c r="E185" s="18"/>
      <c r="F185" s="10" t="s">
        <v>663</v>
      </c>
    </row>
    <row r="186" spans="1:6" ht="72">
      <c r="A186" s="15" t="s">
        <v>287</v>
      </c>
      <c r="B186" s="16" t="s">
        <v>633</v>
      </c>
      <c r="C186" s="17" t="s">
        <v>288</v>
      </c>
      <c r="D186" s="29"/>
      <c r="E186" s="18"/>
      <c r="F186" s="10" t="s">
        <v>663</v>
      </c>
    </row>
    <row r="187" spans="1:6" ht="15">
      <c r="A187" s="6" t="s">
        <v>289</v>
      </c>
      <c r="B187" s="19"/>
      <c r="C187" s="19"/>
      <c r="D187" s="30"/>
      <c r="E187" s="20"/>
      <c r="F187" s="21" t="s">
        <v>704</v>
      </c>
    </row>
    <row r="188" spans="1:6" ht="200.25">
      <c r="A188" s="15" t="s">
        <v>290</v>
      </c>
      <c r="B188" s="16" t="s">
        <v>291</v>
      </c>
      <c r="C188" s="17">
        <v>0.99</v>
      </c>
      <c r="D188" s="29"/>
      <c r="E188" s="18"/>
      <c r="F188" s="10" t="s">
        <v>704</v>
      </c>
    </row>
    <row r="189" spans="1:6" ht="86.25">
      <c r="A189" s="15" t="s">
        <v>292</v>
      </c>
      <c r="B189" s="16" t="s">
        <v>293</v>
      </c>
      <c r="C189" s="17">
        <v>0.99399999999999999</v>
      </c>
      <c r="D189" s="29"/>
      <c r="E189" s="18"/>
      <c r="F189" s="10" t="s">
        <v>704</v>
      </c>
    </row>
    <row r="190" spans="1:6" ht="57.75">
      <c r="A190" s="15" t="s">
        <v>294</v>
      </c>
      <c r="B190" s="16" t="s">
        <v>295</v>
      </c>
      <c r="C190" s="17">
        <v>2</v>
      </c>
      <c r="D190" s="29"/>
      <c r="E190" s="18"/>
      <c r="F190" s="10" t="s">
        <v>704</v>
      </c>
    </row>
    <row r="191" spans="1:6" ht="29.25">
      <c r="A191" s="15" t="s">
        <v>296</v>
      </c>
      <c r="B191" s="16" t="s">
        <v>297</v>
      </c>
      <c r="C191" s="17">
        <v>1.8</v>
      </c>
      <c r="D191" s="29"/>
      <c r="E191" s="18"/>
      <c r="F191" s="10" t="s">
        <v>704</v>
      </c>
    </row>
    <row r="192" spans="1:6" ht="15">
      <c r="A192" s="15" t="s">
        <v>298</v>
      </c>
      <c r="B192" s="16" t="s">
        <v>299</v>
      </c>
      <c r="C192" s="17">
        <v>1.8</v>
      </c>
      <c r="D192" s="29"/>
      <c r="E192" s="18"/>
      <c r="F192" s="10" t="s">
        <v>704</v>
      </c>
    </row>
    <row r="193" spans="1:6" ht="114.75">
      <c r="A193" s="15" t="s">
        <v>300</v>
      </c>
      <c r="B193" s="16" t="s">
        <v>301</v>
      </c>
      <c r="C193" s="17">
        <v>3000</v>
      </c>
      <c r="D193" s="29"/>
      <c r="E193" s="18"/>
      <c r="F193" s="10" t="s">
        <v>704</v>
      </c>
    </row>
    <row r="194" spans="1:6" ht="29.25">
      <c r="A194" s="15" t="s">
        <v>302</v>
      </c>
      <c r="B194" s="16" t="s">
        <v>303</v>
      </c>
      <c r="C194" s="17">
        <v>2.5</v>
      </c>
      <c r="D194" s="29"/>
      <c r="E194" s="18"/>
      <c r="F194" s="10" t="s">
        <v>704</v>
      </c>
    </row>
    <row r="195" spans="1:6" ht="15">
      <c r="A195" s="15" t="s">
        <v>304</v>
      </c>
      <c r="B195" s="16" t="s">
        <v>305</v>
      </c>
      <c r="C195" s="17">
        <v>1</v>
      </c>
      <c r="D195" s="29"/>
      <c r="E195" s="18"/>
      <c r="F195" s="10" t="s">
        <v>704</v>
      </c>
    </row>
    <row r="196" spans="1:6" ht="15">
      <c r="A196" s="19"/>
      <c r="B196" s="19"/>
      <c r="C196" s="19"/>
      <c r="D196" s="30"/>
      <c r="E196" s="20"/>
      <c r="F196" s="21"/>
    </row>
    <row r="197" spans="1:6" ht="43.5">
      <c r="A197" s="6" t="s">
        <v>536</v>
      </c>
      <c r="B197" s="16" t="s">
        <v>635</v>
      </c>
      <c r="C197" s="17"/>
      <c r="D197" s="29"/>
      <c r="E197" s="18"/>
      <c r="F197" s="10"/>
    </row>
    <row r="198" spans="1:6" ht="15">
      <c r="A198" s="19"/>
      <c r="B198" s="19"/>
      <c r="C198" s="19"/>
      <c r="D198" s="30"/>
      <c r="E198" s="20"/>
      <c r="F198" s="21"/>
    </row>
    <row r="199" spans="1:6" ht="15">
      <c r="A199" s="19"/>
      <c r="B199" s="19"/>
      <c r="C199" s="19"/>
      <c r="D199" s="30"/>
      <c r="E199" s="20"/>
      <c r="F199" s="21"/>
    </row>
    <row r="200" spans="1:6" ht="15">
      <c r="A200" s="19"/>
      <c r="B200" s="19"/>
      <c r="C200" s="19"/>
      <c r="D200" s="30"/>
      <c r="E200" s="20"/>
      <c r="F200" s="21"/>
    </row>
    <row r="201" spans="1:6" ht="15">
      <c r="A201" s="19"/>
      <c r="B201" s="19"/>
      <c r="C201" s="19"/>
      <c r="D201" s="30"/>
      <c r="E201" s="20"/>
      <c r="F201" s="21"/>
    </row>
    <row r="202" spans="1:6" ht="129">
      <c r="A202" s="36" t="s">
        <v>306</v>
      </c>
      <c r="B202" s="19" t="s">
        <v>567</v>
      </c>
      <c r="C202" s="19"/>
      <c r="D202" s="30"/>
      <c r="E202" s="20"/>
      <c r="F202" s="21"/>
    </row>
    <row r="203" spans="1:6" ht="15">
      <c r="A203" s="6" t="s">
        <v>146</v>
      </c>
      <c r="B203" s="16"/>
      <c r="C203" s="17"/>
      <c r="D203" s="29"/>
      <c r="E203" s="18"/>
      <c r="F203" s="10"/>
    </row>
    <row r="204" spans="1:6" ht="15">
      <c r="A204" s="15" t="s">
        <v>307</v>
      </c>
      <c r="B204" s="16" t="s">
        <v>546</v>
      </c>
      <c r="C204" s="17">
        <v>2.65</v>
      </c>
      <c r="D204" s="29" t="s">
        <v>644</v>
      </c>
      <c r="E204" s="18">
        <f>1575.06/1000</f>
        <v>1.5750599999999999</v>
      </c>
      <c r="F204" s="10"/>
    </row>
    <row r="205" spans="1:6" ht="15">
      <c r="A205" s="15" t="s">
        <v>308</v>
      </c>
      <c r="B205" s="16" t="s">
        <v>309</v>
      </c>
      <c r="C205" s="17">
        <v>0.41</v>
      </c>
      <c r="D205" s="29" t="s">
        <v>678</v>
      </c>
      <c r="E205" s="18">
        <f>(88+70)/(88+70+85+106)</f>
        <v>0.45272206303724927</v>
      </c>
      <c r="F205" s="10"/>
    </row>
    <row r="206" spans="1:6" ht="15">
      <c r="A206" s="6" t="s">
        <v>310</v>
      </c>
      <c r="B206" s="16"/>
      <c r="C206" s="17"/>
      <c r="D206" s="29"/>
      <c r="E206" s="18"/>
      <c r="F206" s="10"/>
    </row>
    <row r="207" spans="1:6" ht="15">
      <c r="A207" s="15" t="s">
        <v>311</v>
      </c>
      <c r="B207" s="16" t="s">
        <v>547</v>
      </c>
      <c r="C207" s="17">
        <v>20540</v>
      </c>
      <c r="D207" s="29" t="s">
        <v>648</v>
      </c>
      <c r="E207" s="18">
        <v>0</v>
      </c>
      <c r="F207" s="10"/>
    </row>
    <row r="208" spans="1:6" ht="15">
      <c r="A208" s="15" t="s">
        <v>312</v>
      </c>
      <c r="B208" s="16" t="s">
        <v>313</v>
      </c>
      <c r="C208" s="17">
        <v>489</v>
      </c>
      <c r="D208" s="29" t="s">
        <v>648</v>
      </c>
      <c r="E208" s="18">
        <v>0</v>
      </c>
      <c r="F208" s="10"/>
    </row>
    <row r="209" spans="1:6" ht="15">
      <c r="A209" s="6" t="s">
        <v>314</v>
      </c>
      <c r="B209" s="16"/>
      <c r="C209" s="17"/>
      <c r="D209" s="29"/>
      <c r="E209" s="18"/>
      <c r="F209" s="10"/>
    </row>
    <row r="210" spans="1:6" ht="15">
      <c r="A210" s="15" t="s">
        <v>315</v>
      </c>
      <c r="B210" s="16" t="s">
        <v>317</v>
      </c>
      <c r="C210" s="17" t="s">
        <v>316</v>
      </c>
      <c r="D210" s="29"/>
      <c r="E210" s="18" t="s">
        <v>679</v>
      </c>
      <c r="F210" s="10"/>
    </row>
    <row r="211" spans="1:6" ht="157.5">
      <c r="A211" s="15" t="s">
        <v>318</v>
      </c>
      <c r="B211" s="16" t="s">
        <v>642</v>
      </c>
      <c r="C211" s="17">
        <v>-0.02</v>
      </c>
      <c r="D211" s="29"/>
      <c r="E211" s="18"/>
      <c r="F211" s="10" t="s">
        <v>663</v>
      </c>
    </row>
    <row r="212" spans="1:6" ht="29.25">
      <c r="A212" s="15" t="s">
        <v>319</v>
      </c>
      <c r="B212" s="16" t="s">
        <v>373</v>
      </c>
      <c r="C212" s="17">
        <v>1.5149999999999999</v>
      </c>
      <c r="D212" s="29" t="s">
        <v>644</v>
      </c>
      <c r="E212" s="18">
        <f>1177.97/1000</f>
        <v>1.17797</v>
      </c>
      <c r="F212" s="10"/>
    </row>
    <row r="213" spans="1:6" ht="29.25">
      <c r="A213" s="15" t="s">
        <v>321</v>
      </c>
      <c r="B213" s="16" t="s">
        <v>372</v>
      </c>
      <c r="C213" s="17">
        <v>1.4999999999999999E-2</v>
      </c>
      <c r="D213" s="29" t="s">
        <v>644</v>
      </c>
      <c r="E213" s="18">
        <v>0</v>
      </c>
      <c r="F213" s="10"/>
    </row>
    <row r="214" spans="1:6" ht="30">
      <c r="A214" s="15" t="s">
        <v>322</v>
      </c>
      <c r="B214" s="16" t="s">
        <v>371</v>
      </c>
      <c r="C214" s="17">
        <v>23</v>
      </c>
      <c r="D214" s="29" t="s">
        <v>652</v>
      </c>
      <c r="E214" s="18">
        <v>15.657999999999999</v>
      </c>
      <c r="F214" s="10" t="s">
        <v>643</v>
      </c>
    </row>
    <row r="215" spans="1:6" ht="100.5">
      <c r="A215" s="15" t="s">
        <v>323</v>
      </c>
      <c r="B215" s="16" t="s">
        <v>555</v>
      </c>
      <c r="C215" s="17" t="s">
        <v>376</v>
      </c>
      <c r="D215" s="29"/>
      <c r="E215" s="18" t="s">
        <v>680</v>
      </c>
      <c r="F215" s="10" t="s">
        <v>701</v>
      </c>
    </row>
    <row r="216" spans="1:6" ht="100.5">
      <c r="A216" s="15" t="s">
        <v>324</v>
      </c>
      <c r="B216" s="16" t="s">
        <v>470</v>
      </c>
      <c r="C216" s="17" t="s">
        <v>374</v>
      </c>
      <c r="D216" s="29"/>
      <c r="E216" s="18" t="s">
        <v>680</v>
      </c>
      <c r="F216" s="10" t="s">
        <v>701</v>
      </c>
    </row>
    <row r="217" spans="1:6" ht="100.5">
      <c r="A217" s="15" t="s">
        <v>325</v>
      </c>
      <c r="B217" s="16" t="s">
        <v>369</v>
      </c>
      <c r="C217" s="17" t="s">
        <v>377</v>
      </c>
      <c r="D217" s="29"/>
      <c r="E217" s="18" t="s">
        <v>680</v>
      </c>
      <c r="F217" s="10" t="s">
        <v>701</v>
      </c>
    </row>
    <row r="218" spans="1:6" ht="100.5">
      <c r="A218" s="15" t="s">
        <v>326</v>
      </c>
      <c r="B218" s="16" t="s">
        <v>545</v>
      </c>
      <c r="C218" s="17" t="s">
        <v>378</v>
      </c>
      <c r="D218" s="29"/>
      <c r="E218" s="18" t="s">
        <v>680</v>
      </c>
      <c r="F218" s="10" t="s">
        <v>701</v>
      </c>
    </row>
    <row r="219" spans="1:6" ht="100.5">
      <c r="A219" s="15" t="s">
        <v>327</v>
      </c>
      <c r="B219" s="16" t="s">
        <v>367</v>
      </c>
      <c r="C219" s="17" t="s">
        <v>379</v>
      </c>
      <c r="D219" s="29"/>
      <c r="E219" s="18" t="s">
        <v>680</v>
      </c>
      <c r="F219" s="10" t="s">
        <v>701</v>
      </c>
    </row>
    <row r="220" spans="1:6" ht="100.5">
      <c r="A220" s="15" t="s">
        <v>328</v>
      </c>
      <c r="B220" s="16" t="s">
        <v>471</v>
      </c>
      <c r="C220" s="17" t="s">
        <v>380</v>
      </c>
      <c r="D220" s="29"/>
      <c r="E220" s="18" t="s">
        <v>680</v>
      </c>
      <c r="F220" s="10" t="s">
        <v>701</v>
      </c>
    </row>
    <row r="221" spans="1:6" ht="100.5">
      <c r="A221" s="15" t="s">
        <v>329</v>
      </c>
      <c r="B221" s="16" t="s">
        <v>472</v>
      </c>
      <c r="C221" s="17" t="s">
        <v>375</v>
      </c>
      <c r="D221" s="29"/>
      <c r="E221" s="18" t="s">
        <v>680</v>
      </c>
      <c r="F221" s="10" t="s">
        <v>701</v>
      </c>
    </row>
    <row r="222" spans="1:6" ht="100.5">
      <c r="A222" s="15" t="s">
        <v>330</v>
      </c>
      <c r="B222" s="16" t="s">
        <v>473</v>
      </c>
      <c r="C222" s="17" t="s">
        <v>381</v>
      </c>
      <c r="D222" s="29"/>
      <c r="E222" s="18" t="s">
        <v>680</v>
      </c>
      <c r="F222" s="10" t="s">
        <v>701</v>
      </c>
    </row>
    <row r="223" spans="1:6" ht="43.5">
      <c r="A223" s="15" t="s">
        <v>331</v>
      </c>
      <c r="B223" s="16" t="s">
        <v>474</v>
      </c>
      <c r="C223" s="17">
        <v>5.0000000000000001E-4</v>
      </c>
      <c r="D223" s="29"/>
      <c r="E223" s="18"/>
      <c r="F223" s="10"/>
    </row>
    <row r="224" spans="1:6" ht="43.5">
      <c r="A224" s="15" t="s">
        <v>332</v>
      </c>
      <c r="B224" s="16" t="s">
        <v>362</v>
      </c>
      <c r="C224" s="17">
        <v>-3.2</v>
      </c>
      <c r="D224" s="29"/>
      <c r="E224" s="18"/>
      <c r="F224" s="10"/>
    </row>
    <row r="225" spans="1:6" ht="29.25">
      <c r="A225" s="15" t="s">
        <v>333</v>
      </c>
      <c r="B225" s="16" t="s">
        <v>361</v>
      </c>
      <c r="C225" s="17">
        <v>0</v>
      </c>
      <c r="D225" s="29"/>
      <c r="E225" s="18"/>
      <c r="F225" s="10"/>
    </row>
    <row r="226" spans="1:6" ht="15">
      <c r="A226" s="15" t="s">
        <v>561</v>
      </c>
      <c r="B226" s="16" t="s">
        <v>360</v>
      </c>
      <c r="C226" s="17">
        <v>0</v>
      </c>
      <c r="D226" s="29"/>
      <c r="E226" s="18"/>
      <c r="F226" s="10"/>
    </row>
    <row r="227" spans="1:6" ht="15">
      <c r="A227" s="15" t="s">
        <v>335</v>
      </c>
      <c r="B227" s="16" t="s">
        <v>359</v>
      </c>
      <c r="C227" s="17">
        <v>90000</v>
      </c>
      <c r="D227" s="29"/>
      <c r="E227" s="18"/>
      <c r="F227" s="10"/>
    </row>
    <row r="228" spans="1:6" ht="57.75">
      <c r="A228" s="15" t="s">
        <v>336</v>
      </c>
      <c r="B228" s="16" t="s">
        <v>358</v>
      </c>
      <c r="C228" s="17">
        <v>0.35</v>
      </c>
      <c r="D228" s="29"/>
      <c r="E228" s="18"/>
      <c r="F228" s="10"/>
    </row>
    <row r="229" spans="1:6" ht="29.25">
      <c r="A229" s="15" t="s">
        <v>337</v>
      </c>
      <c r="B229" s="16" t="s">
        <v>357</v>
      </c>
      <c r="C229" s="17">
        <v>3.5000000000000003E-2</v>
      </c>
      <c r="D229" s="29"/>
      <c r="E229" s="18"/>
      <c r="F229" s="10"/>
    </row>
    <row r="230" spans="1:6" ht="29.25">
      <c r="A230" s="15" t="s">
        <v>338</v>
      </c>
      <c r="B230" s="16" t="s">
        <v>355</v>
      </c>
      <c r="C230" s="17">
        <v>4.4999999999999998E-2</v>
      </c>
      <c r="D230" s="29"/>
      <c r="E230" s="18"/>
      <c r="F230" s="10"/>
    </row>
    <row r="231" spans="1:6" ht="29.25">
      <c r="A231" s="15" t="s">
        <v>339</v>
      </c>
      <c r="B231" s="16" t="s">
        <v>548</v>
      </c>
      <c r="C231" s="17">
        <v>0</v>
      </c>
      <c r="D231" s="29"/>
      <c r="E231" s="18"/>
      <c r="F231" s="10"/>
    </row>
    <row r="232" spans="1:6" ht="29.25">
      <c r="A232" s="15" t="s">
        <v>340</v>
      </c>
      <c r="B232" s="16" t="s">
        <v>352</v>
      </c>
      <c r="C232" s="17">
        <v>0</v>
      </c>
      <c r="D232" s="29"/>
      <c r="E232" s="18"/>
      <c r="F232" s="10"/>
    </row>
    <row r="233" spans="1:6" ht="29.25">
      <c r="A233" s="15" t="s">
        <v>341</v>
      </c>
      <c r="B233" s="16" t="s">
        <v>350</v>
      </c>
      <c r="C233" s="17">
        <v>0</v>
      </c>
      <c r="D233" s="29"/>
      <c r="E233" s="18"/>
      <c r="F233" s="10"/>
    </row>
    <row r="234" spans="1:6" ht="29.25">
      <c r="A234" s="15" t="s">
        <v>342</v>
      </c>
      <c r="B234" s="16" t="s">
        <v>562</v>
      </c>
      <c r="C234" s="17">
        <v>0</v>
      </c>
      <c r="D234" s="29"/>
      <c r="E234" s="18"/>
      <c r="F234" s="10"/>
    </row>
    <row r="235" spans="1:6" ht="29.25">
      <c r="A235" s="15" t="s">
        <v>343</v>
      </c>
      <c r="B235" s="16" t="s">
        <v>347</v>
      </c>
      <c r="C235" s="17">
        <v>0</v>
      </c>
      <c r="D235" s="29"/>
      <c r="E235" s="18"/>
      <c r="F235" s="10"/>
    </row>
    <row r="236" spans="1:6" ht="14.25" customHeight="1">
      <c r="A236" s="15" t="s">
        <v>344</v>
      </c>
      <c r="B236" s="16" t="s">
        <v>345</v>
      </c>
      <c r="C236" s="17">
        <v>0</v>
      </c>
      <c r="D236" s="29"/>
      <c r="E236" s="18"/>
      <c r="F236" s="10"/>
    </row>
    <row r="237" spans="1:6" ht="29.25">
      <c r="A237" s="6" t="s">
        <v>563</v>
      </c>
      <c r="B237" s="19" t="s">
        <v>564</v>
      </c>
      <c r="C237" s="19"/>
      <c r="D237" s="30"/>
      <c r="E237" s="20"/>
      <c r="F237" s="21" t="s">
        <v>663</v>
      </c>
    </row>
    <row r="238" spans="1:6" ht="43.5">
      <c r="A238" s="15" t="s">
        <v>320</v>
      </c>
      <c r="B238" s="16" t="s">
        <v>403</v>
      </c>
      <c r="C238" s="17">
        <v>1.4999999999999999E-2</v>
      </c>
      <c r="D238" s="29"/>
      <c r="E238" s="18"/>
      <c r="F238" s="10" t="s">
        <v>663</v>
      </c>
    </row>
    <row r="239" spans="1:6" ht="43.5">
      <c r="A239" s="15" t="s">
        <v>333</v>
      </c>
      <c r="B239" s="16" t="s">
        <v>404</v>
      </c>
      <c r="C239" s="17">
        <v>166000</v>
      </c>
      <c r="D239" s="29"/>
      <c r="E239" s="18"/>
      <c r="F239" s="10" t="s">
        <v>663</v>
      </c>
    </row>
    <row r="240" spans="1:6" ht="15">
      <c r="A240" s="15" t="s">
        <v>334</v>
      </c>
      <c r="B240" s="16" t="s">
        <v>390</v>
      </c>
      <c r="C240" s="17">
        <v>0</v>
      </c>
      <c r="D240" s="29"/>
      <c r="E240" s="18"/>
      <c r="F240" s="10" t="s">
        <v>663</v>
      </c>
    </row>
    <row r="241" spans="1:6" ht="15">
      <c r="A241" s="15" t="s">
        <v>335</v>
      </c>
      <c r="B241" s="16" t="s">
        <v>389</v>
      </c>
      <c r="C241" s="17">
        <v>165000</v>
      </c>
      <c r="D241" s="29"/>
      <c r="E241" s="18"/>
      <c r="F241" s="10" t="s">
        <v>663</v>
      </c>
    </row>
    <row r="242" spans="1:6" ht="29.25">
      <c r="A242" s="15" t="s">
        <v>336</v>
      </c>
      <c r="B242" s="16" t="s">
        <v>388</v>
      </c>
      <c r="C242" s="17">
        <v>3.5000000000000003E-2</v>
      </c>
      <c r="D242" s="29"/>
      <c r="E242" s="18"/>
      <c r="F242" s="10" t="s">
        <v>663</v>
      </c>
    </row>
    <row r="243" spans="1:6" ht="29.25">
      <c r="A243" s="15" t="s">
        <v>337</v>
      </c>
      <c r="B243" s="16" t="s">
        <v>356</v>
      </c>
      <c r="C243" s="17">
        <v>3.5000000000000003E-2</v>
      </c>
      <c r="D243" s="29"/>
      <c r="E243" s="18"/>
      <c r="F243" s="10" t="s">
        <v>663</v>
      </c>
    </row>
    <row r="244" spans="1:6" ht="29.25">
      <c r="A244" s="15" t="s">
        <v>338</v>
      </c>
      <c r="B244" s="16" t="s">
        <v>354</v>
      </c>
      <c r="C244" s="17">
        <v>4.4999999999999998E-2</v>
      </c>
      <c r="D244" s="29"/>
      <c r="E244" s="18"/>
      <c r="F244" s="10" t="s">
        <v>663</v>
      </c>
    </row>
    <row r="245" spans="1:6" ht="29.25">
      <c r="A245" s="15" t="s">
        <v>339</v>
      </c>
      <c r="B245" s="16" t="s">
        <v>387</v>
      </c>
      <c r="C245" s="17">
        <v>8276</v>
      </c>
      <c r="D245" s="29"/>
      <c r="E245" s="18"/>
      <c r="F245" s="10" t="s">
        <v>663</v>
      </c>
    </row>
    <row r="246" spans="1:6" ht="29.25">
      <c r="A246" s="15" t="s">
        <v>340</v>
      </c>
      <c r="B246" s="16" t="s">
        <v>351</v>
      </c>
      <c r="C246" s="17">
        <v>2262</v>
      </c>
      <c r="D246" s="29"/>
      <c r="E246" s="18"/>
      <c r="F246" s="10" t="s">
        <v>663</v>
      </c>
    </row>
    <row r="247" spans="1:6" ht="29.25">
      <c r="A247" s="15" t="s">
        <v>341</v>
      </c>
      <c r="B247" s="16" t="s">
        <v>349</v>
      </c>
      <c r="C247" s="17">
        <v>2.8000000000000001E-2</v>
      </c>
      <c r="D247" s="29"/>
      <c r="E247" s="18"/>
      <c r="F247" s="10" t="s">
        <v>663</v>
      </c>
    </row>
    <row r="248" spans="1:6" ht="29.25">
      <c r="A248" s="15" t="s">
        <v>382</v>
      </c>
      <c r="B248" s="16" t="s">
        <v>386</v>
      </c>
      <c r="C248" s="17">
        <v>8680</v>
      </c>
      <c r="D248" s="29"/>
      <c r="E248" s="18"/>
      <c r="F248" s="10" t="s">
        <v>663</v>
      </c>
    </row>
    <row r="249" spans="1:6" ht="29.25">
      <c r="A249" s="15" t="s">
        <v>383</v>
      </c>
      <c r="B249" s="16" t="s">
        <v>346</v>
      </c>
      <c r="C249" s="17">
        <v>4365</v>
      </c>
      <c r="D249" s="29"/>
      <c r="E249" s="18"/>
      <c r="F249" s="10" t="s">
        <v>663</v>
      </c>
    </row>
    <row r="250" spans="1:6" ht="29.25">
      <c r="A250" s="15" t="s">
        <v>384</v>
      </c>
      <c r="B250" s="16" t="s">
        <v>385</v>
      </c>
      <c r="C250" s="17">
        <v>0.04</v>
      </c>
      <c r="D250" s="29"/>
      <c r="E250" s="18"/>
      <c r="F250" s="10" t="s">
        <v>663</v>
      </c>
    </row>
    <row r="251" spans="1:6" ht="15">
      <c r="A251" s="6" t="s">
        <v>391</v>
      </c>
      <c r="B251" s="19" t="s">
        <v>392</v>
      </c>
      <c r="C251" s="19"/>
      <c r="D251" s="30"/>
      <c r="E251" s="20"/>
      <c r="F251" s="21"/>
    </row>
    <row r="252" spans="1:6" ht="15">
      <c r="A252" s="15" t="s">
        <v>315</v>
      </c>
      <c r="B252" s="16" t="s">
        <v>317</v>
      </c>
      <c r="C252" s="17" t="s">
        <v>316</v>
      </c>
      <c r="D252" s="29"/>
      <c r="E252" s="18" t="s">
        <v>679</v>
      </c>
      <c r="F252" s="10"/>
    </row>
    <row r="253" spans="1:6" ht="72">
      <c r="A253" s="15" t="s">
        <v>318</v>
      </c>
      <c r="B253" s="16" t="s">
        <v>469</v>
      </c>
      <c r="C253" s="17">
        <v>-0.02</v>
      </c>
      <c r="D253" s="29"/>
      <c r="E253" s="18"/>
      <c r="F253" s="10" t="s">
        <v>663</v>
      </c>
    </row>
    <row r="254" spans="1:6" ht="29.25">
      <c r="A254" s="15" t="s">
        <v>319</v>
      </c>
      <c r="B254" s="16" t="s">
        <v>373</v>
      </c>
      <c r="C254" s="17">
        <v>1.46</v>
      </c>
      <c r="D254" s="29" t="s">
        <v>644</v>
      </c>
      <c r="E254" s="18">
        <f>1085.99/1000</f>
        <v>1.08599</v>
      </c>
      <c r="F254" s="10"/>
    </row>
    <row r="255" spans="1:6" ht="29.25">
      <c r="A255" s="15" t="s">
        <v>321</v>
      </c>
      <c r="B255" s="16" t="s">
        <v>372</v>
      </c>
      <c r="C255" s="17">
        <v>0.02</v>
      </c>
      <c r="D255" s="29"/>
      <c r="E255" s="18"/>
      <c r="F255" s="10" t="s">
        <v>663</v>
      </c>
    </row>
    <row r="256" spans="1:6" ht="15">
      <c r="A256" s="15" t="s">
        <v>322</v>
      </c>
      <c r="B256" s="16" t="s">
        <v>393</v>
      </c>
      <c r="C256" s="17">
        <v>28.5</v>
      </c>
      <c r="D256" s="29" t="s">
        <v>652</v>
      </c>
      <c r="E256" s="18">
        <v>16.706</v>
      </c>
      <c r="F256" s="10"/>
    </row>
    <row r="257" spans="1:7" ht="100.5">
      <c r="A257" s="15" t="s">
        <v>323</v>
      </c>
      <c r="B257" s="16" t="s">
        <v>394</v>
      </c>
      <c r="C257" s="17" t="s">
        <v>395</v>
      </c>
      <c r="D257" s="35"/>
      <c r="E257" s="18" t="s">
        <v>680</v>
      </c>
      <c r="F257" s="10" t="s">
        <v>701</v>
      </c>
    </row>
    <row r="258" spans="1:7" ht="100.5">
      <c r="A258" s="15" t="s">
        <v>324</v>
      </c>
      <c r="B258" s="16" t="s">
        <v>370</v>
      </c>
      <c r="C258" s="17" t="s">
        <v>396</v>
      </c>
      <c r="D258" s="35">
        <f>CADdata!L28</f>
        <v>0.265573</v>
      </c>
      <c r="E258" s="18" t="s">
        <v>680</v>
      </c>
      <c r="F258" s="10" t="s">
        <v>701</v>
      </c>
    </row>
    <row r="259" spans="1:7" ht="100.5">
      <c r="A259" s="15" t="s">
        <v>325</v>
      </c>
      <c r="B259" s="16" t="s">
        <v>369</v>
      </c>
      <c r="C259" s="17" t="s">
        <v>397</v>
      </c>
      <c r="D259" s="35">
        <f>CADdata!L29</f>
        <v>0.28501599999999999</v>
      </c>
      <c r="E259" s="18" t="s">
        <v>680</v>
      </c>
      <c r="F259" s="10" t="s">
        <v>701</v>
      </c>
    </row>
    <row r="260" spans="1:7" ht="100.5">
      <c r="A260" s="15" t="s">
        <v>326</v>
      </c>
      <c r="B260" s="16" t="s">
        <v>368</v>
      </c>
      <c r="C260" s="17" t="s">
        <v>398</v>
      </c>
      <c r="D260" s="35">
        <f>CADdata!L30</f>
        <v>0.28501299999999996</v>
      </c>
      <c r="E260" s="18" t="s">
        <v>680</v>
      </c>
      <c r="F260" s="10" t="s">
        <v>701</v>
      </c>
    </row>
    <row r="261" spans="1:7" ht="100.5">
      <c r="A261" s="15" t="s">
        <v>327</v>
      </c>
      <c r="B261" s="16" t="s">
        <v>367</v>
      </c>
      <c r="C261" s="17" t="s">
        <v>399</v>
      </c>
      <c r="D261" s="35">
        <f>CADdata!L31</f>
        <v>1.063175</v>
      </c>
      <c r="E261" s="18" t="s">
        <v>680</v>
      </c>
      <c r="F261" s="10" t="s">
        <v>701</v>
      </c>
    </row>
    <row r="262" spans="1:7" ht="100.5">
      <c r="A262" s="15" t="s">
        <v>328</v>
      </c>
      <c r="B262" s="16" t="s">
        <v>366</v>
      </c>
      <c r="C262" s="17" t="s">
        <v>400</v>
      </c>
      <c r="D262" s="35">
        <f>CADdata!L32</f>
        <v>3.6124999999999963E-2</v>
      </c>
      <c r="E262" s="18" t="s">
        <v>680</v>
      </c>
      <c r="F262" s="10" t="s">
        <v>701</v>
      </c>
    </row>
    <row r="263" spans="1:7" ht="100.5">
      <c r="A263" s="15" t="s">
        <v>329</v>
      </c>
      <c r="B263" s="16" t="s">
        <v>365</v>
      </c>
      <c r="C263" s="17" t="s">
        <v>401</v>
      </c>
      <c r="D263" s="35">
        <f>CADdata!L33</f>
        <v>0.26586399999999999</v>
      </c>
      <c r="E263" s="18" t="s">
        <v>680</v>
      </c>
      <c r="F263" s="10" t="s">
        <v>701</v>
      </c>
    </row>
    <row r="264" spans="1:7" ht="100.5">
      <c r="A264" s="15" t="s">
        <v>330</v>
      </c>
      <c r="B264" s="16" t="s">
        <v>364</v>
      </c>
      <c r="C264" s="17" t="s">
        <v>402</v>
      </c>
      <c r="D264" s="35">
        <f>CADdata!L34</f>
        <v>6.7188999999999999E-2</v>
      </c>
      <c r="E264" s="18" t="s">
        <v>680</v>
      </c>
      <c r="F264" s="10" t="s">
        <v>701</v>
      </c>
    </row>
    <row r="265" spans="1:7" ht="29.25">
      <c r="A265" s="15" t="s">
        <v>331</v>
      </c>
      <c r="B265" s="16" t="s">
        <v>363</v>
      </c>
      <c r="C265" s="17">
        <v>-1E-4</v>
      </c>
      <c r="D265" s="29"/>
      <c r="E265" s="18"/>
      <c r="F265" s="10"/>
    </row>
    <row r="266" spans="1:7" ht="43.5">
      <c r="A266" s="15" t="s">
        <v>332</v>
      </c>
      <c r="B266" s="16" t="s">
        <v>362</v>
      </c>
      <c r="C266" s="17">
        <v>-2.2999999999999998</v>
      </c>
      <c r="D266" s="29"/>
      <c r="E266" s="18"/>
      <c r="F266" s="10"/>
    </row>
    <row r="267" spans="1:7" ht="29.25">
      <c r="A267" s="15" t="s">
        <v>333</v>
      </c>
      <c r="B267" s="16" t="s">
        <v>361</v>
      </c>
      <c r="C267" s="17">
        <v>94000</v>
      </c>
      <c r="D267" s="29"/>
      <c r="E267" s="18"/>
      <c r="F267" s="10"/>
    </row>
    <row r="268" spans="1:7" ht="15">
      <c r="A268" s="15" t="s">
        <v>334</v>
      </c>
      <c r="B268" s="16" t="s">
        <v>360</v>
      </c>
      <c r="C268" s="17">
        <v>0</v>
      </c>
      <c r="D268" s="29"/>
      <c r="E268" s="18"/>
      <c r="F268" s="10"/>
    </row>
    <row r="269" spans="1:7" ht="15">
      <c r="A269" s="15" t="s">
        <v>335</v>
      </c>
      <c r="B269" s="16" t="s">
        <v>359</v>
      </c>
      <c r="C269" s="17">
        <v>90000</v>
      </c>
      <c r="D269" s="29"/>
      <c r="E269" s="18"/>
      <c r="F269" s="10"/>
    </row>
    <row r="270" spans="1:7" ht="214.5">
      <c r="A270" s="15" t="s">
        <v>336</v>
      </c>
      <c r="B270" s="16" t="s">
        <v>358</v>
      </c>
      <c r="C270" s="17">
        <v>4.4999999999999998E-2</v>
      </c>
      <c r="D270" s="29"/>
      <c r="E270" s="18"/>
      <c r="F270" s="10"/>
      <c r="G270" s="4" t="s">
        <v>640</v>
      </c>
    </row>
    <row r="271" spans="1:7" ht="29.25">
      <c r="A271" s="15" t="s">
        <v>337</v>
      </c>
      <c r="B271" s="16" t="s">
        <v>357</v>
      </c>
      <c r="C271" s="17">
        <v>3.5000000000000003E-2</v>
      </c>
      <c r="D271" s="29"/>
      <c r="E271" s="18"/>
      <c r="F271" s="10"/>
    </row>
    <row r="272" spans="1:7" ht="29.25">
      <c r="A272" s="15" t="s">
        <v>338</v>
      </c>
      <c r="B272" s="16" t="s">
        <v>355</v>
      </c>
      <c r="C272" s="17">
        <v>4.3999999999999997E-2</v>
      </c>
      <c r="D272" s="29"/>
      <c r="E272" s="18"/>
      <c r="F272" s="10"/>
    </row>
    <row r="273" spans="1:6" ht="29.25">
      <c r="A273" s="15" t="s">
        <v>339</v>
      </c>
      <c r="B273" s="16" t="s">
        <v>353</v>
      </c>
      <c r="C273" s="17">
        <v>8276</v>
      </c>
      <c r="D273" s="29"/>
      <c r="E273" s="18"/>
      <c r="F273" s="10"/>
    </row>
    <row r="274" spans="1:6" ht="29.25">
      <c r="A274" s="15" t="s">
        <v>340</v>
      </c>
      <c r="B274" s="16" t="s">
        <v>352</v>
      </c>
      <c r="C274" s="17">
        <v>2262</v>
      </c>
      <c r="D274" s="29"/>
      <c r="E274" s="18"/>
      <c r="F274" s="10"/>
    </row>
    <row r="275" spans="1:6" ht="29.25">
      <c r="A275" s="15" t="s">
        <v>341</v>
      </c>
      <c r="B275" s="16" t="s">
        <v>350</v>
      </c>
      <c r="C275" s="17">
        <v>2.8000000000000001E-2</v>
      </c>
      <c r="D275" s="29"/>
      <c r="E275" s="18"/>
      <c r="F275" s="10"/>
    </row>
    <row r="276" spans="1:6" ht="29.25">
      <c r="A276" s="15" t="s">
        <v>342</v>
      </c>
      <c r="B276" s="16" t="s">
        <v>348</v>
      </c>
      <c r="C276" s="17">
        <v>8680</v>
      </c>
      <c r="D276" s="29"/>
      <c r="E276" s="18"/>
      <c r="F276" s="10"/>
    </row>
    <row r="277" spans="1:6" ht="29.25">
      <c r="A277" s="15" t="s">
        <v>343</v>
      </c>
      <c r="B277" s="16" t="s">
        <v>347</v>
      </c>
      <c r="C277" s="17">
        <v>4365</v>
      </c>
      <c r="D277" s="29"/>
      <c r="E277" s="18"/>
      <c r="F277" s="10"/>
    </row>
    <row r="278" spans="1:6" ht="29.25">
      <c r="A278" s="15" t="s">
        <v>344</v>
      </c>
      <c r="B278" s="16" t="s">
        <v>345</v>
      </c>
      <c r="C278" s="17">
        <v>0.04</v>
      </c>
      <c r="D278" s="29"/>
      <c r="E278" s="18"/>
      <c r="F278" s="10"/>
    </row>
    <row r="279" spans="1:6" ht="15">
      <c r="A279" s="6" t="s">
        <v>405</v>
      </c>
      <c r="B279" s="19"/>
      <c r="C279" s="19"/>
      <c r="D279" s="30"/>
      <c r="E279" s="20"/>
      <c r="F279" s="21"/>
    </row>
    <row r="280" spans="1:6" ht="43.5">
      <c r="A280" s="15" t="s">
        <v>406</v>
      </c>
      <c r="B280" s="16" t="s">
        <v>412</v>
      </c>
      <c r="C280" s="17">
        <v>0</v>
      </c>
      <c r="D280" s="29"/>
      <c r="E280" s="18"/>
      <c r="F280" s="10"/>
    </row>
    <row r="281" spans="1:6" ht="43.5">
      <c r="A281" s="15" t="s">
        <v>414</v>
      </c>
      <c r="B281" s="16" t="s">
        <v>415</v>
      </c>
      <c r="C281" s="17">
        <v>0</v>
      </c>
      <c r="D281" s="29"/>
      <c r="E281" s="18"/>
      <c r="F281" s="10"/>
    </row>
    <row r="282" spans="1:6" ht="15">
      <c r="A282" s="15" t="s">
        <v>413</v>
      </c>
      <c r="B282" s="16" t="s">
        <v>416</v>
      </c>
      <c r="C282" s="17">
        <v>0</v>
      </c>
      <c r="D282" s="29"/>
      <c r="E282" s="18"/>
      <c r="F282" s="10"/>
    </row>
    <row r="283" spans="1:6" ht="15">
      <c r="A283" s="15" t="s">
        <v>407</v>
      </c>
      <c r="B283" s="16" t="s">
        <v>416</v>
      </c>
      <c r="C283" s="17">
        <v>0</v>
      </c>
      <c r="D283" s="29"/>
      <c r="E283" s="18"/>
      <c r="F283" s="10"/>
    </row>
    <row r="284" spans="1:6" ht="15">
      <c r="A284" s="15" t="s">
        <v>408</v>
      </c>
      <c r="B284" s="16" t="s">
        <v>417</v>
      </c>
      <c r="C284" s="17">
        <v>0</v>
      </c>
      <c r="D284" s="29"/>
      <c r="E284" s="18"/>
      <c r="F284" s="10"/>
    </row>
    <row r="285" spans="1:6" ht="15">
      <c r="A285" s="15" t="s">
        <v>409</v>
      </c>
      <c r="B285" s="16" t="s">
        <v>417</v>
      </c>
      <c r="C285" s="17">
        <v>0</v>
      </c>
      <c r="D285" s="29"/>
      <c r="E285" s="18"/>
      <c r="F285" s="10"/>
    </row>
    <row r="286" spans="1:6" ht="15">
      <c r="A286" s="15" t="s">
        <v>410</v>
      </c>
      <c r="B286" s="16" t="s">
        <v>418</v>
      </c>
      <c r="C286" s="17">
        <v>0</v>
      </c>
      <c r="D286" s="29"/>
      <c r="E286" s="18"/>
      <c r="F286" s="10"/>
    </row>
    <row r="287" spans="1:6" ht="15">
      <c r="A287" s="15" t="s">
        <v>411</v>
      </c>
      <c r="B287" s="16" t="s">
        <v>418</v>
      </c>
      <c r="C287" s="17">
        <v>0</v>
      </c>
      <c r="D287" s="29"/>
      <c r="E287" s="18"/>
      <c r="F287" s="10"/>
    </row>
    <row r="288" spans="1:6" ht="15">
      <c r="A288" s="6" t="s">
        <v>419</v>
      </c>
      <c r="B288" s="19"/>
      <c r="C288" s="19"/>
      <c r="D288" s="30"/>
      <c r="E288" s="20"/>
      <c r="F288" s="21"/>
    </row>
    <row r="289" spans="1:7" ht="29.25">
      <c r="A289" s="15" t="s">
        <v>420</v>
      </c>
      <c r="B289" s="16" t="s">
        <v>424</v>
      </c>
      <c r="C289" s="17">
        <v>30</v>
      </c>
      <c r="D289" s="29"/>
      <c r="E289" s="18"/>
      <c r="F289" s="10"/>
    </row>
    <row r="290" spans="1:7" ht="29.25">
      <c r="A290" s="15" t="s">
        <v>421</v>
      </c>
      <c r="B290" s="16" t="s">
        <v>425</v>
      </c>
      <c r="C290" s="17">
        <v>5.9999999999999995E-4</v>
      </c>
      <c r="D290" s="29"/>
      <c r="E290" s="18"/>
      <c r="F290" s="10"/>
    </row>
    <row r="291" spans="1:7" ht="29.25">
      <c r="A291" s="15" t="s">
        <v>422</v>
      </c>
      <c r="B291" s="16" t="s">
        <v>426</v>
      </c>
      <c r="C291" s="17">
        <v>0.05</v>
      </c>
      <c r="D291" s="29"/>
      <c r="E291" s="18"/>
      <c r="F291" s="10"/>
    </row>
    <row r="292" spans="1:7" ht="29.25">
      <c r="A292" s="15" t="s">
        <v>423</v>
      </c>
      <c r="B292" s="16" t="s">
        <v>427</v>
      </c>
      <c r="C292" s="17">
        <v>1</v>
      </c>
      <c r="D292" s="29"/>
      <c r="E292" s="18"/>
      <c r="F292" s="10"/>
    </row>
    <row r="293" spans="1:7" ht="15">
      <c r="A293" s="15"/>
      <c r="B293" s="16"/>
      <c r="C293" s="17"/>
      <c r="D293" s="29"/>
      <c r="E293" s="18"/>
      <c r="F293" s="10"/>
    </row>
    <row r="294" spans="1:7" ht="15">
      <c r="A294" s="36" t="s">
        <v>428</v>
      </c>
      <c r="B294" s="19"/>
      <c r="C294" s="19"/>
      <c r="D294" s="30"/>
      <c r="E294" s="20"/>
      <c r="F294" s="21"/>
    </row>
    <row r="295" spans="1:7" ht="15">
      <c r="A295" s="6" t="s">
        <v>429</v>
      </c>
      <c r="B295" s="19"/>
      <c r="C295" s="19"/>
      <c r="D295" s="30"/>
      <c r="E295" s="20"/>
      <c r="F295" s="21"/>
    </row>
    <row r="296" spans="1:7" ht="29.25">
      <c r="A296" s="15" t="s">
        <v>430</v>
      </c>
      <c r="B296" s="16" t="s">
        <v>636</v>
      </c>
      <c r="C296" s="17">
        <v>0</v>
      </c>
      <c r="D296" s="29"/>
      <c r="E296" s="18"/>
      <c r="F296" s="10"/>
    </row>
    <row r="297" spans="1:7" ht="100.5">
      <c r="A297" s="6" t="s">
        <v>431</v>
      </c>
      <c r="B297" s="16" t="s">
        <v>432</v>
      </c>
      <c r="C297" s="17"/>
      <c r="D297" s="29"/>
      <c r="E297" s="18"/>
      <c r="F297" s="10"/>
    </row>
    <row r="298" spans="1:7" ht="15">
      <c r="A298" s="15" t="s">
        <v>433</v>
      </c>
      <c r="B298" s="16"/>
      <c r="C298" s="17" t="s">
        <v>434</v>
      </c>
      <c r="D298" s="29"/>
      <c r="E298" s="18"/>
      <c r="F298" s="10"/>
    </row>
    <row r="299" spans="1:7" ht="15">
      <c r="A299" s="15" t="s">
        <v>435</v>
      </c>
      <c r="B299" s="16" t="s">
        <v>438</v>
      </c>
      <c r="C299" s="17">
        <v>0.215</v>
      </c>
      <c r="D299" s="29" t="s">
        <v>644</v>
      </c>
      <c r="E299" s="18">
        <v>0.19</v>
      </c>
      <c r="F299" s="10"/>
    </row>
    <row r="300" spans="1:7" ht="15">
      <c r="A300" s="15" t="s">
        <v>436</v>
      </c>
      <c r="B300" s="16" t="s">
        <v>437</v>
      </c>
      <c r="C300" s="17">
        <v>0.32</v>
      </c>
      <c r="D300" s="29" t="s">
        <v>644</v>
      </c>
      <c r="E300" s="18">
        <f>252.5/1000</f>
        <v>0.2525</v>
      </c>
      <c r="F300" s="10"/>
    </row>
    <row r="301" spans="1:7" ht="29.25">
      <c r="A301" s="15" t="s">
        <v>439</v>
      </c>
      <c r="B301" s="16" t="s">
        <v>681</v>
      </c>
      <c r="C301" s="17">
        <v>0.26669999999999999</v>
      </c>
      <c r="D301" s="29" t="s">
        <v>644</v>
      </c>
      <c r="E301" s="18">
        <f>(360.93/(1000*2))+0.0254</f>
        <v>0.20586500000000002</v>
      </c>
      <c r="F301" s="10"/>
    </row>
    <row r="302" spans="1:7" ht="29.25">
      <c r="A302" s="15" t="s">
        <v>441</v>
      </c>
      <c r="B302" s="16" t="s">
        <v>442</v>
      </c>
      <c r="C302" s="17">
        <v>1.6</v>
      </c>
      <c r="D302" s="29"/>
      <c r="E302" s="18"/>
      <c r="F302" s="10"/>
      <c r="G302" s="4" t="s">
        <v>707</v>
      </c>
    </row>
    <row r="303" spans="1:7" ht="29.25">
      <c r="A303" s="15" t="s">
        <v>443</v>
      </c>
      <c r="B303" s="16" t="s">
        <v>495</v>
      </c>
      <c r="C303" s="17">
        <v>1500</v>
      </c>
      <c r="D303" s="29"/>
      <c r="E303" s="18"/>
      <c r="F303" s="10"/>
    </row>
    <row r="304" spans="1:7" ht="15">
      <c r="A304" s="15" t="s">
        <v>444</v>
      </c>
      <c r="B304" s="16" t="s">
        <v>446</v>
      </c>
      <c r="C304" s="17">
        <v>326700</v>
      </c>
      <c r="D304" s="29"/>
      <c r="E304" s="18"/>
      <c r="F304" s="10"/>
    </row>
    <row r="305" spans="1:6" ht="15">
      <c r="A305" s="15" t="s">
        <v>445</v>
      </c>
      <c r="B305" s="16" t="s">
        <v>447</v>
      </c>
      <c r="C305" s="17">
        <v>1.5085</v>
      </c>
      <c r="D305" s="29"/>
      <c r="E305" s="18"/>
      <c r="F305" s="10"/>
    </row>
    <row r="306" spans="1:6" ht="114.75">
      <c r="A306" s="15" t="s">
        <v>496</v>
      </c>
      <c r="B306" s="16" t="s">
        <v>448</v>
      </c>
      <c r="C306" s="17">
        <v>-4.8000000000000001E-2</v>
      </c>
      <c r="D306" s="29"/>
      <c r="E306" s="18"/>
      <c r="F306" s="10"/>
    </row>
    <row r="307" spans="1:6" ht="29.25">
      <c r="A307" s="15" t="s">
        <v>449</v>
      </c>
      <c r="B307" s="16" t="s">
        <v>494</v>
      </c>
      <c r="C307" s="17">
        <v>1.5177</v>
      </c>
      <c r="D307" s="29"/>
      <c r="E307" s="18"/>
      <c r="F307" s="10"/>
    </row>
    <row r="308" spans="1:6" ht="15">
      <c r="A308" s="15" t="s">
        <v>450</v>
      </c>
      <c r="B308" s="16" t="s">
        <v>493</v>
      </c>
      <c r="C308" s="17">
        <v>-4.5999999999999999E-2</v>
      </c>
      <c r="D308" s="29"/>
      <c r="E308" s="18"/>
      <c r="F308" s="10"/>
    </row>
    <row r="309" spans="1:6" ht="29.25">
      <c r="A309" s="15" t="s">
        <v>451</v>
      </c>
      <c r="B309" s="16" t="s">
        <v>492</v>
      </c>
      <c r="C309" s="17" t="s">
        <v>497</v>
      </c>
      <c r="D309" s="29"/>
      <c r="E309" s="18"/>
      <c r="F309" s="10"/>
    </row>
    <row r="310" spans="1:6" ht="15">
      <c r="A310" s="15" t="s">
        <v>452</v>
      </c>
      <c r="B310" s="16" t="s">
        <v>491</v>
      </c>
      <c r="C310" s="17">
        <v>6.2379999999999996E-3</v>
      </c>
      <c r="D310" s="29"/>
      <c r="E310" s="18"/>
      <c r="F310" s="10"/>
    </row>
    <row r="311" spans="1:6" ht="29.25">
      <c r="A311" s="15" t="s">
        <v>453</v>
      </c>
      <c r="B311" s="16" t="s">
        <v>490</v>
      </c>
      <c r="C311" s="17">
        <v>5.2699999999999997E-2</v>
      </c>
      <c r="D311" s="29"/>
      <c r="E311" s="18"/>
      <c r="F311" s="10"/>
    </row>
    <row r="312" spans="1:6" ht="15">
      <c r="A312" s="15" t="s">
        <v>454</v>
      </c>
      <c r="B312" s="16" t="s">
        <v>489</v>
      </c>
      <c r="C312" s="17">
        <v>10</v>
      </c>
      <c r="D312" s="29"/>
      <c r="E312" s="18"/>
      <c r="F312" s="10"/>
    </row>
    <row r="313" spans="1:6" ht="29.25">
      <c r="A313" s="15" t="s">
        <v>455</v>
      </c>
      <c r="B313" s="16" t="s">
        <v>488</v>
      </c>
      <c r="C313" s="17">
        <v>1.016E-3</v>
      </c>
      <c r="D313" s="29"/>
      <c r="E313" s="18"/>
      <c r="F313" s="10"/>
    </row>
    <row r="314" spans="1:6" ht="15">
      <c r="A314" s="15" t="s">
        <v>456</v>
      </c>
      <c r="B314" s="16" t="s">
        <v>487</v>
      </c>
      <c r="C314" s="17">
        <v>4428</v>
      </c>
      <c r="D314" s="29"/>
      <c r="E314" s="18"/>
      <c r="F314" s="10"/>
    </row>
    <row r="315" spans="1:6" ht="114.75">
      <c r="A315" s="15" t="s">
        <v>457</v>
      </c>
      <c r="B315" s="16" t="s">
        <v>486</v>
      </c>
      <c r="C315" s="17">
        <v>6.8400000000000004E-4</v>
      </c>
      <c r="D315" s="29"/>
      <c r="E315" s="18"/>
      <c r="F315" s="10"/>
    </row>
    <row r="316" spans="1:6" ht="29.25">
      <c r="A316" s="15" t="s">
        <v>458</v>
      </c>
      <c r="B316" s="16" t="s">
        <v>485</v>
      </c>
      <c r="C316" s="17">
        <v>0.152</v>
      </c>
      <c r="D316" s="29"/>
      <c r="E316" s="18"/>
      <c r="F316" s="10"/>
    </row>
    <row r="317" spans="1:6" ht="72">
      <c r="A317" s="15" t="s">
        <v>459</v>
      </c>
      <c r="B317" s="16" t="s">
        <v>483</v>
      </c>
      <c r="C317" s="17">
        <v>1.5</v>
      </c>
      <c r="D317" s="29"/>
      <c r="E317" s="18"/>
      <c r="F317" s="10"/>
    </row>
    <row r="318" spans="1:6" ht="143.25">
      <c r="A318" s="15" t="s">
        <v>460</v>
      </c>
      <c r="B318" s="16" t="s">
        <v>484</v>
      </c>
      <c r="C318" s="17">
        <v>-13</v>
      </c>
      <c r="D318" s="29"/>
      <c r="E318" s="18"/>
      <c r="F318" s="10"/>
    </row>
    <row r="319" spans="1:6" ht="15">
      <c r="A319" s="15" t="s">
        <v>461</v>
      </c>
      <c r="B319" s="16" t="s">
        <v>482</v>
      </c>
      <c r="C319" s="17">
        <v>12</v>
      </c>
      <c r="D319" s="29"/>
      <c r="E319" s="18"/>
      <c r="F319" s="10"/>
    </row>
    <row r="320" spans="1:6" ht="29.25">
      <c r="A320" s="15" t="s">
        <v>462</v>
      </c>
      <c r="B320" s="16" t="s">
        <v>481</v>
      </c>
      <c r="C320" s="17">
        <v>0.27</v>
      </c>
      <c r="D320" s="29"/>
      <c r="E320" s="18"/>
      <c r="F320" s="10"/>
    </row>
    <row r="321" spans="1:6" ht="15">
      <c r="A321" s="15" t="s">
        <v>463</v>
      </c>
      <c r="B321" s="16" t="s">
        <v>480</v>
      </c>
      <c r="C321" s="17">
        <v>30</v>
      </c>
      <c r="D321" s="29"/>
      <c r="E321" s="18"/>
      <c r="F321" s="10"/>
    </row>
    <row r="322" spans="1:6" ht="29.25">
      <c r="A322" s="15" t="s">
        <v>464</v>
      </c>
      <c r="B322" s="16" t="s">
        <v>479</v>
      </c>
      <c r="C322" s="17">
        <v>10200</v>
      </c>
      <c r="D322" s="29"/>
      <c r="E322" s="18"/>
      <c r="F322" s="10"/>
    </row>
    <row r="323" spans="1:6" ht="15">
      <c r="A323" s="15" t="s">
        <v>465</v>
      </c>
      <c r="B323" s="16" t="s">
        <v>478</v>
      </c>
      <c r="C323" s="17">
        <v>1.35</v>
      </c>
      <c r="D323" s="29"/>
      <c r="E323" s="18"/>
      <c r="F323" s="10"/>
    </row>
    <row r="324" spans="1:6" ht="15">
      <c r="A324" s="15" t="s">
        <v>466</v>
      </c>
      <c r="B324" s="16" t="s">
        <v>477</v>
      </c>
      <c r="C324" s="17">
        <v>1.5</v>
      </c>
      <c r="D324" s="29"/>
      <c r="E324" s="18"/>
      <c r="F324" s="10"/>
    </row>
    <row r="325" spans="1:6" ht="15">
      <c r="A325" s="15" t="s">
        <v>467</v>
      </c>
      <c r="B325" s="16" t="s">
        <v>476</v>
      </c>
      <c r="C325" s="17">
        <v>2E-3</v>
      </c>
      <c r="D325" s="29"/>
      <c r="E325" s="18"/>
      <c r="F325" s="10"/>
    </row>
    <row r="326" spans="1:6" ht="15">
      <c r="A326" s="15" t="s">
        <v>468</v>
      </c>
      <c r="B326" s="2" t="s">
        <v>475</v>
      </c>
      <c r="C326" s="17">
        <v>35</v>
      </c>
      <c r="D326" s="29"/>
      <c r="E326" s="18"/>
      <c r="F326" s="10"/>
    </row>
    <row r="327" spans="1:6" ht="15">
      <c r="A327" s="6" t="s">
        <v>498</v>
      </c>
      <c r="B327" s="19" t="s">
        <v>499</v>
      </c>
      <c r="C327" s="19"/>
      <c r="D327" s="30"/>
      <c r="E327" s="20"/>
      <c r="F327" s="21"/>
    </row>
    <row r="328" spans="1:6" ht="15">
      <c r="A328" s="15" t="s">
        <v>433</v>
      </c>
      <c r="B328" s="16"/>
      <c r="C328" s="17" t="s">
        <v>434</v>
      </c>
      <c r="D328" s="29"/>
      <c r="E328" s="18"/>
      <c r="F328" s="10"/>
    </row>
    <row r="329" spans="1:6" ht="15">
      <c r="A329" s="15" t="s">
        <v>435</v>
      </c>
      <c r="B329" s="16" t="s">
        <v>438</v>
      </c>
      <c r="C329" s="17">
        <v>0.27500000000000002</v>
      </c>
      <c r="D329" s="29"/>
      <c r="E329" s="18">
        <f>E299</f>
        <v>0.19</v>
      </c>
      <c r="F329" s="10"/>
    </row>
    <row r="330" spans="1:6" ht="15">
      <c r="A330" s="15" t="s">
        <v>436</v>
      </c>
      <c r="B330" s="16" t="s">
        <v>437</v>
      </c>
      <c r="C330" s="17">
        <v>0.32</v>
      </c>
      <c r="D330" s="29"/>
      <c r="E330" s="18">
        <f t="shared" ref="E330:E331" si="0">E300</f>
        <v>0.2525</v>
      </c>
      <c r="F330" s="10"/>
    </row>
    <row r="331" spans="1:6" ht="29.25">
      <c r="A331" s="15" t="s">
        <v>439</v>
      </c>
      <c r="B331" s="16" t="s">
        <v>440</v>
      </c>
      <c r="C331" s="17">
        <v>0.26669999999999999</v>
      </c>
      <c r="D331" s="29"/>
      <c r="E331" s="18">
        <f t="shared" si="0"/>
        <v>0.20586500000000002</v>
      </c>
      <c r="F331" s="10"/>
    </row>
    <row r="332" spans="1:6" ht="29.25">
      <c r="A332" s="15" t="s">
        <v>441</v>
      </c>
      <c r="B332" s="16" t="s">
        <v>442</v>
      </c>
      <c r="C332" s="17">
        <v>1.89</v>
      </c>
      <c r="D332" s="29"/>
      <c r="E332" s="18">
        <f>E302</f>
        <v>0</v>
      </c>
      <c r="F332" s="10"/>
    </row>
    <row r="333" spans="1:6" ht="29.25">
      <c r="A333" s="15" t="s">
        <v>443</v>
      </c>
      <c r="B333" s="16" t="s">
        <v>495</v>
      </c>
      <c r="C333" s="17">
        <v>1500</v>
      </c>
      <c r="D333" s="29"/>
      <c r="E333" s="18"/>
      <c r="F333" s="10"/>
    </row>
    <row r="334" spans="1:6" ht="15">
      <c r="A334" s="15" t="s">
        <v>444</v>
      </c>
      <c r="B334" s="16" t="s">
        <v>446</v>
      </c>
      <c r="C334" s="17">
        <v>347391</v>
      </c>
      <c r="D334" s="29"/>
      <c r="E334" s="18"/>
      <c r="F334" s="10"/>
    </row>
    <row r="335" spans="1:6" ht="15">
      <c r="A335" s="15" t="s">
        <v>445</v>
      </c>
      <c r="B335" s="16" t="s">
        <v>447</v>
      </c>
      <c r="C335" s="17">
        <v>1.5359</v>
      </c>
      <c r="D335" s="29"/>
      <c r="E335" s="18"/>
      <c r="F335" s="10"/>
    </row>
    <row r="336" spans="1:6" ht="114.75">
      <c r="A336" s="15" t="s">
        <v>496</v>
      </c>
      <c r="B336" s="16" t="s">
        <v>448</v>
      </c>
      <c r="C336" s="17">
        <v>-4.8000000000000001E-2</v>
      </c>
      <c r="D336" s="29"/>
      <c r="E336" s="18"/>
      <c r="F336" s="10"/>
    </row>
    <row r="337" spans="1:6" ht="29.25">
      <c r="A337" s="15" t="s">
        <v>449</v>
      </c>
      <c r="B337" s="16" t="s">
        <v>494</v>
      </c>
      <c r="C337" s="17">
        <v>1.5439000000000001</v>
      </c>
      <c r="D337" s="29"/>
      <c r="E337" s="18"/>
      <c r="F337" s="10"/>
    </row>
    <row r="338" spans="1:6" ht="15">
      <c r="A338" s="15" t="s">
        <v>450</v>
      </c>
      <c r="B338" s="16" t="s">
        <v>493</v>
      </c>
      <c r="C338" s="17">
        <v>-4.5999999999999999E-2</v>
      </c>
      <c r="D338" s="29"/>
      <c r="E338" s="18"/>
      <c r="F338" s="10"/>
    </row>
    <row r="339" spans="1:6" ht="29.25">
      <c r="A339" s="15" t="s">
        <v>451</v>
      </c>
      <c r="B339" s="16" t="s">
        <v>492</v>
      </c>
      <c r="C339" s="17" t="s">
        <v>533</v>
      </c>
      <c r="D339" s="29"/>
      <c r="E339" s="18"/>
      <c r="F339" s="10"/>
    </row>
    <row r="340" spans="1:6" ht="15">
      <c r="A340" s="15" t="s">
        <v>452</v>
      </c>
      <c r="B340" s="16" t="s">
        <v>491</v>
      </c>
      <c r="C340" s="17">
        <v>5.9480000000000002E-3</v>
      </c>
      <c r="D340" s="29"/>
      <c r="E340" s="18"/>
      <c r="F340" s="10"/>
    </row>
    <row r="341" spans="1:6" ht="29.25">
      <c r="A341" s="15" t="s">
        <v>453</v>
      </c>
      <c r="B341" s="16" t="s">
        <v>490</v>
      </c>
      <c r="C341" s="17">
        <v>5.3830000000000003E-2</v>
      </c>
      <c r="D341" s="29"/>
      <c r="E341" s="18"/>
      <c r="F341" s="10"/>
    </row>
    <row r="342" spans="1:6" ht="15">
      <c r="A342" s="15" t="s">
        <v>454</v>
      </c>
      <c r="B342" s="16" t="s">
        <v>489</v>
      </c>
      <c r="C342" s="17">
        <v>10</v>
      </c>
      <c r="D342" s="29"/>
      <c r="E342" s="18"/>
      <c r="F342" s="10"/>
    </row>
    <row r="343" spans="1:6" ht="29.25">
      <c r="A343" s="15" t="s">
        <v>455</v>
      </c>
      <c r="B343" s="16" t="s">
        <v>488</v>
      </c>
      <c r="C343" s="17">
        <f>0.000983</f>
        <v>9.8299999999999993E-4</v>
      </c>
      <c r="D343" s="29"/>
      <c r="E343" s="18"/>
      <c r="F343" s="10"/>
    </row>
    <row r="344" spans="1:6" ht="15">
      <c r="A344" s="15" t="s">
        <v>456</v>
      </c>
      <c r="B344" s="16" t="s">
        <v>487</v>
      </c>
      <c r="C344" s="17">
        <v>4308</v>
      </c>
      <c r="D344" s="29"/>
      <c r="E344" s="18"/>
      <c r="F344" s="10"/>
    </row>
    <row r="345" spans="1:6" ht="114.75">
      <c r="A345" s="15" t="s">
        <v>457</v>
      </c>
      <c r="B345" s="16" t="s">
        <v>486</v>
      </c>
      <c r="C345" s="17">
        <v>6.7199999999999996E-4</v>
      </c>
      <c r="D345" s="29"/>
      <c r="E345" s="18"/>
      <c r="F345" s="10"/>
    </row>
    <row r="346" spans="1:6" ht="29.25">
      <c r="A346" s="15" t="s">
        <v>458</v>
      </c>
      <c r="B346" s="16" t="s">
        <v>485</v>
      </c>
      <c r="C346" s="17">
        <v>0.19</v>
      </c>
      <c r="D346" s="29"/>
      <c r="E346" s="18"/>
      <c r="F346" s="10"/>
    </row>
    <row r="347" spans="1:6" ht="72">
      <c r="A347" s="15" t="s">
        <v>459</v>
      </c>
      <c r="B347" s="16" t="s">
        <v>483</v>
      </c>
      <c r="C347" s="17">
        <v>1.5</v>
      </c>
      <c r="D347" s="29"/>
      <c r="E347" s="18"/>
      <c r="F347" s="10"/>
    </row>
    <row r="348" spans="1:6" ht="143.25">
      <c r="A348" s="15" t="s">
        <v>460</v>
      </c>
      <c r="B348" s="16" t="s">
        <v>484</v>
      </c>
      <c r="C348" s="17">
        <v>-13</v>
      </c>
      <c r="D348" s="29"/>
      <c r="E348" s="18"/>
      <c r="F348" s="10"/>
    </row>
    <row r="349" spans="1:6" ht="15">
      <c r="A349" s="15" t="s">
        <v>461</v>
      </c>
      <c r="B349" s="16" t="s">
        <v>482</v>
      </c>
      <c r="C349" s="17">
        <v>10.4</v>
      </c>
      <c r="D349" s="29"/>
      <c r="E349" s="18"/>
      <c r="F349" s="10"/>
    </row>
    <row r="350" spans="1:6" ht="29.25">
      <c r="A350" s="15" t="s">
        <v>462</v>
      </c>
      <c r="B350" s="16" t="s">
        <v>481</v>
      </c>
      <c r="C350" s="17">
        <v>0.27</v>
      </c>
      <c r="D350" s="29"/>
      <c r="E350" s="18"/>
      <c r="F350" s="10"/>
    </row>
    <row r="351" spans="1:6" ht="15">
      <c r="A351" s="15" t="s">
        <v>463</v>
      </c>
      <c r="B351" s="16" t="s">
        <v>480</v>
      </c>
      <c r="C351" s="17">
        <v>29</v>
      </c>
      <c r="D351" s="29"/>
      <c r="E351" s="18"/>
      <c r="F351" s="10"/>
    </row>
    <row r="352" spans="1:6" ht="29.25">
      <c r="A352" s="15" t="s">
        <v>464</v>
      </c>
      <c r="B352" s="16" t="s">
        <v>479</v>
      </c>
      <c r="C352" s="17">
        <v>11500</v>
      </c>
      <c r="D352" s="29"/>
      <c r="E352" s="18"/>
      <c r="F352" s="10"/>
    </row>
    <row r="353" spans="1:6" ht="15">
      <c r="A353" s="15" t="s">
        <v>465</v>
      </c>
      <c r="B353" s="16" t="s">
        <v>478</v>
      </c>
      <c r="C353" s="17">
        <v>1.35</v>
      </c>
      <c r="D353" s="29"/>
      <c r="E353" s="18"/>
      <c r="F353" s="10"/>
    </row>
    <row r="354" spans="1:6" ht="15">
      <c r="A354" s="15" t="s">
        <v>466</v>
      </c>
      <c r="B354" s="16" t="s">
        <v>477</v>
      </c>
      <c r="C354" s="17">
        <v>1.5</v>
      </c>
      <c r="D354" s="29"/>
      <c r="E354" s="18"/>
      <c r="F354" s="10"/>
    </row>
    <row r="355" spans="1:6" ht="15">
      <c r="A355" s="15" t="s">
        <v>467</v>
      </c>
      <c r="B355" s="16" t="s">
        <v>476</v>
      </c>
      <c r="C355" s="17">
        <v>2E-3</v>
      </c>
      <c r="D355" s="29"/>
      <c r="E355" s="18"/>
      <c r="F355" s="10"/>
    </row>
    <row r="356" spans="1:6" ht="15">
      <c r="A356" s="15" t="s">
        <v>468</v>
      </c>
      <c r="B356" s="2" t="s">
        <v>475</v>
      </c>
      <c r="C356" s="17">
        <v>35</v>
      </c>
      <c r="D356" s="29"/>
      <c r="E356" s="18"/>
      <c r="F356" s="10"/>
    </row>
    <row r="357" spans="1:6" ht="15">
      <c r="A357" s="6" t="s">
        <v>500</v>
      </c>
      <c r="B357" s="16"/>
      <c r="C357" s="17"/>
      <c r="D357" s="29"/>
      <c r="E357" s="18"/>
      <c r="F357" s="10"/>
    </row>
    <row r="358" spans="1:6" ht="29.25">
      <c r="A358" s="15" t="s">
        <v>501</v>
      </c>
      <c r="B358" s="16" t="s">
        <v>520</v>
      </c>
      <c r="C358" s="17">
        <v>1.7840000000000002E-2</v>
      </c>
      <c r="D358" s="29"/>
      <c r="E358" s="18"/>
      <c r="F358" s="10"/>
    </row>
    <row r="359" spans="1:6" ht="29.25">
      <c r="A359" s="15" t="s">
        <v>502</v>
      </c>
      <c r="B359" s="16" t="s">
        <v>519</v>
      </c>
      <c r="C359" s="17">
        <v>0.1416</v>
      </c>
      <c r="D359" s="29"/>
      <c r="E359" s="18"/>
      <c r="F359" s="10"/>
    </row>
    <row r="360" spans="1:6" ht="29.25">
      <c r="A360" s="15" t="s">
        <v>503</v>
      </c>
      <c r="B360" s="16" t="s">
        <v>518</v>
      </c>
      <c r="C360" s="17">
        <v>0.28310000000000002</v>
      </c>
      <c r="D360" s="29"/>
      <c r="E360" s="18"/>
      <c r="F360" s="10"/>
    </row>
    <row r="361" spans="1:6" ht="15">
      <c r="A361" s="15" t="s">
        <v>504</v>
      </c>
      <c r="B361" s="16" t="s">
        <v>517</v>
      </c>
      <c r="C361" s="17">
        <v>2.664E-2</v>
      </c>
      <c r="D361" s="29"/>
      <c r="E361" s="18"/>
      <c r="F361" s="10"/>
    </row>
    <row r="362" spans="1:6" ht="15">
      <c r="A362" s="15" t="s">
        <v>505</v>
      </c>
      <c r="B362" s="16" t="s">
        <v>516</v>
      </c>
      <c r="C362" s="17">
        <v>0.65069999999999995</v>
      </c>
      <c r="D362" s="29"/>
      <c r="E362" s="18"/>
      <c r="F362" s="10"/>
    </row>
    <row r="363" spans="1:6" ht="15">
      <c r="A363" s="15" t="s">
        <v>506</v>
      </c>
      <c r="B363" s="16" t="s">
        <v>515</v>
      </c>
      <c r="C363" s="17" t="s">
        <v>521</v>
      </c>
      <c r="D363" s="29"/>
      <c r="E363" s="18"/>
      <c r="F363" s="10"/>
    </row>
    <row r="364" spans="1:6" ht="43.5">
      <c r="A364" s="15" t="s">
        <v>507</v>
      </c>
      <c r="B364" s="16" t="s">
        <v>514</v>
      </c>
      <c r="C364" s="17">
        <v>2</v>
      </c>
      <c r="D364" s="29"/>
      <c r="E364" s="18"/>
      <c r="F364" s="10"/>
    </row>
    <row r="365" spans="1:6" ht="43.5">
      <c r="A365" s="15" t="s">
        <v>508</v>
      </c>
      <c r="B365" s="16" t="s">
        <v>513</v>
      </c>
      <c r="C365" s="17">
        <v>0.4</v>
      </c>
      <c r="D365" s="29"/>
      <c r="E365" s="18"/>
      <c r="F365" s="10"/>
    </row>
    <row r="366" spans="1:6" ht="43.5">
      <c r="A366" s="15" t="s">
        <v>509</v>
      </c>
      <c r="B366" s="16" t="s">
        <v>512</v>
      </c>
      <c r="C366" s="17">
        <v>1.5</v>
      </c>
      <c r="D366" s="29"/>
      <c r="E366" s="18"/>
      <c r="F366" s="10"/>
    </row>
    <row r="367" spans="1:6" ht="57.75">
      <c r="A367" s="15" t="s">
        <v>510</v>
      </c>
      <c r="B367" s="16" t="s">
        <v>511</v>
      </c>
      <c r="C367" s="17">
        <v>0.4</v>
      </c>
      <c r="D367" s="29"/>
      <c r="E367" s="18"/>
      <c r="F367" s="10"/>
    </row>
    <row r="368" spans="1:6" ht="15">
      <c r="A368" s="6" t="s">
        <v>522</v>
      </c>
      <c r="B368" s="19" t="s">
        <v>523</v>
      </c>
      <c r="C368" s="19"/>
      <c r="D368" s="30"/>
      <c r="E368" s="20"/>
      <c r="F368" s="21"/>
    </row>
    <row r="369" spans="1:6" ht="29.25">
      <c r="A369" s="15" t="s">
        <v>501</v>
      </c>
      <c r="B369" s="16" t="s">
        <v>520</v>
      </c>
      <c r="C369" s="17">
        <v>2.018E-2</v>
      </c>
      <c r="D369" s="29"/>
      <c r="E369" s="18"/>
      <c r="F369" s="10"/>
    </row>
    <row r="370" spans="1:6" ht="29.25">
      <c r="A370" s="15" t="s">
        <v>502</v>
      </c>
      <c r="B370" s="16" t="s">
        <v>519</v>
      </c>
      <c r="C370" s="17">
        <v>0.11990000000000001</v>
      </c>
      <c r="D370" s="29"/>
      <c r="E370" s="18"/>
      <c r="F370" s="10"/>
    </row>
    <row r="371" spans="1:6" ht="29.25">
      <c r="A371" s="15" t="s">
        <v>503</v>
      </c>
      <c r="B371" s="16" t="s">
        <v>518</v>
      </c>
      <c r="C371" s="17">
        <v>0.34429999999999999</v>
      </c>
      <c r="D371" s="29"/>
      <c r="E371" s="18"/>
      <c r="F371" s="10"/>
    </row>
    <row r="372" spans="1:6" ht="15">
      <c r="A372" s="15" t="s">
        <v>504</v>
      </c>
      <c r="B372" s="16" t="s">
        <v>517</v>
      </c>
      <c r="C372" s="17">
        <v>1.797E-2</v>
      </c>
      <c r="D372" s="29"/>
      <c r="E372" s="18"/>
      <c r="F372" s="10"/>
    </row>
    <row r="373" spans="1:6" ht="15">
      <c r="A373" s="15" t="s">
        <v>505</v>
      </c>
      <c r="B373" s="16" t="s">
        <v>516</v>
      </c>
      <c r="C373" s="17">
        <v>0.58550000000000002</v>
      </c>
      <c r="D373" s="29"/>
      <c r="E373" s="18"/>
      <c r="F373" s="10"/>
    </row>
    <row r="374" spans="1:6" ht="15">
      <c r="A374" s="15" t="s">
        <v>506</v>
      </c>
      <c r="B374" s="16" t="s">
        <v>515</v>
      </c>
      <c r="C374" s="17" t="s">
        <v>521</v>
      </c>
      <c r="D374" s="29"/>
      <c r="E374" s="18"/>
      <c r="F374" s="10"/>
    </row>
    <row r="375" spans="1:6" ht="43.5">
      <c r="A375" s="15" t="s">
        <v>507</v>
      </c>
      <c r="B375" s="16" t="s">
        <v>514</v>
      </c>
      <c r="C375" s="17">
        <v>2</v>
      </c>
      <c r="D375" s="29"/>
      <c r="E375" s="18"/>
      <c r="F375" s="10"/>
    </row>
    <row r="376" spans="1:6" ht="43.5">
      <c r="A376" s="15" t="s">
        <v>508</v>
      </c>
      <c r="B376" s="16" t="s">
        <v>513</v>
      </c>
      <c r="C376" s="17">
        <v>0.4</v>
      </c>
      <c r="D376" s="29"/>
      <c r="E376" s="18"/>
      <c r="F376" s="10"/>
    </row>
    <row r="377" spans="1:6" ht="43.5">
      <c r="A377" s="15" t="s">
        <v>509</v>
      </c>
      <c r="B377" s="16" t="s">
        <v>512</v>
      </c>
      <c r="C377" s="17">
        <v>1.5</v>
      </c>
      <c r="D377" s="29"/>
      <c r="E377" s="18"/>
      <c r="F377" s="10"/>
    </row>
    <row r="378" spans="1:6" ht="57.75">
      <c r="A378" s="15" t="s">
        <v>510</v>
      </c>
      <c r="B378" s="16" t="s">
        <v>511</v>
      </c>
      <c r="C378" s="17">
        <v>0.4</v>
      </c>
      <c r="D378" s="29"/>
      <c r="E378" s="18"/>
      <c r="F378" s="10"/>
    </row>
    <row r="379" spans="1:6" ht="15">
      <c r="A379" s="6" t="s">
        <v>524</v>
      </c>
      <c r="B379" s="19" t="s">
        <v>526</v>
      </c>
      <c r="C379" s="19"/>
      <c r="D379" s="30"/>
      <c r="E379" s="20"/>
      <c r="F379" s="21"/>
    </row>
    <row r="380" spans="1:6" ht="15">
      <c r="A380" s="6" t="s">
        <v>525</v>
      </c>
      <c r="B380" s="19"/>
      <c r="C380" s="19"/>
      <c r="D380" s="30"/>
      <c r="E380" s="20"/>
      <c r="F380" s="21"/>
    </row>
    <row r="381" spans="1:6" ht="15">
      <c r="A381" s="15"/>
      <c r="B381" s="19"/>
      <c r="C381" s="19"/>
      <c r="D381" s="30"/>
      <c r="E381" s="20"/>
      <c r="F381" s="21"/>
    </row>
    <row r="382" spans="1:6" ht="44.25">
      <c r="A382" s="6" t="s">
        <v>531</v>
      </c>
      <c r="B382" s="19" t="s">
        <v>588</v>
      </c>
      <c r="C382" s="19"/>
      <c r="D382" s="30"/>
      <c r="E382" s="20"/>
      <c r="F382" s="21"/>
    </row>
    <row r="383" spans="1:6" ht="15">
      <c r="A383" s="6" t="s">
        <v>532</v>
      </c>
      <c r="B383" s="19"/>
      <c r="C383" s="19"/>
      <c r="D383" s="30"/>
      <c r="E383" s="20"/>
      <c r="F383" s="21"/>
    </row>
    <row r="384" spans="1:6" ht="15">
      <c r="A384" s="6" t="s">
        <v>534</v>
      </c>
      <c r="B384" s="19" t="s">
        <v>535</v>
      </c>
      <c r="C384" s="19"/>
      <c r="D384" s="30"/>
      <c r="E384" s="20"/>
      <c r="F384" s="21"/>
    </row>
    <row r="386" spans="1:3">
      <c r="A386" s="4" t="s">
        <v>571</v>
      </c>
      <c r="B386" s="4" t="s">
        <v>705</v>
      </c>
    </row>
    <row r="387" spans="1:3" ht="43.5">
      <c r="A387" s="5" t="s">
        <v>572</v>
      </c>
      <c r="B387" s="4" t="s">
        <v>637</v>
      </c>
      <c r="C387" s="26" t="s">
        <v>634</v>
      </c>
    </row>
    <row r="388" spans="1:3" ht="28.5">
      <c r="A388" s="4" t="s">
        <v>573</v>
      </c>
      <c r="B388" s="4" t="s">
        <v>578</v>
      </c>
      <c r="C388" s="4">
        <v>0.4</v>
      </c>
    </row>
    <row r="389" spans="1:3" ht="42.75">
      <c r="A389" s="4" t="s">
        <v>574</v>
      </c>
      <c r="B389" s="4" t="s">
        <v>579</v>
      </c>
      <c r="C389" s="4">
        <v>1.2999999999999999E-3</v>
      </c>
    </row>
    <row r="390" spans="1:3">
      <c r="A390" s="4" t="s">
        <v>575</v>
      </c>
      <c r="B390" s="4" t="s">
        <v>581</v>
      </c>
      <c r="C390" s="4" t="s">
        <v>580</v>
      </c>
    </row>
    <row r="391" spans="1:3" ht="28.5">
      <c r="A391" s="4" t="s">
        <v>583</v>
      </c>
      <c r="B391" s="4" t="s">
        <v>584</v>
      </c>
      <c r="C391" s="4" t="s">
        <v>582</v>
      </c>
    </row>
    <row r="392" spans="1:3" ht="28.5">
      <c r="A392" s="4" t="s">
        <v>576</v>
      </c>
      <c r="B392" s="4" t="s">
        <v>585</v>
      </c>
      <c r="C392" s="4">
        <v>28000</v>
      </c>
    </row>
    <row r="393" spans="1:3" ht="30" customHeight="1">
      <c r="A393" s="4" t="s">
        <v>577</v>
      </c>
      <c r="B393" s="3" t="s">
        <v>586</v>
      </c>
      <c r="C393" s="4" t="s">
        <v>587</v>
      </c>
    </row>
    <row r="394" spans="1:3" ht="30">
      <c r="A394" s="3" t="s">
        <v>590</v>
      </c>
      <c r="B394" s="24" t="s">
        <v>589</v>
      </c>
      <c r="C394" s="4">
        <v>5.0000000000000001E-4</v>
      </c>
    </row>
    <row r="396" spans="1:3" ht="15">
      <c r="A396" s="5" t="s">
        <v>587</v>
      </c>
    </row>
    <row r="397" spans="1:3" ht="15">
      <c r="A397" s="5" t="s">
        <v>591</v>
      </c>
    </row>
    <row r="398" spans="1:3" ht="28.5">
      <c r="A398" s="3" t="s">
        <v>592</v>
      </c>
      <c r="B398" s="3" t="s">
        <v>593</v>
      </c>
      <c r="C398" s="3" t="s">
        <v>594</v>
      </c>
    </row>
    <row r="399" spans="1:3" ht="57.75">
      <c r="A399" s="3" t="s">
        <v>595</v>
      </c>
      <c r="B399" s="3" t="s">
        <v>631</v>
      </c>
      <c r="C399" s="4" t="s">
        <v>596</v>
      </c>
    </row>
    <row r="400" spans="1:3" ht="28.5">
      <c r="A400" s="3" t="s">
        <v>597</v>
      </c>
      <c r="B400" s="3" t="s">
        <v>598</v>
      </c>
      <c r="C400" s="4" t="s">
        <v>600</v>
      </c>
    </row>
    <row r="401" spans="1:3">
      <c r="A401" s="3" t="s">
        <v>599</v>
      </c>
      <c r="B401" s="3" t="s">
        <v>601</v>
      </c>
      <c r="C401" s="3">
        <v>0.96</v>
      </c>
    </row>
    <row r="402" spans="1:3">
      <c r="A402" s="3" t="s">
        <v>602</v>
      </c>
      <c r="B402" s="3" t="s">
        <v>603</v>
      </c>
      <c r="C402" s="4">
        <v>1</v>
      </c>
    </row>
    <row r="403" spans="1:3" ht="28.5">
      <c r="A403" s="3" t="s">
        <v>604</v>
      </c>
      <c r="B403" s="3" t="s">
        <v>605</v>
      </c>
      <c r="C403" s="4">
        <v>0</v>
      </c>
    </row>
    <row r="404" spans="1:3" ht="15">
      <c r="A404" s="5" t="s">
        <v>606</v>
      </c>
      <c r="B404" s="4" t="s">
        <v>632</v>
      </c>
    </row>
    <row r="406" spans="1:3" ht="15">
      <c r="A406" s="24" t="s">
        <v>607</v>
      </c>
      <c r="B406" s="27"/>
    </row>
    <row r="407" spans="1:3" ht="28.5">
      <c r="A407" s="4" t="s">
        <v>608</v>
      </c>
    </row>
    <row r="408" spans="1:3">
      <c r="B408" s="4" t="s">
        <v>610</v>
      </c>
      <c r="C408" s="4" t="s">
        <v>611</v>
      </c>
    </row>
    <row r="409" spans="1:3">
      <c r="B409" s="4">
        <v>0</v>
      </c>
      <c r="C409" s="4">
        <v>216</v>
      </c>
    </row>
    <row r="410" spans="1:3">
      <c r="B410" s="4">
        <v>5500</v>
      </c>
      <c r="C410" s="4">
        <v>189</v>
      </c>
    </row>
    <row r="411" spans="1:3">
      <c r="B411" s="4">
        <v>6000</v>
      </c>
      <c r="C411" s="4">
        <v>184</v>
      </c>
    </row>
    <row r="412" spans="1:3">
      <c r="B412" s="4">
        <v>6750</v>
      </c>
      <c r="C412" s="4">
        <v>180</v>
      </c>
    </row>
    <row r="413" spans="1:3">
      <c r="B413" s="4">
        <v>7000</v>
      </c>
      <c r="C413" s="4">
        <v>175</v>
      </c>
    </row>
    <row r="414" spans="1:3">
      <c r="B414" s="4">
        <v>7500</v>
      </c>
      <c r="C414" s="4">
        <v>162</v>
      </c>
    </row>
    <row r="415" spans="1:3">
      <c r="B415" s="4">
        <v>8000</v>
      </c>
      <c r="C415" s="4">
        <v>153</v>
      </c>
    </row>
    <row r="416" spans="1:3">
      <c r="B416" s="4">
        <v>8500</v>
      </c>
      <c r="C416" s="4">
        <v>130</v>
      </c>
    </row>
    <row r="417" spans="1:3">
      <c r="B417" s="4">
        <v>9000</v>
      </c>
      <c r="C417" s="4">
        <v>115</v>
      </c>
    </row>
    <row r="418" spans="1:3">
      <c r="B418" s="4">
        <v>9250</v>
      </c>
      <c r="C418" s="4">
        <v>117</v>
      </c>
    </row>
    <row r="420" spans="1:3" ht="15">
      <c r="A420" s="5" t="s">
        <v>612</v>
      </c>
    </row>
    <row r="421" spans="1:3">
      <c r="A421" s="4" t="s">
        <v>609</v>
      </c>
    </row>
    <row r="422" spans="1:3">
      <c r="A422" s="4">
        <v>0</v>
      </c>
      <c r="B422" s="4">
        <v>1</v>
      </c>
    </row>
    <row r="423" spans="1:3">
      <c r="A423" s="4">
        <v>0.05</v>
      </c>
      <c r="B423" s="4">
        <v>0</v>
      </c>
    </row>
    <row r="424" spans="1:3">
      <c r="A424" s="4">
        <v>1</v>
      </c>
      <c r="B424" s="4">
        <v>0</v>
      </c>
    </row>
    <row r="425" spans="1:3" ht="15">
      <c r="A425" s="5" t="s">
        <v>613</v>
      </c>
    </row>
    <row r="426" spans="1:3">
      <c r="A426" s="4">
        <v>0</v>
      </c>
      <c r="B426" s="4">
        <v>0</v>
      </c>
    </row>
    <row r="427" spans="1:3">
      <c r="A427" s="4">
        <v>0.1</v>
      </c>
      <c r="B427" s="4">
        <v>0.6</v>
      </c>
    </row>
    <row r="428" spans="1:3">
      <c r="A428" s="4">
        <v>1</v>
      </c>
      <c r="B428" s="4">
        <v>1</v>
      </c>
    </row>
    <row r="429" spans="1:3" ht="15">
      <c r="A429" s="24" t="s">
        <v>614</v>
      </c>
    </row>
    <row r="430" spans="1:3">
      <c r="A430" s="4">
        <v>0</v>
      </c>
      <c r="B430" s="4">
        <v>0</v>
      </c>
    </row>
    <row r="431" spans="1:3">
      <c r="A431" s="4">
        <v>1</v>
      </c>
      <c r="B431" s="4">
        <v>1</v>
      </c>
    </row>
    <row r="432" spans="1:3">
      <c r="A432" s="4">
        <v>2</v>
      </c>
      <c r="B432" s="4">
        <v>1</v>
      </c>
    </row>
    <row r="433" spans="1:2">
      <c r="A433" s="4">
        <v>3</v>
      </c>
      <c r="B433" s="4">
        <v>1</v>
      </c>
    </row>
    <row r="434" spans="1:2">
      <c r="A434" s="4">
        <v>4</v>
      </c>
      <c r="B434" s="4">
        <v>1</v>
      </c>
    </row>
    <row r="435" spans="1:2">
      <c r="A435" s="4">
        <v>5</v>
      </c>
      <c r="B435" s="4">
        <v>1</v>
      </c>
    </row>
    <row r="436" spans="1:2" ht="15">
      <c r="A436" s="24" t="s">
        <v>615</v>
      </c>
    </row>
    <row r="437" spans="1:2">
      <c r="A437" s="4">
        <v>-2</v>
      </c>
      <c r="B437" s="4">
        <v>-0.7</v>
      </c>
    </row>
    <row r="438" spans="1:2">
      <c r="A438" s="4">
        <v>-1.5</v>
      </c>
      <c r="B438" s="4">
        <v>-0.7</v>
      </c>
    </row>
    <row r="439" spans="1:2">
      <c r="A439" s="4">
        <v>-1</v>
      </c>
      <c r="B439" s="4">
        <v>-0.8</v>
      </c>
    </row>
    <row r="440" spans="1:2">
      <c r="A440" s="4">
        <v>-0.2</v>
      </c>
      <c r="B440" s="4">
        <v>-0.2</v>
      </c>
    </row>
    <row r="441" spans="1:2">
      <c r="A441" s="4">
        <v>1</v>
      </c>
      <c r="B441" s="4">
        <v>-0.8</v>
      </c>
    </row>
    <row r="442" spans="1:2">
      <c r="A442" s="4">
        <v>1.5</v>
      </c>
      <c r="B442" s="4">
        <v>-0.7</v>
      </c>
    </row>
    <row r="443" spans="1:2">
      <c r="A443" s="4">
        <v>2</v>
      </c>
      <c r="B443" s="4">
        <v>-0.7</v>
      </c>
    </row>
    <row r="445" spans="1:2" ht="15">
      <c r="A445" s="5" t="s">
        <v>616</v>
      </c>
    </row>
    <row r="446" spans="1:2">
      <c r="A446" s="4">
        <v>1</v>
      </c>
      <c r="B446" s="4">
        <v>0.08</v>
      </c>
    </row>
    <row r="447" spans="1:2">
      <c r="A447" s="4">
        <v>2</v>
      </c>
      <c r="B447" s="4">
        <v>0.09</v>
      </c>
    </row>
    <row r="448" spans="1:2">
      <c r="A448" s="4">
        <v>3</v>
      </c>
      <c r="B448" s="4">
        <v>0.1</v>
      </c>
    </row>
    <row r="449" spans="1:2">
      <c r="A449" s="4">
        <v>4</v>
      </c>
      <c r="B449" s="4">
        <v>0.12</v>
      </c>
    </row>
    <row r="450" spans="1:2">
      <c r="A450" s="4">
        <v>5</v>
      </c>
      <c r="B450" s="4">
        <v>0.14000000000000001</v>
      </c>
    </row>
    <row r="451" spans="1:2">
      <c r="A451" s="4">
        <v>6</v>
      </c>
      <c r="B451" s="4">
        <v>0.16</v>
      </c>
    </row>
    <row r="452" spans="1:2">
      <c r="A452" s="4">
        <v>7</v>
      </c>
      <c r="B452" s="4">
        <v>0.17</v>
      </c>
    </row>
    <row r="453" spans="1:2">
      <c r="A453" s="4">
        <v>8</v>
      </c>
      <c r="B453" s="4">
        <v>0.18</v>
      </c>
    </row>
    <row r="454" spans="1:2" ht="15">
      <c r="A454" s="24" t="s">
        <v>617</v>
      </c>
      <c r="B454" s="4" t="s">
        <v>618</v>
      </c>
    </row>
    <row r="455" spans="1:2">
      <c r="A455" s="3" t="s">
        <v>619</v>
      </c>
      <c r="B455" s="4" t="s">
        <v>638</v>
      </c>
    </row>
    <row r="456" spans="1:2">
      <c r="A456" s="4">
        <v>1</v>
      </c>
      <c r="B456" s="4">
        <v>0.14000000000000001</v>
      </c>
    </row>
    <row r="457" spans="1:2">
      <c r="A457" s="4">
        <v>2</v>
      </c>
      <c r="B457" s="4">
        <v>0.18</v>
      </c>
    </row>
    <row r="459" spans="1:2" ht="15">
      <c r="A459" s="5" t="s">
        <v>624</v>
      </c>
    </row>
    <row r="460" spans="1:2" ht="15">
      <c r="A460" s="24" t="s">
        <v>620</v>
      </c>
    </row>
    <row r="461" spans="1:2" ht="15">
      <c r="A461" s="24" t="s">
        <v>621</v>
      </c>
    </row>
    <row r="462" spans="1:2" ht="15">
      <c r="A462" s="24" t="s">
        <v>622</v>
      </c>
    </row>
    <row r="463" spans="1:2" ht="15">
      <c r="A463" s="24" t="s">
        <v>623</v>
      </c>
    </row>
  </sheetData>
  <mergeCells count="4">
    <mergeCell ref="A1:F1"/>
    <mergeCell ref="A2:F2"/>
    <mergeCell ref="A26:C26"/>
    <mergeCell ref="A89:C89"/>
  </mergeCells>
  <phoneticPr fontId="1" type="noConversion"/>
  <hyperlinks>
    <hyperlink ref="C387" r:id="rId1"/>
  </hyperlinks>
  <pageMargins left="0.7" right="0.7" top="0.75" bottom="0.75" header="0.51180555555555496" footer="0.51180555555555496"/>
  <pageSetup paperSize="9" firstPageNumber="0"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topLeftCell="B22" workbookViewId="0">
      <selection activeCell="E37" sqref="E37"/>
    </sheetView>
  </sheetViews>
  <sheetFormatPr defaultColWidth="9" defaultRowHeight="14.25"/>
  <cols>
    <col min="1" max="1" width="23.25" style="1" customWidth="1"/>
    <col min="2" max="2" width="12.375" style="1" customWidth="1"/>
    <col min="3" max="3" width="10.875" style="1" customWidth="1"/>
    <col min="4" max="4" width="10.75" style="1" customWidth="1"/>
    <col min="5" max="5" width="9" style="1"/>
    <col min="6" max="6" width="20.625" style="1" customWidth="1"/>
    <col min="7" max="7" width="9.25" style="1" bestFit="1" customWidth="1"/>
    <col min="8" max="10" width="9" style="1"/>
    <col min="11" max="11" width="12.875" style="1" customWidth="1"/>
    <col min="12" max="12" width="9.25" style="1" bestFit="1" customWidth="1"/>
    <col min="13" max="13" width="9" style="1"/>
    <col min="14" max="14" width="10.25" style="1" bestFit="1" customWidth="1"/>
    <col min="15" max="16384" width="9" style="1"/>
  </cols>
  <sheetData>
    <row r="1" spans="1:14">
      <c r="A1" s="1" t="s">
        <v>543</v>
      </c>
      <c r="B1" s="1" t="s">
        <v>544</v>
      </c>
    </row>
    <row r="2" spans="1:14">
      <c r="B2" s="1" t="s">
        <v>542</v>
      </c>
      <c r="C2" s="1">
        <v>15.657999999999999</v>
      </c>
      <c r="D2" s="1" t="s">
        <v>541</v>
      </c>
    </row>
    <row r="3" spans="1:14" ht="28.5">
      <c r="B3" s="1" t="s">
        <v>540</v>
      </c>
      <c r="C3" s="1">
        <v>-0.67700000000000005</v>
      </c>
      <c r="D3" s="1" t="s">
        <v>539</v>
      </c>
    </row>
    <row r="5" spans="1:14">
      <c r="A5" s="1" t="s">
        <v>549</v>
      </c>
      <c r="B5" s="1" t="s">
        <v>550</v>
      </c>
    </row>
    <row r="6" spans="1:14">
      <c r="B6" s="1" t="s">
        <v>551</v>
      </c>
      <c r="C6" s="1">
        <v>16.706</v>
      </c>
      <c r="D6" s="1" t="s">
        <v>553</v>
      </c>
    </row>
    <row r="7" spans="1:14">
      <c r="B7" s="1" t="s">
        <v>552</v>
      </c>
      <c r="C7" s="1">
        <v>-1553.0060000000001</v>
      </c>
      <c r="D7" s="1" t="s">
        <v>554</v>
      </c>
    </row>
    <row r="9" spans="1:14" ht="28.5">
      <c r="A9" s="1" t="s">
        <v>556</v>
      </c>
      <c r="B9" s="1" t="s">
        <v>542</v>
      </c>
      <c r="C9" s="1">
        <v>339.202</v>
      </c>
      <c r="D9" s="1" t="s">
        <v>557</v>
      </c>
      <c r="E9" s="1" t="s">
        <v>558</v>
      </c>
    </row>
    <row r="10" spans="1:14" ht="28.5">
      <c r="B10" s="1" t="s">
        <v>540</v>
      </c>
      <c r="C10" s="1">
        <v>277.58499999999998</v>
      </c>
      <c r="D10" s="1" t="s">
        <v>559</v>
      </c>
    </row>
    <row r="11" spans="1:14" ht="42.75">
      <c r="B11" s="1" t="s">
        <v>560</v>
      </c>
      <c r="C11" s="1">
        <v>0.51</v>
      </c>
    </row>
    <row r="13" spans="1:14" ht="28.5">
      <c r="A13" s="32" t="s">
        <v>685</v>
      </c>
      <c r="B13" s="32" t="s">
        <v>686</v>
      </c>
      <c r="C13" s="1" t="s">
        <v>687</v>
      </c>
      <c r="F13" s="32" t="s">
        <v>689</v>
      </c>
      <c r="K13" s="32" t="s">
        <v>700</v>
      </c>
      <c r="L13" s="32" t="s">
        <v>692</v>
      </c>
      <c r="M13" s="1" t="s">
        <v>644</v>
      </c>
    </row>
    <row r="14" spans="1:14">
      <c r="B14" s="32" t="s">
        <v>682</v>
      </c>
      <c r="C14" s="32" t="s">
        <v>683</v>
      </c>
      <c r="D14" s="32" t="s">
        <v>684</v>
      </c>
      <c r="G14" s="32" t="s">
        <v>682</v>
      </c>
      <c r="H14" s="32" t="s">
        <v>683</v>
      </c>
      <c r="I14" s="32" t="s">
        <v>684</v>
      </c>
      <c r="L14" s="32" t="s">
        <v>682</v>
      </c>
      <c r="M14" s="32" t="s">
        <v>683</v>
      </c>
      <c r="N14" s="32" t="s">
        <v>684</v>
      </c>
    </row>
    <row r="15" spans="1:14" ht="15">
      <c r="A15" s="5" t="s">
        <v>690</v>
      </c>
      <c r="B15" s="1">
        <v>596.07799999999997</v>
      </c>
      <c r="C15" s="1">
        <v>252.56899999999999</v>
      </c>
      <c r="D15" s="1">
        <v>1239.1199999999999</v>
      </c>
    </row>
    <row r="16" spans="1:14">
      <c r="A16" s="32" t="s">
        <v>323</v>
      </c>
      <c r="B16" s="1">
        <v>367</v>
      </c>
      <c r="C16" s="1">
        <v>354.58300000000003</v>
      </c>
      <c r="D16" s="1">
        <v>94.315600000000003</v>
      </c>
      <c r="G16" s="1">
        <f>B16-B15</f>
        <v>-229.07799999999997</v>
      </c>
      <c r="H16" s="1">
        <f>C16-C15</f>
        <v>102.01400000000004</v>
      </c>
      <c r="I16" s="1">
        <f>D16-D15</f>
        <v>-1144.8044</v>
      </c>
      <c r="L16" s="34">
        <f>-G16/1000</f>
        <v>0.22907799999999998</v>
      </c>
      <c r="M16" s="34">
        <f>H16/1000</f>
        <v>0.10201400000000004</v>
      </c>
      <c r="N16" s="34">
        <f>I16/1000</f>
        <v>-1.1448043999999999</v>
      </c>
    </row>
    <row r="17" spans="1:14">
      <c r="A17" s="32" t="s">
        <v>324</v>
      </c>
      <c r="B17" s="1">
        <v>384.28</v>
      </c>
      <c r="C17" s="1">
        <v>330.66</v>
      </c>
      <c r="D17" s="1">
        <v>-88.180400000000006</v>
      </c>
      <c r="G17" s="1">
        <f>B17-B15</f>
        <v>-211.798</v>
      </c>
      <c r="H17" s="1">
        <f>C17-C15</f>
        <v>78.091000000000037</v>
      </c>
      <c r="I17" s="1">
        <f>D17-D15</f>
        <v>-1327.3003999999999</v>
      </c>
      <c r="L17" s="34">
        <f>-G17/1000</f>
        <v>0.21179800000000001</v>
      </c>
      <c r="M17" s="34">
        <f t="shared" ref="M17:M23" si="0">H17/1000</f>
        <v>7.8091000000000035E-2</v>
      </c>
      <c r="N17" s="34">
        <f t="shared" ref="N17:N23" si="1">I17/1000</f>
        <v>-1.3273003999999999</v>
      </c>
    </row>
    <row r="18" spans="1:14">
      <c r="A18" s="32" t="s">
        <v>325</v>
      </c>
      <c r="B18" s="1">
        <v>340</v>
      </c>
      <c r="C18" s="1">
        <v>117.294</v>
      </c>
      <c r="D18" s="1">
        <v>100</v>
      </c>
      <c r="G18" s="1">
        <f>B18-B15</f>
        <v>-256.07799999999997</v>
      </c>
      <c r="H18" s="1">
        <f>C18-C15</f>
        <v>-135.27499999999998</v>
      </c>
      <c r="I18" s="1">
        <f t="shared" ref="I18" si="2">D18-D15</f>
        <v>-1139.1199999999999</v>
      </c>
      <c r="L18" s="34">
        <f t="shared" ref="L18:L23" si="3">-G18/1000</f>
        <v>0.25607799999999997</v>
      </c>
      <c r="M18" s="34">
        <f t="shared" si="0"/>
        <v>-0.13527499999999998</v>
      </c>
      <c r="N18" s="34">
        <f t="shared" si="1"/>
        <v>-1.1391199999999999</v>
      </c>
    </row>
    <row r="19" spans="1:14">
      <c r="A19" s="32" t="s">
        <v>326</v>
      </c>
      <c r="B19" s="1">
        <v>340</v>
      </c>
      <c r="C19" s="1">
        <v>117.294</v>
      </c>
      <c r="D19" s="1">
        <v>-80</v>
      </c>
      <c r="G19" s="1">
        <f>B19-B15</f>
        <v>-256.07799999999997</v>
      </c>
      <c r="H19" s="1">
        <f>C19-C15</f>
        <v>-135.27499999999998</v>
      </c>
      <c r="I19" s="1">
        <f>D19-D15</f>
        <v>-1319.12</v>
      </c>
      <c r="L19" s="34">
        <f t="shared" si="3"/>
        <v>0.25607799999999997</v>
      </c>
      <c r="M19" s="34">
        <f t="shared" si="0"/>
        <v>-0.13527499999999998</v>
      </c>
      <c r="N19" s="34">
        <f t="shared" si="1"/>
        <v>-1.3191199999999998</v>
      </c>
    </row>
    <row r="20" spans="1:14">
      <c r="A20" s="32" t="s">
        <v>327</v>
      </c>
      <c r="B20" s="1">
        <v>459.52199999999999</v>
      </c>
      <c r="C20" s="1">
        <v>371.58</v>
      </c>
      <c r="D20" s="1">
        <v>-16.5794</v>
      </c>
      <c r="G20" s="1">
        <f>B20-B15</f>
        <v>-136.55599999999998</v>
      </c>
      <c r="H20" s="1">
        <f t="shared" ref="H20:I20" si="4">C20-C15</f>
        <v>119.011</v>
      </c>
      <c r="I20" s="1">
        <f t="shared" si="4"/>
        <v>-1255.6994</v>
      </c>
      <c r="L20" s="34">
        <f t="shared" si="3"/>
        <v>0.13655599999999998</v>
      </c>
      <c r="M20" s="34">
        <f t="shared" si="0"/>
        <v>0.11901099999999999</v>
      </c>
      <c r="N20" s="34">
        <f t="shared" si="1"/>
        <v>-1.2556993999999999</v>
      </c>
    </row>
    <row r="21" spans="1:14">
      <c r="A21" s="32" t="s">
        <v>328</v>
      </c>
      <c r="B21" s="1">
        <v>560.16700000000003</v>
      </c>
      <c r="C21" s="1">
        <v>130</v>
      </c>
      <c r="D21" s="1">
        <v>17.182500000000001</v>
      </c>
      <c r="G21" s="1">
        <f>B21-B15</f>
        <v>-35.910999999999945</v>
      </c>
      <c r="H21" s="1">
        <f t="shared" ref="H21:I21" si="5">C21-C15</f>
        <v>-122.56899999999999</v>
      </c>
      <c r="I21" s="1">
        <f t="shared" si="5"/>
        <v>-1221.9375</v>
      </c>
      <c r="L21" s="34">
        <f t="shared" si="3"/>
        <v>3.5910999999999943E-2</v>
      </c>
      <c r="M21" s="34">
        <f t="shared" si="0"/>
        <v>-0.12256899999999998</v>
      </c>
      <c r="N21" s="34">
        <f t="shared" si="1"/>
        <v>-1.2219374999999999</v>
      </c>
    </row>
    <row r="22" spans="1:14">
      <c r="A22" s="32" t="s">
        <v>329</v>
      </c>
      <c r="B22" s="1">
        <v>341.988</v>
      </c>
      <c r="C22" s="1">
        <v>154.55600000000001</v>
      </c>
      <c r="D22" s="1">
        <v>52.825499999999998</v>
      </c>
      <c r="G22" s="1">
        <f>B22-B15</f>
        <v>-254.08999999999997</v>
      </c>
      <c r="H22" s="1">
        <f t="shared" ref="H22:I22" si="6">C22-C15</f>
        <v>-98.012999999999977</v>
      </c>
      <c r="I22" s="1">
        <f t="shared" si="6"/>
        <v>-1186.2945</v>
      </c>
      <c r="L22" s="34">
        <f t="shared" si="3"/>
        <v>0.25408999999999998</v>
      </c>
      <c r="M22" s="34">
        <f t="shared" si="0"/>
        <v>-9.8012999999999975E-2</v>
      </c>
      <c r="N22" s="34">
        <f t="shared" si="1"/>
        <v>-1.1862945</v>
      </c>
    </row>
    <row r="23" spans="1:14">
      <c r="A23" s="32" t="s">
        <v>330</v>
      </c>
      <c r="B23" s="1">
        <v>542.49199999999996</v>
      </c>
      <c r="C23" s="1">
        <v>153.56899999999999</v>
      </c>
      <c r="D23" s="1">
        <v>60.985599999999998</v>
      </c>
      <c r="G23" s="1">
        <f>B23-B15</f>
        <v>-53.586000000000013</v>
      </c>
      <c r="H23" s="1">
        <f t="shared" ref="H23:I23" si="7">C23-C15</f>
        <v>-99</v>
      </c>
      <c r="I23" s="1">
        <f t="shared" si="7"/>
        <v>-1178.1343999999999</v>
      </c>
      <c r="L23" s="34">
        <f t="shared" si="3"/>
        <v>5.3586000000000016E-2</v>
      </c>
      <c r="M23" s="34">
        <f t="shared" si="0"/>
        <v>-9.9000000000000005E-2</v>
      </c>
      <c r="N23" s="34">
        <f t="shared" si="1"/>
        <v>-1.1781343999999998</v>
      </c>
    </row>
    <row r="25" spans="1:14">
      <c r="A25" s="33" t="s">
        <v>688</v>
      </c>
      <c r="B25" s="32" t="s">
        <v>682</v>
      </c>
      <c r="C25" s="32" t="s">
        <v>683</v>
      </c>
      <c r="D25" s="32" t="s">
        <v>684</v>
      </c>
      <c r="G25" s="32" t="s">
        <v>682</v>
      </c>
      <c r="H25" s="32" t="s">
        <v>683</v>
      </c>
      <c r="I25" s="32" t="s">
        <v>684</v>
      </c>
      <c r="L25" s="32" t="s">
        <v>682</v>
      </c>
      <c r="M25" s="32" t="s">
        <v>683</v>
      </c>
      <c r="N25" s="32" t="s">
        <v>684</v>
      </c>
    </row>
    <row r="26" spans="1:14" ht="15">
      <c r="A26" s="5" t="s">
        <v>691</v>
      </c>
      <c r="B26" s="1">
        <f>565.013/1000</f>
        <v>0.56501299999999999</v>
      </c>
      <c r="C26" s="1">
        <f>254.979/1000</f>
        <v>0.25497900000000001</v>
      </c>
      <c r="D26" s="1">
        <f>-1574.7/1000</f>
        <v>-1.5747</v>
      </c>
    </row>
    <row r="27" spans="1:14">
      <c r="A27" s="32" t="s">
        <v>323</v>
      </c>
      <c r="B27" s="1">
        <f>299.147/1000</f>
        <v>0.299147</v>
      </c>
      <c r="C27" s="1">
        <f>323.521/1000</f>
        <v>0.323521</v>
      </c>
      <c r="D27" s="1">
        <f>-1634.35/1000</f>
        <v>-1.63435</v>
      </c>
      <c r="G27" s="1">
        <f>B27-B26</f>
        <v>-0.26586599999999999</v>
      </c>
      <c r="H27" s="1">
        <f>C27-C26</f>
        <v>6.8541999999999992E-2</v>
      </c>
      <c r="I27" s="1">
        <f t="shared" ref="I27" si="8">D27-D26</f>
        <v>-5.9649999999999981E-2</v>
      </c>
      <c r="L27" s="34">
        <f>-G27</f>
        <v>0.26586599999999999</v>
      </c>
      <c r="M27" s="34">
        <f>H27</f>
        <v>6.8541999999999992E-2</v>
      </c>
      <c r="N27" s="34">
        <f>I27</f>
        <v>-5.9649999999999981E-2</v>
      </c>
    </row>
    <row r="28" spans="1:14">
      <c r="A28" s="32" t="s">
        <v>324</v>
      </c>
      <c r="B28" s="1">
        <f>299.44/1000</f>
        <v>0.29943999999999998</v>
      </c>
      <c r="C28" s="1">
        <f>323.586/1000</f>
        <v>0.32358600000000004</v>
      </c>
      <c r="D28" s="1">
        <f>-1609.38/1000</f>
        <v>-1.60938</v>
      </c>
      <c r="G28" s="1">
        <f>B28-B26</f>
        <v>-0.265573</v>
      </c>
      <c r="H28" s="1">
        <f>C28-C26</f>
        <v>6.8607000000000029E-2</v>
      </c>
      <c r="I28" s="1">
        <f>D28-D26</f>
        <v>-3.4680000000000044E-2</v>
      </c>
      <c r="L28" s="34">
        <f t="shared" ref="L28:L34" si="9">-G28</f>
        <v>0.265573</v>
      </c>
      <c r="M28" s="34">
        <f t="shared" ref="M28:M34" si="10">H28</f>
        <v>6.8607000000000029E-2</v>
      </c>
      <c r="N28" s="34">
        <f t="shared" ref="N28:N34" si="11">I28</f>
        <v>-3.4680000000000044E-2</v>
      </c>
    </row>
    <row r="29" spans="1:14">
      <c r="A29" s="32" t="s">
        <v>325</v>
      </c>
      <c r="B29" s="1">
        <f>279.997/1000</f>
        <v>0.279997</v>
      </c>
      <c r="C29" s="1">
        <f>116.491/1000</f>
        <v>0.116491</v>
      </c>
      <c r="D29" s="1">
        <f>-1445/1000</f>
        <v>-1.4450000000000001</v>
      </c>
      <c r="G29" s="1">
        <f>B29-B26</f>
        <v>-0.28501599999999999</v>
      </c>
      <c r="H29" s="1">
        <f t="shared" ref="H29:I29" si="12">C29-C26</f>
        <v>-0.138488</v>
      </c>
      <c r="I29" s="1">
        <f t="shared" si="12"/>
        <v>0.12969999999999993</v>
      </c>
      <c r="L29" s="34">
        <f t="shared" si="9"/>
        <v>0.28501599999999999</v>
      </c>
      <c r="M29" s="34">
        <f t="shared" si="10"/>
        <v>-0.138488</v>
      </c>
      <c r="N29" s="34">
        <f t="shared" si="11"/>
        <v>0.12969999999999993</v>
      </c>
    </row>
    <row r="30" spans="1:14">
      <c r="A30" s="32" t="s">
        <v>326</v>
      </c>
      <c r="B30" s="1">
        <f>280/1000</f>
        <v>0.28000000000000003</v>
      </c>
      <c r="C30" s="1">
        <f>116.371/1000</f>
        <v>0.11637099999999999</v>
      </c>
      <c r="D30" s="1">
        <f>-1685/1000</f>
        <v>-1.6850000000000001</v>
      </c>
      <c r="G30" s="1">
        <f>B30-B26</f>
        <v>-0.28501299999999996</v>
      </c>
      <c r="H30" s="1">
        <f t="shared" ref="H30:I30" si="13">C30-C26</f>
        <v>-0.13860800000000001</v>
      </c>
      <c r="I30" s="1">
        <f t="shared" si="13"/>
        <v>-0.11030000000000006</v>
      </c>
      <c r="L30" s="34">
        <f t="shared" si="9"/>
        <v>0.28501299999999996</v>
      </c>
      <c r="M30" s="34">
        <f t="shared" si="10"/>
        <v>-0.13860800000000001</v>
      </c>
      <c r="N30" s="34">
        <f t="shared" si="11"/>
        <v>-0.11030000000000006</v>
      </c>
    </row>
    <row r="31" spans="1:14">
      <c r="A31" s="32" t="s">
        <v>327</v>
      </c>
      <c r="B31" s="1">
        <f>498.162/1000</f>
        <v>0.49816199999999999</v>
      </c>
      <c r="C31" s="1">
        <f>370.001/1000</f>
        <v>0.37000099999999997</v>
      </c>
      <c r="D31" s="1">
        <f>1574.68/1000</f>
        <v>1.5746800000000001</v>
      </c>
      <c r="G31" s="1">
        <f>-B31-B26</f>
        <v>-1.063175</v>
      </c>
      <c r="H31" s="1">
        <f t="shared" ref="H31" si="14">-C31-C26</f>
        <v>-0.62497999999999998</v>
      </c>
      <c r="I31" s="1">
        <f>D31-D26</f>
        <v>3.1493799999999998</v>
      </c>
      <c r="L31" s="34">
        <f t="shared" si="9"/>
        <v>1.063175</v>
      </c>
      <c r="M31" s="34">
        <f t="shared" si="10"/>
        <v>-0.62497999999999998</v>
      </c>
      <c r="N31" s="34">
        <f t="shared" si="11"/>
        <v>3.1493799999999998</v>
      </c>
    </row>
    <row r="32" spans="1:14">
      <c r="A32" s="32" t="s">
        <v>328</v>
      </c>
      <c r="B32" s="1">
        <f>528.888/1000</f>
        <v>0.52888800000000002</v>
      </c>
      <c r="C32" s="1">
        <f>132.54/1000</f>
        <v>0.13253999999999999</v>
      </c>
      <c r="D32" s="1">
        <f>-1574.98/1000</f>
        <v>-1.57498</v>
      </c>
      <c r="G32" s="1">
        <f>B32-B26</f>
        <v>-3.6124999999999963E-2</v>
      </c>
      <c r="H32" s="1">
        <f t="shared" ref="H32:I32" si="15">C32-C26</f>
        <v>-0.12243900000000002</v>
      </c>
      <c r="I32" s="1">
        <f t="shared" si="15"/>
        <v>-2.8000000000005798E-4</v>
      </c>
      <c r="L32" s="34">
        <f t="shared" si="9"/>
        <v>3.6124999999999963E-2</v>
      </c>
      <c r="M32" s="34">
        <f t="shared" si="10"/>
        <v>-0.12243900000000002</v>
      </c>
      <c r="N32" s="34">
        <f t="shared" si="11"/>
        <v>-2.8000000000005798E-4</v>
      </c>
    </row>
    <row r="33" spans="1:14">
      <c r="A33" s="32" t="s">
        <v>329</v>
      </c>
      <c r="B33" s="1">
        <f>299.149/1000</f>
        <v>0.299149</v>
      </c>
      <c r="C33" s="1">
        <f>323.521/1000</f>
        <v>0.323521</v>
      </c>
      <c r="D33" s="1">
        <f>-1634.35</f>
        <v>-1634.35</v>
      </c>
      <c r="G33" s="1">
        <f>B33-B26</f>
        <v>-0.26586399999999999</v>
      </c>
      <c r="H33" s="1">
        <f t="shared" ref="H33:I33" si="16">C33-C26</f>
        <v>6.8541999999999992E-2</v>
      </c>
      <c r="I33" s="1">
        <f t="shared" si="16"/>
        <v>-1632.7753</v>
      </c>
      <c r="L33" s="34">
        <f>-G33</f>
        <v>0.26586399999999999</v>
      </c>
      <c r="M33" s="34">
        <f t="shared" si="10"/>
        <v>6.8541999999999992E-2</v>
      </c>
      <c r="N33" s="34">
        <f t="shared" si="11"/>
        <v>-1632.7753</v>
      </c>
    </row>
    <row r="34" spans="1:14">
      <c r="A34" s="32" t="s">
        <v>330</v>
      </c>
      <c r="B34" s="1">
        <f>497.824/1000</f>
        <v>0.49782399999999999</v>
      </c>
      <c r="C34" s="1">
        <f>369.292/1000</f>
        <v>0.36929199999999995</v>
      </c>
      <c r="D34" s="1">
        <f>-1635.02/1000</f>
        <v>-1.6350199999999999</v>
      </c>
      <c r="G34" s="1">
        <f>B34-B26</f>
        <v>-6.7188999999999999E-2</v>
      </c>
      <c r="H34" s="1">
        <f t="shared" ref="H34:I34" si="17">C34-C26</f>
        <v>0.11431299999999994</v>
      </c>
      <c r="I34" s="1">
        <f t="shared" si="17"/>
        <v>-6.0319999999999929E-2</v>
      </c>
      <c r="L34" s="34">
        <f t="shared" si="9"/>
        <v>6.7188999999999999E-2</v>
      </c>
      <c r="M34" s="34">
        <f t="shared" si="10"/>
        <v>0.11431299999999994</v>
      </c>
      <c r="N34" s="34">
        <f t="shared" si="11"/>
        <v>-6.0319999999999929E-2</v>
      </c>
    </row>
    <row r="36" spans="1:14">
      <c r="A36" s="1" t="s">
        <v>693</v>
      </c>
      <c r="B36" s="1" t="s">
        <v>698</v>
      </c>
      <c r="C36" s="1">
        <v>339.202</v>
      </c>
      <c r="D36" s="1" t="s">
        <v>652</v>
      </c>
    </row>
    <row r="37" spans="1:14">
      <c r="A37" s="1" t="s">
        <v>694</v>
      </c>
      <c r="B37" s="1" t="s">
        <v>694</v>
      </c>
      <c r="C37">
        <v>39.840000000000003</v>
      </c>
      <c r="D37" s="1" t="s">
        <v>697</v>
      </c>
      <c r="E37" s="1">
        <v>2.4363000000000001</v>
      </c>
      <c r="F37" s="1" t="s">
        <v>644</v>
      </c>
    </row>
    <row r="38" spans="1:14">
      <c r="A38" s="1" t="s">
        <v>695</v>
      </c>
      <c r="B38" s="1" t="s">
        <v>695</v>
      </c>
      <c r="C38">
        <v>178.4</v>
      </c>
      <c r="D38" s="1" t="s">
        <v>706</v>
      </c>
      <c r="E38" s="1">
        <v>1.0166999999999999</v>
      </c>
      <c r="F38" s="1" t="s">
        <v>644</v>
      </c>
    </row>
    <row r="39" spans="1:14">
      <c r="A39" s="1" t="s">
        <v>696</v>
      </c>
      <c r="B39" s="1" t="s">
        <v>696</v>
      </c>
      <c r="C39">
        <v>197.01</v>
      </c>
      <c r="D39" s="1" t="s">
        <v>699</v>
      </c>
      <c r="E39" s="1">
        <v>0.6129</v>
      </c>
      <c r="F39" s="1" t="s">
        <v>644</v>
      </c>
    </row>
    <row r="40" spans="1:14">
      <c r="A40" s="1" t="s">
        <v>697</v>
      </c>
    </row>
    <row r="41" spans="1:14">
      <c r="A41" s="1" t="s">
        <v>698</v>
      </c>
    </row>
    <row r="42" spans="1:14">
      <c r="A42" s="1" t="s">
        <v>699</v>
      </c>
    </row>
  </sheetData>
  <phoneticPr fontId="1"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emplate/>
  <TotalTime>60</TotalTime>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Tabelle1</vt:lpstr>
      <vt:lpstr>CADdata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dc:description/>
  <cp:lastModifiedBy>Administrator</cp:lastModifiedBy>
  <cp:revision>6</cp:revision>
  <dcterms:created xsi:type="dcterms:W3CDTF">2015-06-05T18:19:34Z</dcterms:created>
  <dcterms:modified xsi:type="dcterms:W3CDTF">2016-11-05T18:47:32Z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