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 activeTab="4"/>
  </bookViews>
  <sheets>
    <sheet name="Data" sheetId="1" r:id="rId1"/>
    <sheet name="SAS_code n output" sheetId="2" r:id="rId2"/>
    <sheet name="Step by step" sheetId="4" r:id="rId3"/>
    <sheet name="Tree_output" sheetId="5" r:id="rId4"/>
    <sheet name="Sheet1" sheetId="6" r:id="rId5"/>
  </sheets>
  <calcPr calcId="124519"/>
</workbook>
</file>

<file path=xl/calcChain.xml><?xml version="1.0" encoding="utf-8"?>
<calcChain xmlns="http://schemas.openxmlformats.org/spreadsheetml/2006/main">
  <c r="G10" i="6"/>
  <c r="F10"/>
  <c r="E10"/>
  <c r="D10"/>
  <c r="G9"/>
  <c r="F9"/>
  <c r="E9"/>
  <c r="D9"/>
  <c r="G8"/>
  <c r="F8"/>
  <c r="E8"/>
  <c r="D8"/>
  <c r="G7"/>
  <c r="F7"/>
  <c r="E7"/>
  <c r="D7"/>
  <c r="G6"/>
  <c r="F6"/>
  <c r="E6"/>
  <c r="D6"/>
  <c r="G5"/>
  <c r="F5"/>
  <c r="E5"/>
  <c r="D5"/>
  <c r="G4"/>
  <c r="F4"/>
  <c r="E4"/>
  <c r="D4"/>
  <c r="G3"/>
  <c r="F3"/>
  <c r="E3"/>
  <c r="D3"/>
  <c r="G2"/>
  <c r="F2"/>
  <c r="E2"/>
  <c r="D2"/>
  <c r="C32" i="4" l="1"/>
  <c r="B33"/>
  <c r="B27"/>
  <c r="B26"/>
  <c r="C25"/>
  <c r="B25"/>
  <c r="C23"/>
  <c r="B19"/>
  <c r="B18"/>
  <c r="B17"/>
  <c r="B16"/>
  <c r="S13" i="1"/>
  <c r="E16"/>
  <c r="E15"/>
  <c r="B12"/>
  <c r="E14"/>
  <c r="E2"/>
  <c r="C11"/>
  <c r="C26" i="4" l="1"/>
  <c r="B47" l="1"/>
  <c r="B46"/>
  <c r="C45"/>
  <c r="B45"/>
  <c r="C41"/>
  <c r="B43"/>
  <c r="B42"/>
  <c r="C166" i="5" l="1"/>
  <c r="D166" s="1"/>
  <c r="E166" s="1"/>
  <c r="C16" i="4" l="1"/>
  <c r="S3" i="1"/>
  <c r="C55" i="4" l="1"/>
  <c r="B55"/>
  <c r="B56" s="1"/>
  <c r="B57" s="1"/>
  <c r="C54"/>
  <c r="B54"/>
  <c r="C53"/>
  <c r="B53"/>
  <c r="C44"/>
  <c r="C52" s="1"/>
  <c r="B44"/>
  <c r="B52" s="1"/>
  <c r="C51" s="1"/>
  <c r="C43"/>
  <c r="C42"/>
  <c r="C35"/>
  <c r="B35"/>
  <c r="B36" s="1"/>
  <c r="C34"/>
  <c r="B34"/>
  <c r="C12" i="1" l="1"/>
  <c r="C14" i="4" l="1"/>
  <c r="B11"/>
  <c r="Z10" i="1" l="1"/>
  <c r="Y10"/>
  <c r="Y9"/>
  <c r="X9"/>
  <c r="X10"/>
  <c r="X8"/>
  <c r="W8"/>
  <c r="W9"/>
  <c r="W10"/>
  <c r="W7"/>
  <c r="V7"/>
  <c r="V8"/>
  <c r="V9"/>
  <c r="V10"/>
  <c r="V6"/>
  <c r="U6"/>
  <c r="U7"/>
  <c r="U8"/>
  <c r="U9"/>
  <c r="U10"/>
  <c r="U5"/>
  <c r="T5"/>
  <c r="T6"/>
  <c r="T7"/>
  <c r="T8"/>
  <c r="T9"/>
  <c r="T10"/>
  <c r="T4"/>
  <c r="S10"/>
  <c r="S4"/>
  <c r="S5"/>
  <c r="S6"/>
  <c r="S7"/>
  <c r="S8"/>
  <c r="S9"/>
  <c r="B37" i="4"/>
  <c r="C33"/>
  <c r="C11"/>
  <c r="B11" i="1"/>
  <c r="F8" l="1"/>
  <c r="F2"/>
  <c r="G5"/>
  <c r="D2"/>
  <c r="G2"/>
  <c r="Z11"/>
  <c r="Z12" s="1"/>
  <c r="B28" i="4"/>
  <c r="E9" i="1"/>
  <c r="E7"/>
  <c r="E5"/>
  <c r="E3"/>
  <c r="G7"/>
  <c r="G3"/>
  <c r="D8"/>
  <c r="F10"/>
  <c r="F6"/>
  <c r="F4"/>
  <c r="G10"/>
  <c r="D10"/>
  <c r="D6"/>
  <c r="F9"/>
  <c r="F7"/>
  <c r="F5"/>
  <c r="F3"/>
  <c r="G8"/>
  <c r="G4"/>
  <c r="D9"/>
  <c r="D5"/>
  <c r="D4"/>
  <c r="G6"/>
  <c r="D7"/>
  <c r="D3"/>
  <c r="E10"/>
  <c r="E8"/>
  <c r="E6"/>
  <c r="E4"/>
  <c r="G9"/>
  <c r="G13" l="1"/>
  <c r="G14" s="1"/>
  <c r="F13"/>
  <c r="F14" s="1"/>
  <c r="E13"/>
</calcChain>
</file>

<file path=xl/sharedStrings.xml><?xml version="1.0" encoding="utf-8"?>
<sst xmlns="http://schemas.openxmlformats.org/spreadsheetml/2006/main" count="674" uniqueCount="237">
  <si>
    <t>Student</t>
  </si>
  <si>
    <t>Physics</t>
  </si>
  <si>
    <t>A</t>
  </si>
  <si>
    <t>C</t>
  </si>
  <si>
    <t>Math</t>
  </si>
  <si>
    <t>B</t>
  </si>
  <si>
    <t>P</t>
  </si>
  <si>
    <t>Q</t>
  </si>
  <si>
    <t>R</t>
  </si>
  <si>
    <t>X</t>
  </si>
  <si>
    <t>Y</t>
  </si>
  <si>
    <t>Z</t>
  </si>
  <si>
    <t>Distance from Center</t>
  </si>
  <si>
    <t>Centroid Hierarchical Cluster Analysis</t>
  </si>
  <si>
    <t>Root-Mean-Square Total-Sample Standard Deviation = 31.21098</t>
  </si>
  <si>
    <t>Root-Mean-Square Distance Between Observations = 62.42195</t>
  </si>
  <si>
    <t>Cluster History</t>
  </si>
  <si>
    <t>NCL</t>
  </si>
  <si>
    <t>Clusters Joined</t>
  </si>
  <si>
    <t>FREQ</t>
  </si>
  <si>
    <t>RMS</t>
  </si>
  <si>
    <t>SPRSQ</t>
  </si>
  <si>
    <t>RSQ</t>
  </si>
  <si>
    <t>T</t>
  </si>
  <si>
    <t>STD</t>
  </si>
  <si>
    <t>Cent</t>
  </si>
  <si>
    <t>i</t>
  </si>
  <si>
    <t>Dist</t>
  </si>
  <si>
    <t>e</t>
  </si>
  <si>
    <t>CL8</t>
  </si>
  <si>
    <t>CL6</t>
  </si>
  <si>
    <t>CL5</t>
  </si>
  <si>
    <t>CL7</t>
  </si>
  <si>
    <t>CL4</t>
  </si>
  <si>
    <t>CL2</t>
  </si>
  <si>
    <t>CL3</t>
  </si>
  <si>
    <t>The SAS System</t>
  </si>
  <si>
    <t>The CLUSTER Procedure</t>
  </si>
  <si>
    <t>P  15  20</t>
  </si>
  <si>
    <t>Q  20  15</t>
  </si>
  <si>
    <t>R  26  21</t>
  </si>
  <si>
    <t>X  44  52</t>
  </si>
  <si>
    <t>Y  50  45</t>
  </si>
  <si>
    <t>Z  57  38</t>
  </si>
  <si>
    <t>A  80  85</t>
  </si>
  <si>
    <t>B  90  88</t>
  </si>
  <si>
    <t>C  98  98</t>
  </si>
  <si>
    <t>;</t>
  </si>
  <si>
    <r>
      <t>data</t>
    </r>
    <r>
      <rPr>
        <sz val="10"/>
        <color rgb="FF000000"/>
        <rFont val="Verdana"/>
        <family val="2"/>
      </rPr>
      <t xml:space="preserve"> base;</t>
    </r>
  </si>
  <si>
    <r>
      <t>input</t>
    </r>
    <r>
      <rPr>
        <sz val="10"/>
        <color rgb="FF000000"/>
        <rFont val="Verdana"/>
        <family val="2"/>
      </rPr>
      <t xml:space="preserve"> name </t>
    </r>
    <r>
      <rPr>
        <sz val="10"/>
        <color rgb="FF008080"/>
        <rFont val="Verdana"/>
        <family val="2"/>
      </rPr>
      <t>$1.</t>
    </r>
    <r>
      <rPr>
        <sz val="10"/>
        <color rgb="FF000000"/>
        <rFont val="Verdana"/>
        <family val="2"/>
      </rPr>
      <t xml:space="preserve"> physics math @;</t>
    </r>
  </si>
  <si>
    <r>
      <t>cards</t>
    </r>
    <r>
      <rPr>
        <sz val="10"/>
        <color rgb="FF000000"/>
        <rFont val="Verdana"/>
        <family val="2"/>
      </rPr>
      <t>;</t>
    </r>
  </si>
  <si>
    <r>
      <t>run</t>
    </r>
    <r>
      <rPr>
        <sz val="10"/>
        <color rgb="FF000000"/>
        <rFont val="Verdana"/>
        <family val="2"/>
      </rPr>
      <t>;</t>
    </r>
  </si>
  <si>
    <r>
      <t>id</t>
    </r>
    <r>
      <rPr>
        <sz val="10"/>
        <color rgb="FF000000"/>
        <rFont val="Verdana"/>
        <family val="2"/>
      </rPr>
      <t xml:space="preserve"> name;</t>
    </r>
  </si>
  <si>
    <r>
      <t>var</t>
    </r>
    <r>
      <rPr>
        <sz val="10"/>
        <color rgb="FF000000"/>
        <rFont val="Verdana"/>
        <family val="2"/>
      </rPr>
      <t xml:space="preserve"> </t>
    </r>
  </si>
  <si>
    <t>physics math</t>
  </si>
  <si>
    <t>Optimal Cluster</t>
  </si>
  <si>
    <r>
      <t>ods</t>
    </r>
    <r>
      <rPr>
        <sz val="10"/>
        <color rgb="FF000000"/>
        <rFont val="Verdana"/>
        <family val="2"/>
      </rPr>
      <t xml:space="preserve"> </t>
    </r>
    <r>
      <rPr>
        <sz val="10"/>
        <color rgb="FF0000FF"/>
        <rFont val="Verdana"/>
        <family val="2"/>
      </rPr>
      <t>html</t>
    </r>
    <r>
      <rPr>
        <sz val="10"/>
        <color rgb="FF000000"/>
        <rFont val="Verdana"/>
        <family val="2"/>
      </rPr>
      <t xml:space="preserve"> </t>
    </r>
    <r>
      <rPr>
        <sz val="10"/>
        <color rgb="FF0000FF"/>
        <rFont val="Verdana"/>
        <family val="2"/>
      </rPr>
      <t>body</t>
    </r>
    <r>
      <rPr>
        <sz val="10"/>
        <color rgb="FF000000"/>
        <rFont val="Verdana"/>
        <family val="2"/>
      </rPr>
      <t xml:space="preserve">= </t>
    </r>
    <r>
      <rPr>
        <sz val="10"/>
        <color rgb="FF800080"/>
        <rFont val="Verdana"/>
        <family val="2"/>
      </rPr>
      <t>'C:\gopal\d\Gopal_work\Projects\Models\2013_Models\Profit_profiling\Cluster_Analysis_Hirarchical_17_Jul_2013\Hirarchical_Aglomerative_tree.xls'</t>
    </r>
    <r>
      <rPr>
        <sz val="10"/>
        <color rgb="FF000000"/>
        <rFont val="Verdana"/>
        <family val="2"/>
      </rPr>
      <t xml:space="preserve"> ;</t>
    </r>
  </si>
  <si>
    <r>
      <t>OPTIONS</t>
    </r>
    <r>
      <rPr>
        <sz val="10"/>
        <color rgb="FF000000"/>
        <rFont val="Verdana"/>
        <family val="2"/>
      </rPr>
      <t xml:space="preserve"> FORMCHAR=</t>
    </r>
    <r>
      <rPr>
        <sz val="10"/>
        <color rgb="FF800080"/>
        <rFont val="Verdana"/>
        <family val="2"/>
      </rPr>
      <t>"|----|+|---+=|-/\&lt;&gt;*"</t>
    </r>
    <r>
      <rPr>
        <sz val="10"/>
        <color rgb="FF000000"/>
        <rFont val="Verdana"/>
        <family val="2"/>
      </rPr>
      <t>;</t>
    </r>
  </si>
  <si>
    <r>
      <t>proc</t>
    </r>
    <r>
      <rPr>
        <sz val="10"/>
        <color rgb="FF000000"/>
        <rFont val="Verdana"/>
        <family val="2"/>
      </rPr>
      <t xml:space="preserve"> </t>
    </r>
    <r>
      <rPr>
        <b/>
        <sz val="10"/>
        <color rgb="FF000080"/>
        <rFont val="Verdana"/>
        <family val="2"/>
      </rPr>
      <t>tree</t>
    </r>
    <r>
      <rPr>
        <sz val="10"/>
        <color rgb="FF000000"/>
        <rFont val="Verdana"/>
        <family val="2"/>
      </rPr>
      <t xml:space="preserve"> </t>
    </r>
    <r>
      <rPr>
        <sz val="10"/>
        <color rgb="FF0000FF"/>
        <rFont val="Verdana"/>
        <family val="2"/>
      </rPr>
      <t>data</t>
    </r>
    <r>
      <rPr>
        <sz val="10"/>
        <color rgb="FF000000"/>
        <rFont val="Verdana"/>
        <family val="2"/>
      </rPr>
      <t xml:space="preserve">=tree </t>
    </r>
    <r>
      <rPr>
        <sz val="10"/>
        <color rgb="FF0000FF"/>
        <rFont val="Verdana"/>
        <family val="2"/>
      </rPr>
      <t>out</t>
    </r>
    <r>
      <rPr>
        <sz val="10"/>
        <color rgb="FF000000"/>
        <rFont val="Verdana"/>
        <family val="2"/>
      </rPr>
      <t xml:space="preserve">=clus3 </t>
    </r>
    <r>
      <rPr>
        <sz val="10"/>
        <color rgb="FF0000FF"/>
        <rFont val="Verdana"/>
        <family val="2"/>
      </rPr>
      <t>horizontal</t>
    </r>
    <r>
      <rPr>
        <sz val="10"/>
        <color rgb="FF000000"/>
        <rFont val="Verdana"/>
        <family val="2"/>
      </rPr>
      <t xml:space="preserve"> </t>
    </r>
    <r>
      <rPr>
        <sz val="10"/>
        <color rgb="FF0000FF"/>
        <rFont val="Verdana"/>
        <family val="2"/>
      </rPr>
      <t>nclusters</t>
    </r>
    <r>
      <rPr>
        <sz val="10"/>
        <color rgb="FF000000"/>
        <rFont val="Verdana"/>
        <family val="2"/>
      </rPr>
      <t>=</t>
    </r>
    <r>
      <rPr>
        <b/>
        <sz val="10"/>
        <color rgb="FF008080"/>
        <rFont val="Verdana"/>
        <family val="2"/>
      </rPr>
      <t>3</t>
    </r>
    <r>
      <rPr>
        <sz val="10"/>
        <color rgb="FF000000"/>
        <rFont val="Verdana"/>
        <family val="2"/>
      </rPr>
      <t>;</t>
    </r>
  </si>
  <si>
    <r>
      <t>copy</t>
    </r>
    <r>
      <rPr>
        <sz val="10"/>
        <color rgb="FF000000"/>
        <rFont val="Verdana"/>
        <family val="2"/>
      </rPr>
      <t xml:space="preserve"> physics math;</t>
    </r>
  </si>
  <si>
    <r>
      <t>ods</t>
    </r>
    <r>
      <rPr>
        <sz val="10"/>
        <color rgb="FF000000"/>
        <rFont val="Verdana"/>
        <family val="2"/>
      </rPr>
      <t xml:space="preserve"> </t>
    </r>
    <r>
      <rPr>
        <sz val="10"/>
        <color rgb="FF0000FF"/>
        <rFont val="Verdana"/>
        <family val="2"/>
      </rPr>
      <t>html</t>
    </r>
    <r>
      <rPr>
        <sz val="10"/>
        <color rgb="FF000000"/>
        <rFont val="Verdana"/>
        <family val="2"/>
      </rPr>
      <t xml:space="preserve"> </t>
    </r>
    <r>
      <rPr>
        <sz val="10"/>
        <color rgb="FF0000FF"/>
        <rFont val="Verdana"/>
        <family val="2"/>
      </rPr>
      <t>close</t>
    </r>
    <r>
      <rPr>
        <sz val="10"/>
        <color rgb="FF000000"/>
        <rFont val="Verdana"/>
        <family val="2"/>
      </rPr>
      <t>;</t>
    </r>
  </si>
  <si>
    <t>3-cluster solution</t>
  </si>
  <si>
    <t>The TREE Procedure</t>
  </si>
  <si>
    <t xml:space="preserve">                                  Distance Between Cluster Centroids                              </t>
  </si>
  <si>
    <t xml:space="preserve">                                                                                                  </t>
  </si>
  <si>
    <r>
      <t>proc</t>
    </r>
    <r>
      <rPr>
        <sz val="10"/>
        <color rgb="FF000000"/>
        <rFont val="Verdana"/>
        <family val="2"/>
      </rPr>
      <t xml:space="preserve"> </t>
    </r>
    <r>
      <rPr>
        <b/>
        <sz val="10"/>
        <color rgb="FF000080"/>
        <rFont val="Verdana"/>
        <family val="2"/>
      </rPr>
      <t>sort</t>
    </r>
    <r>
      <rPr>
        <sz val="10"/>
        <color rgb="FF000000"/>
        <rFont val="Verdana"/>
        <family val="2"/>
      </rPr>
      <t xml:space="preserve">; </t>
    </r>
    <r>
      <rPr>
        <sz val="10"/>
        <color rgb="FF0000FF"/>
        <rFont val="Verdana"/>
        <family val="2"/>
      </rPr>
      <t>by</t>
    </r>
    <r>
      <rPr>
        <sz val="10"/>
        <color rgb="FF000000"/>
        <rFont val="Verdana"/>
        <family val="2"/>
      </rPr>
      <t xml:space="preserve"> cluster;</t>
    </r>
  </si>
  <si>
    <r>
      <t>proc</t>
    </r>
    <r>
      <rPr>
        <sz val="10"/>
        <color rgb="FF000000"/>
        <rFont val="Verdana"/>
        <family val="2"/>
      </rPr>
      <t xml:space="preserve"> </t>
    </r>
    <r>
      <rPr>
        <b/>
        <sz val="10"/>
        <color rgb="FF000080"/>
        <rFont val="Verdana"/>
        <family val="2"/>
      </rPr>
      <t>print</t>
    </r>
    <r>
      <rPr>
        <sz val="10"/>
        <color rgb="FF000000"/>
        <rFont val="Verdana"/>
        <family val="2"/>
      </rPr>
      <t xml:space="preserve"> </t>
    </r>
    <r>
      <rPr>
        <sz val="10"/>
        <color rgb="FF0000FF"/>
        <rFont val="Verdana"/>
        <family val="2"/>
      </rPr>
      <t>data</t>
    </r>
    <r>
      <rPr>
        <sz val="10"/>
        <color rgb="FF000000"/>
        <rFont val="Verdana"/>
        <family val="2"/>
      </rPr>
      <t xml:space="preserve">=clus3; </t>
    </r>
    <r>
      <rPr>
        <sz val="10"/>
        <color rgb="FF0000FF"/>
        <rFont val="Verdana"/>
        <family val="2"/>
      </rPr>
      <t>by</t>
    </r>
    <r>
      <rPr>
        <sz val="10"/>
        <color rgb="FF000000"/>
        <rFont val="Verdana"/>
        <family val="2"/>
      </rPr>
      <t xml:space="preserve"> cluster;</t>
    </r>
  </si>
  <si>
    <r>
      <t>var</t>
    </r>
    <r>
      <rPr>
        <sz val="10"/>
        <color rgb="FF000000"/>
        <rFont val="Verdana"/>
        <family val="2"/>
      </rPr>
      <t xml:space="preserve"> name physics math;</t>
    </r>
  </si>
  <si>
    <r>
      <t>title2</t>
    </r>
    <r>
      <rPr>
        <sz val="10"/>
        <color rgb="FF000000"/>
        <rFont val="Verdana"/>
        <family val="2"/>
      </rPr>
      <t xml:space="preserve"> </t>
    </r>
    <r>
      <rPr>
        <sz val="10"/>
        <color rgb="FF800080"/>
        <rFont val="Verdana"/>
        <family val="2"/>
      </rPr>
      <t>'3-cluster solution'</t>
    </r>
    <r>
      <rPr>
        <sz val="10"/>
        <color rgb="FF000000"/>
        <rFont val="Verdana"/>
        <family val="2"/>
      </rPr>
      <t>;</t>
    </r>
  </si>
  <si>
    <t xml:space="preserve">                                        3-cluster solution</t>
  </si>
  <si>
    <t>------------------------------------------- CLUSTER=1 --------------------------------------------</t>
  </si>
  <si>
    <t xml:space="preserve">                                  Obs    name    physics    math</t>
  </si>
  <si>
    <t xml:space="preserve">                                   1      P         15       20</t>
  </si>
  <si>
    <t xml:space="preserve">                                   2      Q         20       15</t>
  </si>
  <si>
    <t xml:space="preserve">                                   3      R         26       21</t>
  </si>
  <si>
    <t>------------------------------------------- CLUSTER=2 --------------------------------------------</t>
  </si>
  <si>
    <t xml:space="preserve">                                   4      X         44       52</t>
  </si>
  <si>
    <t xml:space="preserve">                                   5      Y         50       45</t>
  </si>
  <si>
    <t xml:space="preserve">                                   6      Z         57       38</t>
  </si>
  <si>
    <t>------------------------------------------- CLUSTER=3 --------------------------------------------</t>
  </si>
  <si>
    <t xml:space="preserve">                                   7      A         80       85</t>
  </si>
  <si>
    <t xml:space="preserve">                                   8      B         90       88</t>
  </si>
  <si>
    <t xml:space="preserve">                                   9      C         98       98</t>
  </si>
  <si>
    <t>Step 1</t>
  </si>
  <si>
    <t>P &amp; Q combined</t>
  </si>
  <si>
    <t>New centroid</t>
  </si>
  <si>
    <r>
      <t>proc</t>
    </r>
    <r>
      <rPr>
        <sz val="10"/>
        <color rgb="FF000000"/>
        <rFont val="Verdana"/>
        <family val="2"/>
      </rPr>
      <t xml:space="preserve"> </t>
    </r>
    <r>
      <rPr>
        <b/>
        <sz val="10"/>
        <color rgb="FF000080"/>
        <rFont val="Verdana"/>
        <family val="2"/>
      </rPr>
      <t>cluster</t>
    </r>
    <r>
      <rPr>
        <sz val="10"/>
        <color rgb="FF000000"/>
        <rFont val="Verdana"/>
        <family val="2"/>
      </rPr>
      <t xml:space="preserve"> </t>
    </r>
    <r>
      <rPr>
        <sz val="10"/>
        <color rgb="FF0000FF"/>
        <rFont val="Verdana"/>
        <family val="2"/>
      </rPr>
      <t>data</t>
    </r>
    <r>
      <rPr>
        <sz val="10"/>
        <color rgb="FF000000"/>
        <rFont val="Verdana"/>
        <family val="2"/>
      </rPr>
      <t xml:space="preserve">=base </t>
    </r>
    <r>
      <rPr>
        <sz val="10"/>
        <color rgb="FF0000FF"/>
        <rFont val="Verdana"/>
        <family val="2"/>
      </rPr>
      <t>noeigen</t>
    </r>
    <r>
      <rPr>
        <sz val="10"/>
        <color rgb="FF000000"/>
        <rFont val="Verdana"/>
        <family val="2"/>
      </rPr>
      <t xml:space="preserve"> </t>
    </r>
    <r>
      <rPr>
        <sz val="10"/>
        <color rgb="FF0000FF"/>
        <rFont val="Verdana"/>
        <family val="2"/>
      </rPr>
      <t>method</t>
    </r>
    <r>
      <rPr>
        <sz val="10"/>
        <color rgb="FF000000"/>
        <rFont val="Verdana"/>
        <family val="2"/>
      </rPr>
      <t xml:space="preserve">=centroid rmsstd </t>
    </r>
    <r>
      <rPr>
        <sz val="10"/>
        <color rgb="FF0000FF"/>
        <rFont val="Verdana"/>
        <family val="2"/>
      </rPr>
      <t>rsquare</t>
    </r>
    <r>
      <rPr>
        <sz val="10"/>
        <color rgb="FF000000"/>
        <rFont val="Verdana"/>
        <family val="2"/>
      </rPr>
      <t xml:space="preserve"> </t>
    </r>
    <r>
      <rPr>
        <sz val="10"/>
        <color rgb="FF0000CC"/>
        <rFont val="Verdana"/>
        <family val="2"/>
      </rPr>
      <t>nonorm</t>
    </r>
    <r>
      <rPr>
        <sz val="10"/>
        <color rgb="FF000000"/>
        <rFont val="Verdana"/>
        <family val="2"/>
      </rPr>
      <t xml:space="preserve"> out=tree ;</t>
    </r>
  </si>
  <si>
    <t xml:space="preserve">           80  75   70   65   60   55   50   45   40   35   30   25   20   15   10    5    0      </t>
  </si>
  <si>
    <t xml:space="preserve">           +----+----+----+----+----+----+----+----+----+----+----+----+----+----+----+----+      </t>
  </si>
  <si>
    <t xml:space="preserve">         P XXXXXXXXXXXXXXXXXXXXXXXXXXXXXXXXXXXXXXXXXXXXXXXXXXXXXXXXXXXXXXXXXXXXXXXXXX.......      </t>
  </si>
  <si>
    <t xml:space="preserve">           XXXXXXXXXXXXXXXXXXXXXXXXXXXXXXXXXXXXXXXXXXXXXXXXXXXXXXXXXXXXXXXXXXXXXXXXXX             </t>
  </si>
  <si>
    <t xml:space="preserve">         Q XXXXXXXXXXXXXXXXXXXXXXXXXXXXXXXXXXXXXXXXXXXXXXXXXXXXXXXXXXXXXXXXXXXXXXXXXX.......      </t>
  </si>
  <si>
    <t xml:space="preserve">           XXXXXXXXXXXXXXXXXXXXXXXXXXXXXXXXXXXXXXXXXXXXXXXXXXXXXXXXXXXXXXXXXXXXXXXX               </t>
  </si>
  <si>
    <t xml:space="preserve">         R XXXXXXXXXXXXXXXXXXXXXXXXXXXXXXXXXXXXXXXXXXXXXXXXXXXXXXXXXXXXXXXXXXXXXXXX.........      </t>
  </si>
  <si>
    <t xml:space="preserve">           XXXXXXXXXXXXXXXXXXXXXXXXXXXXXXXXXXXXXXXXX                                              </t>
  </si>
  <si>
    <t xml:space="preserve">         X XXXXXXXXXXXXXXXXXXXXXXXXXXXXXXXXXXXXXXXXXXXXXXXXXXXXXXXXXXXXXXXXXXXXXXXX.........      </t>
  </si>
  <si>
    <t xml:space="preserve">      n    XXXXXXXXXXXXXXXXXXXXXXXXXXXXXXXXXXXXXXXXXXXXXXXXXXXXXXXXXXXXXXXXXXXXXXXX               </t>
  </si>
  <si>
    <t xml:space="preserve">      a    XXXXXXXXXXXXXXXXXXXXXXXXXXXXXXXXXXXXXXXXXXXXXXXXXXXXXXXXXXXXXXXXXXXXXXXX               </t>
  </si>
  <si>
    <t xml:space="preserve">      m  Y XXXXXXXXXXXXXXXXXXXXXXXXXXXXXXXXXXXXXXXXXXXXXXXXXXXXXXXXXXXXXXXXXXXXXXXX.........      </t>
  </si>
  <si>
    <t xml:space="preserve">      e    XXXXXXXXXXXXXXXXXXXXXXXXXXXXXXXXXXXXXXXXXXXXXXXXXXXXXXXXXXXXXXXXXXX                    </t>
  </si>
  <si>
    <t xml:space="preserve">           XXXXXXXXXXXXXXXXXXXXXXXXXXXXXXXXXXXXXXXXXXXXXXXXXXXXXXXXXXXXXXXXXXX                    </t>
  </si>
  <si>
    <t xml:space="preserve">         Z XXXXXXXXXXXXXXXXXXXXXXXXXXXXXXXXXXXXXXXXXXXXXXXXXXXXXXXXXXXXXXXXXXX..............      </t>
  </si>
  <si>
    <t xml:space="preserve">           X                                                                                      </t>
  </si>
  <si>
    <t xml:space="preserve">         A XXXXXXXXXXXXXXXXXXXXXXXXXXXXXXXXXXXXXXXXXXXXXXXXXXXXXXXXXXXXXXXXXXXXXXX..........      </t>
  </si>
  <si>
    <t xml:space="preserve">           XXXXXXXXXXXXXXXXXXXXXXXXXXXXXXXXXXXXXXXXXXXXXXXXXXXXXXXXXXXXXXXXXXXXXXX                </t>
  </si>
  <si>
    <t xml:space="preserve">         B XXXXXXXXXXXXXXXXXXXXXXXXXXXXXXXXXXXXXXXXXXXXXXXXXXXXXXXXXXXXXXXXXXXXXXX..........      </t>
  </si>
  <si>
    <t xml:space="preserve">           XXXXXXXXXXXXXXXXXXXXXXXXXXXXXXXXXXXXXXXXXXXXXXXXXXXXXXXXXXXXXXXX                       </t>
  </si>
  <si>
    <t xml:space="preserve">         C XXXXXXXXXXXXXXXXXXXXXXXXXXXXXXXXXXXXXXXXXXXXXXXXXXXXXXXXXXXXXXXX.................      </t>
  </si>
  <si>
    <t>Distance between P and Q</t>
  </si>
  <si>
    <t>Step 2</t>
  </si>
  <si>
    <t>Total variance</t>
  </si>
  <si>
    <t>Sq sum dist Phy</t>
  </si>
  <si>
    <t xml:space="preserve">Sq sum dist </t>
  </si>
  <si>
    <t xml:space="preserve">Root-Mean-Square Total-Sample Standard Deviation </t>
  </si>
  <si>
    <t>Sq distance between points</t>
  </si>
  <si>
    <t>Root-Mean-Square Distance Between Observation</t>
  </si>
  <si>
    <t>Distance between CL8 and R</t>
  </si>
  <si>
    <t>Step 5</t>
  </si>
  <si>
    <t>Distance between CL6 and Z</t>
  </si>
  <si>
    <t>CL6 centroid</t>
  </si>
  <si>
    <t>_NAME_</t>
  </si>
  <si>
    <t>_PARENT_</t>
  </si>
  <si>
    <t>_NCL_</t>
  </si>
  <si>
    <t>_FREQ_</t>
  </si>
  <si>
    <t>_HEIGHT_</t>
  </si>
  <si>
    <t>_RMSSTD_</t>
  </si>
  <si>
    <t>_SPRSQ_</t>
  </si>
  <si>
    <t>_RSQ_</t>
  </si>
  <si>
    <t>_PSF_</t>
  </si>
  <si>
    <t>_PST2_</t>
  </si>
  <si>
    <t>_ERSQ_</t>
  </si>
  <si>
    <t>_RATIO_</t>
  </si>
  <si>
    <t>_LOGR_</t>
  </si>
  <si>
    <t>_CCC_</t>
  </si>
  <si>
    <t>physics</t>
  </si>
  <si>
    <t>math</t>
  </si>
  <si>
    <t>_DIST_</t>
  </si>
  <si>
    <t>_AVLINK_</t>
  </si>
  <si>
    <t>name</t>
  </si>
  <si>
    <t>.</t>
  </si>
  <si>
    <t>CL1</t>
  </si>
  <si>
    <t>std dev RMS STD</t>
  </si>
  <si>
    <t>Step 7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</si>
  <si>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</si>
  <si>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</si>
  <si>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</si>
  <si>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</si>
  <si>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</si>
  <si>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</si>
  <si>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</si>
  <si>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</si>
  <si>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Distance between CL7 (P,Q,R) and CL4 (X,Y,Z)</t>
  </si>
  <si>
    <t>CL7 centroid</t>
  </si>
  <si>
    <t>CL4 centroid</t>
  </si>
  <si>
    <t>Step 8</t>
  </si>
  <si>
    <t>Distance between CL2 (P,Q,R,X,Y,Z) and CL3 (A,B,C)</t>
  </si>
  <si>
    <t>CL2 centroid</t>
  </si>
  <si>
    <t>CL3 centroid</t>
  </si>
  <si>
    <t>Output Data Set</t>
  </si>
  <si>
    <t>The OUTTREE= data set contains one observation for each observation in the input</t>
  </si>
  <si>
    <t>data set, plus one observation for each cluster of two or more observations (that is,</t>
  </si>
  <si>
    <t>one observation for each node of the cluster tree). The total number of output observations</t>
  </si>
  <si>
    <t>is usually 2n 􀀀 1, where n is the number of input observations. The density</t>
  </si>
  <si>
    <t>methods may produce fewer output observations when the number of clusters cannot</t>
  </si>
  <si>
    <t>be reduced to one.</t>
  </si>
  <si>
    <t>The label of the OUTTREE= data set identifies the type of cluster analysis performed</t>
  </si>
  <si>
    <t>and is automatically displayed when the TREE procedure is invoked.</t>
  </si>
  <si>
    <t>SAS OnlineDocä: Version 8</t>
  </si>
  <si>
    <t>868 _x0007_ Chapter 23. The CLUSTER Procedure</t>
  </si>
  <si>
    <t>The variables in the OUTTREE= data set are as follows:</t>
  </si>
  <si>
    <t>_x000F_ the BY variables, if you use a BY statement</t>
  </si>
  <si>
    <t>_x000F_ the ID variable, if you use an ID statement</t>
  </si>
  <si>
    <t>_x000F_ the COPY variables, if you use a COPY statement</t>
  </si>
  <si>
    <t>_x000F_ –NAME–, a character variable giving the name of the node. If the node is a</t>
  </si>
  <si>
    <t>cluster, the name is CLn, where n is the number of the cluster. If the node is an</t>
  </si>
  <si>
    <t>observation, the name is OBn, where n is the observation number. If the node</t>
  </si>
  <si>
    <t>is an observation and the ID statement is used, the name is the formatted value</t>
  </si>
  <si>
    <t>of the ID variable.</t>
  </si>
  <si>
    <t>_x000F_ –PARENT–, a character variable giving the value of –NAME– of the parent</t>
  </si>
  <si>
    <t>of the node</t>
  </si>
  <si>
    <t>_x000F_ –NCL–, the number of clusters</t>
  </si>
  <si>
    <t>_x000F_ –FREQ–, the number of observations in the current cluster</t>
  </si>
  <si>
    <t>_x000F_ –HEIGHT–, the distance or similarity between the last clusters joined, as</t>
  </si>
  <si>
    <t>defined in the section “Clustering Methods” on page 854. The variable</t>
  </si>
  <si>
    <t>–HEIGHT– is used by the TREE procedure as the default height axis. The</t>
  </si>
  <si>
    <t>label of the –HEIGHT– variable identifies the between-cluster distance measure.</t>
  </si>
  <si>
    <t>For METHOD=TWOSTAGE, the –HEIGHT– variable contains the densities</t>
  </si>
  <si>
    <t>at which clusters joined in the first stage; for clusters formed in the second</t>
  </si>
  <si>
    <t>stage, –HEIGHT– is a very small negative number.</t>
  </si>
  <si>
    <t>If the input data set contains coordinates, the following variables appear in the output</t>
  </si>
  <si>
    <t>data set:</t>
  </si>
  <si>
    <t>_x000F_ the variables containing the coordinates used in the cluster analysis. For output</t>
  </si>
  <si>
    <t>observations that correspond to input observations, the values of the coordinates</t>
  </si>
  <si>
    <t>are the same in both data sets except for some slight numeric error</t>
  </si>
  <si>
    <t>possibly introduced by standardizing and unstandardizing if the STANDARD</t>
  </si>
  <si>
    <t>option is used. For output observations that correspond to clusters of more than</t>
  </si>
  <si>
    <t>one input observation, the values of the coordinates are the cluster means.</t>
  </si>
  <si>
    <t>_x000F_ –ERSQ–, the approximate expected value of R2 under the uniform null hypothesis</t>
  </si>
  <si>
    <t>_x000F_ –RATIO–, equal to 1􀀀–ERSQ–</t>
  </si>
  <si>
    <t>1􀀀–RSQ–</t>
  </si>
  <si>
    <t>_x000F_ –LOGR–, natural logarithm of –RATIO–</t>
  </si>
  <si>
    <t>_x000F_ –CCC–, the cubic clustering criterion</t>
  </si>
  <si>
    <t>The variables –ERSQ–, –RATIO–, –LOGR–, and –CCC– have missing values</t>
  </si>
  <si>
    <t>when the number of clusters is greater than one-fifth the number of observations.</t>
  </si>
  <si>
    <t>If the input data set contains coordinates and METHOD=AVERAGE,</t>
  </si>
  <si>
    <t>METHOD=CENTROID, or METHOD=WARD, then the following variables appear</t>
  </si>
  <si>
    <t>in the output data set.</t>
  </si>
  <si>
    <t>Output Data Set _x0007_ 869</t>
  </si>
  <si>
    <t>_x000F_ –DIST–, the Euclidean distance between the means of the last clusters joined</t>
  </si>
  <si>
    <t>_x000F_ –AVLINK–, the average distance between the last clusters joined</t>
  </si>
  <si>
    <t>If the input data set contains coordinates orMETHOD=AVERAGE,METHOD=CENTROID,</t>
  </si>
  <si>
    <t>or METHOD=WARD, then the following variables appear in the output data set:</t>
  </si>
  <si>
    <t>_x000F_ –RMSSTD–, the root-mean-square standard deviation of the current cluster</t>
  </si>
  <si>
    <t>_x000F_ –SPRSQ–, the semipartial squared multiple correlation or the decrease in the</t>
  </si>
  <si>
    <t>proportion of variance accounted for due to joining two clusters to form the</t>
  </si>
  <si>
    <t>current cluster</t>
  </si>
  <si>
    <t>_x000F_ –RSQ–, the squared multiple correlation</t>
  </si>
  <si>
    <t>_x000F_ –PSF–, the pseudo F statistic</t>
  </si>
  <si>
    <t>_x000F_ –PST2–, the pseudo t2 statistic</t>
  </si>
  <si>
    <t>If METHOD=EML, then the following variable appears in the output data set:</t>
  </si>
  <si>
    <t>_x000F_ –LNLR–, the log-likelihood ratio</t>
  </si>
  <si>
    <t>If METHOD=TWOSTAGE or METHOD=DENSITY, the following variable appears</t>
  </si>
  <si>
    <t>in the output data set:</t>
  </si>
  <si>
    <t>_x000F_ –MODE–, pertaining to the modal clusters. With METHOD=DENSITY, the</t>
  </si>
  <si>
    <t>–MODE– variable indicates the number of modal clusters contained by the</t>
  </si>
  <si>
    <t>current cluster. With METHOD=TWOSTAGE, the –MODE– variable gives</t>
  </si>
  <si>
    <t>the maximum density in each modal cluster and the fusion density, d_x0003_, for clusters</t>
  </si>
  <si>
    <t>containing two or more modal clusters; for clusters containing no modal</t>
  </si>
  <si>
    <t>clusters, –MODE– is missing.</t>
  </si>
  <si>
    <t>If nonparametric density estimates are requested (when METHOD=DENSITY or</t>
  </si>
  <si>
    <t>METHOD=TWOSTAGE and the HYBRID option is not used; or when the TRIM=</t>
  </si>
  <si>
    <t>option is used), the output data set contains</t>
  </si>
  <si>
    <t>_x000F_ –DENS–, the maximum density in the current cluster</t>
  </si>
  <si>
    <t>From Chapter 23 SAS cluster procedure</t>
  </si>
  <si>
    <t>Sq sum dist  Math</t>
  </si>
  <si>
    <t>total variance (with-in cluster)</t>
  </si>
  <si>
    <t>Avg total variance  (with-in cluster)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</si>
</sst>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 * #,##0.00_ ;_ * \-#,##0.00_ ;_ * &quot;-&quot;??_ ;_ @_ "/>
    <numFmt numFmtId="165" formatCode="_(* #,##0.0_);_(* \(#,##0.0\);_(* &quot;-&quot;??_);_(@_)"/>
    <numFmt numFmtId="166" formatCode="0.0"/>
    <numFmt numFmtId="167" formatCode="_(* #,##0.0000_);_(* \(#,##0.000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228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80"/>
      <name val="Verdana"/>
      <family val="2"/>
    </font>
    <font>
      <sz val="10"/>
      <color rgb="FF000000"/>
      <name val="Verdana"/>
      <family val="2"/>
    </font>
    <font>
      <sz val="10"/>
      <color rgb="FF0000FF"/>
      <name val="Verdana"/>
      <family val="2"/>
    </font>
    <font>
      <sz val="10"/>
      <color rgb="FF008080"/>
      <name val="Verdana"/>
      <family val="2"/>
    </font>
    <font>
      <sz val="10"/>
      <color rgb="FF800080"/>
      <name val="Verdana"/>
      <family val="2"/>
    </font>
    <font>
      <b/>
      <sz val="10"/>
      <color rgb="FF008080"/>
      <name val="Verdana"/>
      <family val="2"/>
    </font>
    <font>
      <sz val="10"/>
      <color rgb="FF000000"/>
      <name val="Courier New"/>
      <family val="3"/>
    </font>
    <font>
      <sz val="10"/>
      <color rgb="FF0000CC"/>
      <name val="Verdana"/>
      <family val="2"/>
    </font>
    <font>
      <sz val="10"/>
      <color rgb="FF002288"/>
      <name val="Arial"/>
      <family val="2"/>
    </font>
    <font>
      <b/>
      <sz val="11"/>
      <color rgb="FF0000CC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43" fontId="0" fillId="0" borderId="0" xfId="1" applyFont="1"/>
    <xf numFmtId="165" fontId="0" fillId="0" borderId="0" xfId="1" applyNumberFormat="1" applyFont="1"/>
    <xf numFmtId="0" fontId="3" fillId="2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7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5" fillId="3" borderId="12" xfId="0" applyFont="1" applyFill="1" applyBorder="1" applyAlignment="1">
      <alignment horizontal="center" vertical="top" wrapText="1"/>
    </xf>
    <xf numFmtId="0" fontId="5" fillId="3" borderId="16" xfId="0" applyFont="1" applyFill="1" applyBorder="1" applyAlignment="1">
      <alignment horizontal="center" vertical="top" wrapText="1"/>
    </xf>
    <xf numFmtId="0" fontId="5" fillId="3" borderId="17" xfId="0" applyFont="1" applyFill="1" applyBorder="1" applyAlignment="1">
      <alignment horizontal="center" vertical="top" wrapText="1"/>
    </xf>
    <xf numFmtId="0" fontId="5" fillId="3" borderId="18" xfId="0" applyFont="1" applyFill="1" applyBorder="1" applyAlignment="1">
      <alignment horizontal="center" vertical="top" wrapText="1"/>
    </xf>
    <xf numFmtId="0" fontId="5" fillId="3" borderId="19" xfId="0" applyFont="1" applyFill="1" applyBorder="1" applyAlignment="1">
      <alignment horizontal="center" vertical="top" wrapText="1"/>
    </xf>
    <xf numFmtId="0" fontId="4" fillId="3" borderId="19" xfId="0" applyFont="1" applyFill="1" applyBorder="1" applyAlignment="1">
      <alignment vertical="top" wrapText="1"/>
    </xf>
    <xf numFmtId="0" fontId="4" fillId="3" borderId="20" xfId="0" applyFont="1" applyFill="1" applyBorder="1" applyAlignment="1">
      <alignment vertical="top" wrapText="1"/>
    </xf>
    <xf numFmtId="0" fontId="5" fillId="3" borderId="21" xfId="0" applyFont="1" applyFill="1" applyBorder="1" applyAlignment="1">
      <alignment horizontal="center" vertical="top" wrapText="1"/>
    </xf>
    <xf numFmtId="0" fontId="5" fillId="3" borderId="22" xfId="0" applyFont="1" applyFill="1" applyBorder="1" applyAlignment="1">
      <alignment horizontal="center" vertical="top" wrapText="1"/>
    </xf>
    <xf numFmtId="0" fontId="4" fillId="3" borderId="22" xfId="0" applyFont="1" applyFill="1" applyBorder="1" applyAlignment="1">
      <alignment vertical="top" wrapText="1"/>
    </xf>
    <xf numFmtId="0" fontId="4" fillId="3" borderId="23" xfId="0" applyFont="1" applyFill="1" applyBorder="1" applyAlignment="1">
      <alignment vertical="top" wrapText="1"/>
    </xf>
    <xf numFmtId="0" fontId="0" fillId="0" borderId="24" xfId="0" applyBorder="1"/>
    <xf numFmtId="165" fontId="0" fillId="0" borderId="24" xfId="1" applyNumberFormat="1" applyFont="1" applyBorder="1"/>
    <xf numFmtId="0" fontId="4" fillId="3" borderId="0" xfId="0" applyFont="1" applyFill="1" applyAlignment="1">
      <alignment vertical="top"/>
    </xf>
    <xf numFmtId="43" fontId="4" fillId="3" borderId="19" xfId="1" applyFont="1" applyFill="1" applyBorder="1" applyAlignment="1">
      <alignment vertical="top" wrapText="1"/>
    </xf>
    <xf numFmtId="43" fontId="4" fillId="3" borderId="22" xfId="1" applyFont="1" applyFill="1" applyBorder="1" applyAlignment="1">
      <alignment vertical="top" wrapText="1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2" fillId="4" borderId="25" xfId="0" applyFont="1" applyFill="1" applyBorder="1" applyAlignment="1">
      <alignment vertical="top"/>
    </xf>
    <xf numFmtId="0" fontId="12" fillId="4" borderId="26" xfId="0" applyFont="1" applyFill="1" applyBorder="1" applyAlignment="1">
      <alignment vertical="top"/>
    </xf>
    <xf numFmtId="0" fontId="12" fillId="4" borderId="27" xfId="0" applyFont="1" applyFill="1" applyBorder="1" applyAlignment="1">
      <alignment vertical="top" wrapText="1"/>
    </xf>
    <xf numFmtId="165" fontId="0" fillId="0" borderId="0" xfId="0" applyNumberFormat="1"/>
    <xf numFmtId="43" fontId="0" fillId="0" borderId="0" xfId="0" applyNumberFormat="1"/>
    <xf numFmtId="0" fontId="5" fillId="3" borderId="29" xfId="0" applyFont="1" applyFill="1" applyBorder="1" applyAlignment="1">
      <alignment horizontal="center" vertical="top" wrapText="1"/>
    </xf>
    <xf numFmtId="0" fontId="5" fillId="3" borderId="28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/>
    <xf numFmtId="0" fontId="14" fillId="2" borderId="0" xfId="0" applyFont="1" applyFill="1" applyAlignment="1">
      <alignment vertical="top"/>
    </xf>
    <xf numFmtId="0" fontId="14" fillId="2" borderId="0" xfId="0" applyFont="1" applyFill="1" applyAlignment="1"/>
    <xf numFmtId="0" fontId="14" fillId="2" borderId="0" xfId="0" applyFont="1" applyFill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2" fillId="0" borderId="30" xfId="0" applyFont="1" applyBorder="1" applyAlignment="1">
      <alignment horizontal="center" vertical="top" wrapText="1"/>
    </xf>
    <xf numFmtId="0" fontId="2" fillId="0" borderId="31" xfId="0" applyFont="1" applyBorder="1" applyAlignment="1">
      <alignment horizontal="center" vertical="top" wrapText="1"/>
    </xf>
    <xf numFmtId="0" fontId="2" fillId="0" borderId="32" xfId="0" applyFont="1" applyBorder="1" applyAlignment="1">
      <alignment horizontal="center" vertical="top" wrapText="1"/>
    </xf>
    <xf numFmtId="0" fontId="0" fillId="0" borderId="33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34" xfId="0" applyBorder="1" applyAlignment="1">
      <alignment vertical="top" wrapText="1"/>
    </xf>
    <xf numFmtId="0" fontId="0" fillId="0" borderId="35" xfId="0" applyBorder="1" applyAlignment="1">
      <alignment vertical="top" wrapText="1"/>
    </xf>
    <xf numFmtId="0" fontId="0" fillId="0" borderId="36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166" fontId="0" fillId="0" borderId="24" xfId="0" applyNumberFormat="1" applyBorder="1"/>
    <xf numFmtId="0" fontId="15" fillId="5" borderId="24" xfId="0" applyFont="1" applyFill="1" applyBorder="1"/>
    <xf numFmtId="167" fontId="0" fillId="0" borderId="0" xfId="1" applyNumberFormat="1" applyFont="1"/>
    <xf numFmtId="43" fontId="0" fillId="0" borderId="0" xfId="1" applyNumberFormat="1" applyFont="1"/>
    <xf numFmtId="167" fontId="0" fillId="0" borderId="0" xfId="0" applyNumberFormat="1"/>
    <xf numFmtId="0" fontId="0" fillId="0" borderId="0" xfId="0" applyBorder="1"/>
    <xf numFmtId="164" fontId="0" fillId="0" borderId="0" xfId="0" applyNumberFormat="1"/>
    <xf numFmtId="0" fontId="15" fillId="0" borderId="0" xfId="0" applyFont="1" applyAlignment="1">
      <alignment horizontal="left"/>
    </xf>
    <xf numFmtId="0" fontId="5" fillId="3" borderId="1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9" xfId="0" applyFont="1" applyFill="1" applyBorder="1" applyAlignment="1">
      <alignment horizontal="center" vertical="top" wrapText="1"/>
    </xf>
    <xf numFmtId="0" fontId="5" fillId="3" borderId="13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horizontal="center" vertical="top" wrapText="1"/>
    </xf>
    <xf numFmtId="0" fontId="5" fillId="3" borderId="10" xfId="0" applyFont="1" applyFill="1" applyBorder="1" applyAlignment="1">
      <alignment horizontal="center" vertical="top" wrapText="1"/>
    </xf>
    <xf numFmtId="0" fontId="5" fillId="3" borderId="11" xfId="0" applyFont="1" applyFill="1" applyBorder="1" applyAlignment="1">
      <alignment horizontal="center" vertical="top" wrapText="1"/>
    </xf>
    <xf numFmtId="0" fontId="5" fillId="3" borderId="14" xfId="0" applyFont="1" applyFill="1" applyBorder="1" applyAlignment="1">
      <alignment horizontal="center" vertical="top" wrapText="1"/>
    </xf>
    <xf numFmtId="0" fontId="5" fillId="3" borderId="15" xfId="0" applyFont="1" applyFill="1" applyBorder="1" applyAlignment="1">
      <alignment horizontal="center" vertical="top" wrapText="1"/>
    </xf>
    <xf numFmtId="0" fontId="5" fillId="3" borderId="7" xfId="0" applyFont="1" applyFill="1" applyBorder="1" applyAlignment="1">
      <alignment horizontal="center" vertical="top" wrapText="1"/>
    </xf>
    <xf numFmtId="0" fontId="5" fillId="3" borderId="12" xfId="0" applyFont="1" applyFill="1" applyBorder="1" applyAlignment="1">
      <alignment horizontal="center" vertical="top" wrapText="1"/>
    </xf>
    <xf numFmtId="0" fontId="5" fillId="3" borderId="16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solidFill>
                  <a:srgbClr val="FF0000"/>
                </a:solidFill>
              </a:defRPr>
            </a:pPr>
            <a:r>
              <a:rPr lang="en-US">
                <a:solidFill>
                  <a:srgbClr val="FF0000"/>
                </a:solidFill>
              </a:rPr>
              <a:t>Students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Data!$A$2</c:f>
              <c:strCache>
                <c:ptCount val="1"/>
                <c:pt idx="0">
                  <c:v>P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Data!$B$2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Data!$C$2</c:f>
              <c:numCache>
                <c:formatCode>General</c:formatCode>
                <c:ptCount val="1"/>
                <c:pt idx="0">
                  <c:v>20</c:v>
                </c:pt>
              </c:numCache>
            </c:numRef>
          </c:yVal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Q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Data!$B$3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Data!$C$3</c:f>
              <c:numCache>
                <c:formatCode>General</c:formatCode>
                <c:ptCount val="1"/>
                <c:pt idx="0">
                  <c:v>15</c:v>
                </c:pt>
              </c:numCache>
            </c:numRef>
          </c:yVal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R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Data!$B$4</c:f>
              <c:numCache>
                <c:formatCode>General</c:formatCode>
                <c:ptCount val="1"/>
                <c:pt idx="0">
                  <c:v>26</c:v>
                </c:pt>
              </c:numCache>
            </c:numRef>
          </c:xVal>
          <c:yVal>
            <c:numRef>
              <c:f>Data!$C$4</c:f>
              <c:numCache>
                <c:formatCode>General</c:formatCode>
                <c:ptCount val="1"/>
                <c:pt idx="0">
                  <c:v>21</c:v>
                </c:pt>
              </c:numCache>
            </c:numRef>
          </c:yVal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X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Data!$B$5</c:f>
              <c:numCache>
                <c:formatCode>General</c:formatCode>
                <c:ptCount val="1"/>
                <c:pt idx="0">
                  <c:v>44</c:v>
                </c:pt>
              </c:numCache>
            </c:numRef>
          </c:xVal>
          <c:yVal>
            <c:numRef>
              <c:f>Data!$C$5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Data!$B$6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Data!$C$6</c:f>
              <c:numCache>
                <c:formatCode>General</c:formatCode>
                <c:ptCount val="1"/>
                <c:pt idx="0">
                  <c:v>45</c:v>
                </c:pt>
              </c:numCache>
            </c:numRef>
          </c:yVal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Z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Data!$B$7</c:f>
              <c:numCache>
                <c:formatCode>General</c:formatCode>
                <c:ptCount val="1"/>
                <c:pt idx="0">
                  <c:v>57</c:v>
                </c:pt>
              </c:numCache>
            </c:numRef>
          </c:xVal>
          <c:yVal>
            <c:numRef>
              <c:f>Data!$C$7</c:f>
              <c:numCache>
                <c:formatCode>General</c:formatCode>
                <c:ptCount val="1"/>
                <c:pt idx="0">
                  <c:v>38</c:v>
                </c:pt>
              </c:numCache>
            </c:numRef>
          </c:yVal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A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Data!$B$8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Data!$C$8</c:f>
              <c:numCache>
                <c:formatCode>General</c:formatCode>
                <c:ptCount val="1"/>
                <c:pt idx="0">
                  <c:v>85</c:v>
                </c:pt>
              </c:numCache>
            </c:numRef>
          </c:yVal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Data!$B$9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Data!$C$9</c:f>
              <c:numCache>
                <c:formatCode>General</c:formatCode>
                <c:ptCount val="1"/>
                <c:pt idx="0">
                  <c:v>88</c:v>
                </c:pt>
              </c:numCache>
            </c:numRef>
          </c:yVal>
        </c:ser>
        <c:ser>
          <c:idx val="8"/>
          <c:order val="8"/>
          <c:tx>
            <c:strRef>
              <c:f>Data!$A$10</c:f>
              <c:strCache>
                <c:ptCount val="1"/>
                <c:pt idx="0">
                  <c:v>C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Data!$B$10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xVal>
          <c:yVal>
            <c:numRef>
              <c:f>Data!$C$10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</c:ser>
        <c:dLbls/>
        <c:axId val="117887744"/>
        <c:axId val="117889664"/>
      </c:scatterChart>
      <c:valAx>
        <c:axId val="117887744"/>
        <c:scaling>
          <c:orientation val="minMax"/>
        </c:scaling>
        <c:axPos val="b"/>
        <c:minorGridlines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US"/>
                  <a:t>Physics Score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IN" b="1"/>
            </a:pPr>
            <a:endParaRPr lang="en-US"/>
          </a:p>
        </c:txPr>
        <c:crossAx val="117889664"/>
        <c:crosses val="autoZero"/>
        <c:crossBetween val="midCat"/>
        <c:minorUnit val="20"/>
      </c:valAx>
      <c:valAx>
        <c:axId val="117889664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US"/>
                  <a:t>Math Score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IN" b="1"/>
            </a:pPr>
            <a:endParaRPr lang="en-US"/>
          </a:p>
        </c:txPr>
        <c:crossAx val="117887744"/>
        <c:crosses val="autoZero"/>
        <c:crossBetween val="midCat"/>
      </c:valAx>
      <c:spPr>
        <a:solidFill>
          <a:schemeClr val="tx1">
            <a:lumMod val="95000"/>
            <a:lumOff val="5000"/>
          </a:schemeClr>
        </a:solidFill>
      </c:spPr>
    </c:plotArea>
    <c:legend>
      <c:legendPos val="r"/>
      <c:layout/>
      <c:spPr>
        <a:solidFill>
          <a:schemeClr val="tx1">
            <a:lumMod val="95000"/>
            <a:lumOff val="5000"/>
          </a:schemeClr>
        </a:solidFill>
      </c:spPr>
      <c:txPr>
        <a:bodyPr/>
        <a:lstStyle/>
        <a:p>
          <a:pPr>
            <a:defRPr lang="en-IN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/>
            </a:pPr>
            <a:r>
              <a:rPr lang="en-US"/>
              <a:t>Scree Plot</a:t>
            </a:r>
          </a:p>
        </c:rich>
      </c:tx>
    </c:title>
    <c:plotArea>
      <c:layout/>
      <c:barChart>
        <c:barDir val="col"/>
        <c:grouping val="clustered"/>
        <c:ser>
          <c:idx val="1"/>
          <c:order val="1"/>
          <c:tx>
            <c:strRef>
              <c:f>'SAS_code n output'!$J$35</c:f>
              <c:strCache>
                <c:ptCount val="1"/>
                <c:pt idx="0">
                  <c:v>Optimal Cluster</c:v>
                </c:pt>
              </c:strCache>
            </c:strRef>
          </c:tx>
          <c:spPr>
            <a:solidFill>
              <a:schemeClr val="accent6">
                <a:lumMod val="75000"/>
                <a:alpha val="49000"/>
              </a:schemeClr>
            </a:solidFill>
          </c:spPr>
          <c:cat>
            <c:numRef>
              <c:f>'SAS_code n output'!$A$39:$A$46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'SAS_code n output'!$J$39:$J$46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/>
        <c:gapWidth val="75"/>
        <c:axId val="119184768"/>
        <c:axId val="119183232"/>
      </c:barChart>
      <c:lineChart>
        <c:grouping val="standard"/>
        <c:ser>
          <c:idx val="0"/>
          <c:order val="0"/>
          <c:tx>
            <c:v>RMS STD</c:v>
          </c:tx>
          <c:marker>
            <c:symbol val="circle"/>
            <c:size val="5"/>
            <c:spPr>
              <a:solidFill>
                <a:schemeClr val="bg1"/>
              </a:solidFill>
            </c:spPr>
          </c:marker>
          <c:cat>
            <c:numRef>
              <c:f>'SAS_code n output'!$A$39:$A$46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'SAS_code n output'!$E$39:$E$46</c:f>
              <c:numCache>
                <c:formatCode>_(* #,##0.00_);_(* \(#,##0.00\);_(* "-"??_);_(@_)</c:formatCode>
                <c:ptCount val="8"/>
                <c:pt idx="0">
                  <c:v>3.5354999999999999</c:v>
                </c:pt>
                <c:pt idx="1">
                  <c:v>4.5091999999999999</c:v>
                </c:pt>
                <c:pt idx="2">
                  <c:v>4.6097999999999999</c:v>
                </c:pt>
                <c:pt idx="3">
                  <c:v>5.2202000000000002</c:v>
                </c:pt>
                <c:pt idx="4">
                  <c:v>6.7576999999999998</c:v>
                </c:pt>
                <c:pt idx="5">
                  <c:v>7.9896000000000003</c:v>
                </c:pt>
                <c:pt idx="6">
                  <c:v>16.291599999999999</c:v>
                </c:pt>
                <c:pt idx="7">
                  <c:v>31.210999999999999</c:v>
                </c:pt>
              </c:numCache>
            </c:numRef>
          </c:val>
        </c:ser>
        <c:dLbls/>
        <c:marker val="1"/>
        <c:axId val="119166848"/>
        <c:axId val="119181312"/>
      </c:lineChart>
      <c:catAx>
        <c:axId val="119166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US"/>
                  <a:t># of clusters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19181312"/>
        <c:crosses val="autoZero"/>
        <c:auto val="1"/>
        <c:lblAlgn val="ctr"/>
        <c:lblOffset val="100"/>
      </c:catAx>
      <c:valAx>
        <c:axId val="119181312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0" vert="wordArtVert"/>
              <a:lstStyle/>
              <a:p>
                <a:pPr>
                  <a:defRPr lang="en-IN"/>
                </a:pPr>
                <a:r>
                  <a:rPr lang="en-US"/>
                  <a:t>RMS STD</a:t>
                </a:r>
              </a:p>
            </c:rich>
          </c:tx>
        </c:title>
        <c:numFmt formatCode="_(* #,##0.00_);_(* \(#,##0.00\);_(* &quot;-&quot;??_);_(@_)" sourceLinked="1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IN"/>
            </a:pPr>
            <a:endParaRPr lang="en-US"/>
          </a:p>
        </c:txPr>
        <c:crossAx val="119166848"/>
        <c:crosses val="autoZero"/>
        <c:crossBetween val="between"/>
      </c:valAx>
      <c:valAx>
        <c:axId val="119183232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lang="en-IN">
                <a:solidFill>
                  <a:schemeClr val="bg1"/>
                </a:solidFill>
              </a:defRPr>
            </a:pPr>
            <a:endParaRPr lang="en-US"/>
          </a:p>
        </c:txPr>
        <c:crossAx val="119184768"/>
        <c:crosses val="max"/>
        <c:crossBetween val="between"/>
      </c:valAx>
      <c:catAx>
        <c:axId val="119184768"/>
        <c:scaling>
          <c:orientation val="minMax"/>
        </c:scaling>
        <c:delete val="1"/>
        <c:axPos val="b"/>
        <c:numFmt formatCode="General" sourceLinked="1"/>
        <c:tickLblPos val="nextTo"/>
        <c:crossAx val="119183232"/>
        <c:crosses val="autoZero"/>
        <c:auto val="1"/>
        <c:lblAlgn val="ctr"/>
        <c:lblOffset val="100"/>
      </c:catAx>
    </c:plotArea>
    <c:legend>
      <c:legendPos val="b"/>
      <c:spPr>
        <a:solidFill>
          <a:schemeClr val="bg1">
            <a:lumMod val="85000"/>
          </a:schemeClr>
        </a:solidFill>
      </c:spPr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66676</xdr:colOff>
      <xdr:row>1</xdr:row>
      <xdr:rowOff>123826</xdr:rowOff>
    </xdr:from>
    <xdr:to>
      <xdr:col>16</xdr:col>
      <xdr:colOff>476250</xdr:colOff>
      <xdr:row>23</xdr:row>
      <xdr:rowOff>161926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29</xdr:row>
      <xdr:rowOff>133350</xdr:rowOff>
    </xdr:from>
    <xdr:to>
      <xdr:col>22</xdr:col>
      <xdr:colOff>76200</xdr:colOff>
      <xdr:row>46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Z17"/>
  <sheetViews>
    <sheetView zoomScale="140" zoomScaleNormal="140" workbookViewId="0">
      <selection sqref="A1:G10"/>
    </sheetView>
  </sheetViews>
  <sheetFormatPr defaultRowHeight="15"/>
  <cols>
    <col min="1" max="1" width="8" bestFit="1" customWidth="1"/>
    <col min="2" max="2" width="7.42578125" bestFit="1" customWidth="1"/>
    <col min="3" max="3" width="8" customWidth="1"/>
    <col min="4" max="4" width="20" bestFit="1" customWidth="1"/>
    <col min="5" max="5" width="14.85546875" bestFit="1" customWidth="1"/>
    <col min="6" max="6" width="17.28515625" bestFit="1" customWidth="1"/>
    <col min="7" max="7" width="26" bestFit="1" customWidth="1"/>
  </cols>
  <sheetData>
    <row r="1" spans="1:26">
      <c r="A1" s="51" t="s">
        <v>0</v>
      </c>
      <c r="B1" s="51" t="s">
        <v>1</v>
      </c>
      <c r="C1" s="51" t="s">
        <v>4</v>
      </c>
      <c r="D1" s="51" t="s">
        <v>12</v>
      </c>
      <c r="E1" s="51" t="s">
        <v>111</v>
      </c>
      <c r="F1" s="51" t="s">
        <v>234</v>
      </c>
      <c r="G1" s="51" t="s">
        <v>114</v>
      </c>
      <c r="S1" s="51" t="s">
        <v>115</v>
      </c>
    </row>
    <row r="2" spans="1:26">
      <c r="A2" s="19" t="s">
        <v>6</v>
      </c>
      <c r="B2" s="19">
        <v>15</v>
      </c>
      <c r="C2" s="19">
        <v>20</v>
      </c>
      <c r="D2" s="20">
        <f>(((B2-$B$11)^2 ) +( (C2-$C$11)^2))^0.5</f>
        <v>49.509819452531055</v>
      </c>
      <c r="E2" s="20">
        <f>(B2-$B$11)^2</f>
        <v>1469.4444444444446</v>
      </c>
      <c r="F2" s="20">
        <f>+(C2-$C$11)^2</f>
        <v>981.77777777777794</v>
      </c>
      <c r="G2" s="50">
        <f>((B2-$B$11)^2 + (C2-$C$11)^2)</f>
        <v>2451.2222222222226</v>
      </c>
      <c r="R2" s="19"/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2</v>
      </c>
      <c r="Z2" t="s">
        <v>5</v>
      </c>
    </row>
    <row r="3" spans="1:26">
      <c r="A3" s="19" t="s">
        <v>7</v>
      </c>
      <c r="B3" s="19">
        <v>20</v>
      </c>
      <c r="C3" s="19">
        <v>15</v>
      </c>
      <c r="D3" s="20">
        <f t="shared" ref="D3:D10" si="0">(((B3-$B$11)^2 ) +( (C3-$C$11)^2))^0.5</f>
        <v>49.307425629637393</v>
      </c>
      <c r="E3" s="20">
        <f t="shared" ref="E3:E10" si="1">(B3-$B$11)^2</f>
        <v>1111.1111111111113</v>
      </c>
      <c r="F3" s="20">
        <f t="shared" ref="F3:F10" si="2">+(C3-$C$11)^2</f>
        <v>1320.1111111111113</v>
      </c>
      <c r="G3" s="50">
        <f t="shared" ref="G3:G10" si="3">((B3-$B$11)^2 + (C3-$C$11)^2)</f>
        <v>2431.2222222222226</v>
      </c>
      <c r="R3" s="19" t="s">
        <v>7</v>
      </c>
      <c r="S3">
        <f>(B3-$B$2)^2+(C3-$C$2)^2</f>
        <v>50</v>
      </c>
    </row>
    <row r="4" spans="1:26">
      <c r="A4" s="19" t="s">
        <v>8</v>
      </c>
      <c r="B4" s="19">
        <v>26</v>
      </c>
      <c r="C4" s="19">
        <v>21</v>
      </c>
      <c r="D4" s="20">
        <f t="shared" si="0"/>
        <v>40.83163261764367</v>
      </c>
      <c r="E4" s="20">
        <f t="shared" si="1"/>
        <v>747.1111111111112</v>
      </c>
      <c r="F4" s="20">
        <f t="shared" si="2"/>
        <v>920.1111111111112</v>
      </c>
      <c r="G4" s="50">
        <f t="shared" si="3"/>
        <v>1667.2222222222224</v>
      </c>
      <c r="R4" s="19" t="s">
        <v>8</v>
      </c>
      <c r="S4">
        <f t="shared" ref="S4:S10" si="4">(B4-$B$2)^2+(C4-$C$2)^2</f>
        <v>122</v>
      </c>
      <c r="T4">
        <f t="shared" ref="T4:T10" si="5">(B4-$B$3)^2+(C4-$C$3)^2</f>
        <v>72</v>
      </c>
    </row>
    <row r="5" spans="1:26">
      <c r="A5" s="19" t="s">
        <v>9</v>
      </c>
      <c r="B5" s="19">
        <v>44</v>
      </c>
      <c r="C5" s="19">
        <v>52</v>
      </c>
      <c r="D5" s="20">
        <f t="shared" si="0"/>
        <v>9.3571125650788023</v>
      </c>
      <c r="E5" s="20">
        <f t="shared" si="1"/>
        <v>87.111111111111157</v>
      </c>
      <c r="F5" s="20">
        <f t="shared" si="2"/>
        <v>0.44444444444444131</v>
      </c>
      <c r="G5" s="50">
        <f t="shared" si="3"/>
        <v>87.5555555555556</v>
      </c>
      <c r="R5" s="19" t="s">
        <v>9</v>
      </c>
      <c r="S5">
        <f t="shared" si="4"/>
        <v>1865</v>
      </c>
      <c r="T5">
        <f t="shared" si="5"/>
        <v>1945</v>
      </c>
      <c r="U5">
        <f>(B5-$B$4)^2+(C5-$C$4)^2</f>
        <v>1285</v>
      </c>
    </row>
    <row r="6" spans="1:26">
      <c r="A6" s="19" t="s">
        <v>10</v>
      </c>
      <c r="B6" s="19">
        <v>50</v>
      </c>
      <c r="C6" s="19">
        <v>45</v>
      </c>
      <c r="D6" s="20">
        <f t="shared" si="0"/>
        <v>7.1569701845279665</v>
      </c>
      <c r="E6" s="20">
        <f t="shared" si="1"/>
        <v>11.111111111111127</v>
      </c>
      <c r="F6" s="20">
        <f t="shared" si="2"/>
        <v>40.111111111111143</v>
      </c>
      <c r="G6" s="50">
        <f t="shared" si="3"/>
        <v>51.222222222222271</v>
      </c>
      <c r="R6" s="19" t="s">
        <v>10</v>
      </c>
      <c r="S6">
        <f t="shared" si="4"/>
        <v>1850</v>
      </c>
      <c r="T6">
        <f t="shared" si="5"/>
        <v>1800</v>
      </c>
      <c r="U6">
        <f t="shared" ref="U6:U10" si="6">(B6-$B$4)^2+(C6-$C$4)^2</f>
        <v>1152</v>
      </c>
      <c r="V6">
        <f>(B6-$B$5)^2+(C6-$C$5)^2</f>
        <v>85</v>
      </c>
    </row>
    <row r="7" spans="1:26">
      <c r="A7" s="19" t="s">
        <v>11</v>
      </c>
      <c r="B7" s="19">
        <v>57</v>
      </c>
      <c r="C7" s="19">
        <v>38</v>
      </c>
      <c r="D7" s="20">
        <f t="shared" si="0"/>
        <v>13.828312341794362</v>
      </c>
      <c r="E7" s="20">
        <f t="shared" si="1"/>
        <v>13.444444444444427</v>
      </c>
      <c r="F7" s="20">
        <f t="shared" si="2"/>
        <v>177.77777777777783</v>
      </c>
      <c r="G7" s="50">
        <f t="shared" si="3"/>
        <v>191.22222222222226</v>
      </c>
      <c r="R7" s="19" t="s">
        <v>11</v>
      </c>
      <c r="S7">
        <f t="shared" si="4"/>
        <v>2088</v>
      </c>
      <c r="T7">
        <f t="shared" si="5"/>
        <v>1898</v>
      </c>
      <c r="U7">
        <f t="shared" si="6"/>
        <v>1250</v>
      </c>
      <c r="V7">
        <f t="shared" ref="V7:V10" si="7">(B7-$B$5)^2+(C7-$C$5)^2</f>
        <v>365</v>
      </c>
      <c r="W7">
        <f>(B7-$B$6)^2+(C7-$C$6)^2</f>
        <v>98</v>
      </c>
    </row>
    <row r="8" spans="1:26">
      <c r="A8" s="19" t="s">
        <v>2</v>
      </c>
      <c r="B8" s="19">
        <v>80</v>
      </c>
      <c r="C8" s="19">
        <v>85</v>
      </c>
      <c r="D8" s="20">
        <f t="shared" si="0"/>
        <v>42.948289320478821</v>
      </c>
      <c r="E8" s="20">
        <f t="shared" si="1"/>
        <v>711.11111111111097</v>
      </c>
      <c r="F8" s="20">
        <f t="shared" si="2"/>
        <v>1133.4444444444443</v>
      </c>
      <c r="G8" s="50">
        <f t="shared" si="3"/>
        <v>1844.5555555555552</v>
      </c>
      <c r="R8" s="19" t="s">
        <v>2</v>
      </c>
      <c r="S8">
        <f t="shared" si="4"/>
        <v>8450</v>
      </c>
      <c r="T8">
        <f t="shared" si="5"/>
        <v>8500</v>
      </c>
      <c r="U8">
        <f t="shared" si="6"/>
        <v>7012</v>
      </c>
      <c r="V8">
        <f t="shared" si="7"/>
        <v>2385</v>
      </c>
      <c r="W8">
        <f t="shared" ref="W8:W10" si="8">(B8-$B$6)^2+(C8-$C$6)^2</f>
        <v>2500</v>
      </c>
      <c r="X8">
        <f>(B8-$B$7)^2+(C8-$C$7)^2</f>
        <v>2738</v>
      </c>
    </row>
    <row r="9" spans="1:26">
      <c r="A9" s="19" t="s">
        <v>5</v>
      </c>
      <c r="B9" s="19">
        <v>90</v>
      </c>
      <c r="C9" s="19">
        <v>88</v>
      </c>
      <c r="D9" s="20">
        <f t="shared" si="0"/>
        <v>51.85449728701348</v>
      </c>
      <c r="E9" s="20">
        <f t="shared" si="1"/>
        <v>1344.4444444444443</v>
      </c>
      <c r="F9" s="20">
        <f t="shared" si="2"/>
        <v>1344.4444444444443</v>
      </c>
      <c r="G9" s="50">
        <f t="shared" si="3"/>
        <v>2688.8888888888887</v>
      </c>
      <c r="R9" s="19" t="s">
        <v>5</v>
      </c>
      <c r="S9">
        <f t="shared" si="4"/>
        <v>10249</v>
      </c>
      <c r="T9">
        <f t="shared" si="5"/>
        <v>10229</v>
      </c>
      <c r="U9">
        <f t="shared" si="6"/>
        <v>8585</v>
      </c>
      <c r="V9">
        <f t="shared" si="7"/>
        <v>3412</v>
      </c>
      <c r="W9">
        <f t="shared" si="8"/>
        <v>3449</v>
      </c>
      <c r="X9">
        <f t="shared" ref="X9:X10" si="9">(B9-$B$7)^2+(C9-$C$7)^2</f>
        <v>3589</v>
      </c>
      <c r="Y9">
        <f>(B9-$B$8)^2+(C9-$C$8)^2</f>
        <v>109</v>
      </c>
    </row>
    <row r="10" spans="1:26">
      <c r="A10" s="19" t="s">
        <v>3</v>
      </c>
      <c r="B10" s="19">
        <v>98</v>
      </c>
      <c r="C10" s="19">
        <v>98</v>
      </c>
      <c r="D10" s="20">
        <f t="shared" si="0"/>
        <v>64.597901582705362</v>
      </c>
      <c r="E10" s="20">
        <f t="shared" si="1"/>
        <v>1995.1111111111109</v>
      </c>
      <c r="F10" s="20">
        <f t="shared" si="2"/>
        <v>2177.7777777777774</v>
      </c>
      <c r="G10" s="50">
        <f t="shared" si="3"/>
        <v>4172.8888888888887</v>
      </c>
      <c r="R10" s="19" t="s">
        <v>3</v>
      </c>
      <c r="S10">
        <f t="shared" si="4"/>
        <v>12973</v>
      </c>
      <c r="T10">
        <f t="shared" si="5"/>
        <v>12973</v>
      </c>
      <c r="U10">
        <f t="shared" si="6"/>
        <v>11113</v>
      </c>
      <c r="V10">
        <f t="shared" si="7"/>
        <v>5032</v>
      </c>
      <c r="W10">
        <f t="shared" si="8"/>
        <v>5113</v>
      </c>
      <c r="X10">
        <f t="shared" si="9"/>
        <v>5281</v>
      </c>
      <c r="Y10">
        <f>(B10-$B$8)^2+(C10-$C$8)^2</f>
        <v>493</v>
      </c>
      <c r="Z10">
        <f>(B10-B9)^2+(C10-C9)^2</f>
        <v>164</v>
      </c>
    </row>
    <row r="11" spans="1:26">
      <c r="B11" s="2">
        <f>AVERAGE(B2:B10)</f>
        <v>53.333333333333336</v>
      </c>
      <c r="C11" s="2">
        <f>AVERAGE(C2:C10)</f>
        <v>51.333333333333336</v>
      </c>
      <c r="Z11">
        <f>SUM(S3:Z10)/36</f>
        <v>3896.5</v>
      </c>
    </row>
    <row r="12" spans="1:26">
      <c r="B12">
        <f>_xlfn.VAR.S(B2:B10)</f>
        <v>936.25</v>
      </c>
      <c r="C12">
        <f>_xlfn.VAR.S(C2:C10)</f>
        <v>1012</v>
      </c>
      <c r="Z12">
        <f>SQRT(Z11)</f>
        <v>62.42195126716242</v>
      </c>
    </row>
    <row r="13" spans="1:26">
      <c r="D13" t="s">
        <v>112</v>
      </c>
      <c r="E13" s="30">
        <f>SUM(E2:E10)</f>
        <v>7490</v>
      </c>
      <c r="F13" s="30">
        <f>SUM(F2:F10)</f>
        <v>8096</v>
      </c>
      <c r="G13" s="30">
        <f>SUM(G2:G10)</f>
        <v>15586.000000000002</v>
      </c>
      <c r="S13">
        <f>SQRT(S3)</f>
        <v>7.0710678118654755</v>
      </c>
    </row>
    <row r="14" spans="1:26">
      <c r="E14" s="56">
        <f>E13/8</f>
        <v>936.25</v>
      </c>
      <c r="F14">
        <f>F13/8</f>
        <v>1012</v>
      </c>
      <c r="G14">
        <f>G13/8</f>
        <v>1948.2500000000002</v>
      </c>
    </row>
    <row r="15" spans="1:26">
      <c r="D15" t="s">
        <v>110</v>
      </c>
      <c r="E15" s="31">
        <f>(E14+F14)/2</f>
        <v>974.125</v>
      </c>
      <c r="F15" s="31"/>
    </row>
    <row r="16" spans="1:26">
      <c r="A16" s="57"/>
      <c r="D16" s="40" t="s">
        <v>113</v>
      </c>
      <c r="E16" s="2">
        <f>SQRT(E15)</f>
        <v>31.21097563358121</v>
      </c>
      <c r="F16" s="31"/>
    </row>
    <row r="17" spans="5:5">
      <c r="E17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2:J142"/>
  <sheetViews>
    <sheetView topLeftCell="G28" workbookViewId="0">
      <selection activeCell="S50" sqref="S50"/>
    </sheetView>
  </sheetViews>
  <sheetFormatPr defaultRowHeight="15"/>
  <cols>
    <col min="2" max="2" width="50.5703125" customWidth="1"/>
  </cols>
  <sheetData>
    <row r="2" spans="2:2">
      <c r="B2" s="24" t="s">
        <v>48</v>
      </c>
    </row>
    <row r="3" spans="2:2">
      <c r="B3" s="25" t="s">
        <v>49</v>
      </c>
    </row>
    <row r="4" spans="2:2">
      <c r="B4" s="25" t="s">
        <v>50</v>
      </c>
    </row>
    <row r="5" spans="2:2">
      <c r="B5" s="26" t="s">
        <v>38</v>
      </c>
    </row>
    <row r="6" spans="2:2">
      <c r="B6" s="26" t="s">
        <v>39</v>
      </c>
    </row>
    <row r="7" spans="2:2">
      <c r="B7" s="26" t="s">
        <v>40</v>
      </c>
    </row>
    <row r="8" spans="2:2">
      <c r="B8" s="26" t="s">
        <v>41</v>
      </c>
    </row>
    <row r="9" spans="2:2">
      <c r="B9" s="26" t="s">
        <v>42</v>
      </c>
    </row>
    <row r="10" spans="2:2">
      <c r="B10" s="26" t="s">
        <v>43</v>
      </c>
    </row>
    <row r="11" spans="2:2">
      <c r="B11" s="26" t="s">
        <v>44</v>
      </c>
    </row>
    <row r="12" spans="2:2">
      <c r="B12" s="26" t="s">
        <v>45</v>
      </c>
    </row>
    <row r="13" spans="2:2">
      <c r="B13" s="26" t="s">
        <v>46</v>
      </c>
    </row>
    <row r="14" spans="2:2">
      <c r="B14" s="26" t="s">
        <v>47</v>
      </c>
    </row>
    <row r="15" spans="2:2">
      <c r="B15" s="24" t="s">
        <v>51</v>
      </c>
    </row>
    <row r="16" spans="2:2">
      <c r="B16" s="26"/>
    </row>
    <row r="17" spans="1:9">
      <c r="B17" s="26"/>
    </row>
    <row r="18" spans="1:9">
      <c r="B18" s="24" t="s">
        <v>86</v>
      </c>
    </row>
    <row r="19" spans="1:9">
      <c r="B19" s="25" t="s">
        <v>52</v>
      </c>
    </row>
    <row r="20" spans="1:9">
      <c r="B20" s="25" t="s">
        <v>53</v>
      </c>
    </row>
    <row r="21" spans="1:9">
      <c r="B21" s="26" t="s">
        <v>54</v>
      </c>
    </row>
    <row r="22" spans="1:9">
      <c r="B22" s="26" t="s">
        <v>47</v>
      </c>
    </row>
    <row r="23" spans="1:9">
      <c r="B23" s="24" t="s">
        <v>51</v>
      </c>
    </row>
    <row r="26" spans="1:9">
      <c r="A26" s="21" t="s">
        <v>36</v>
      </c>
      <c r="B26" s="4"/>
      <c r="C26" s="4"/>
      <c r="D26" s="4"/>
      <c r="E26" s="4"/>
      <c r="F26" s="4"/>
      <c r="G26" s="4"/>
      <c r="H26" s="4"/>
      <c r="I26" s="4"/>
    </row>
    <row r="27" spans="1:9">
      <c r="A27" s="4"/>
      <c r="B27" s="4"/>
      <c r="C27" s="4"/>
      <c r="D27" s="4"/>
      <c r="E27" s="4"/>
      <c r="F27" s="4"/>
      <c r="G27" s="4"/>
      <c r="H27" s="4"/>
      <c r="I27" s="4"/>
    </row>
    <row r="28" spans="1:9">
      <c r="A28" s="4" t="s">
        <v>37</v>
      </c>
      <c r="B28" s="4"/>
      <c r="C28" s="4"/>
      <c r="D28" s="4"/>
      <c r="E28" s="4"/>
      <c r="F28" s="4"/>
      <c r="G28" s="4"/>
      <c r="H28" s="4"/>
      <c r="I28" s="4"/>
    </row>
    <row r="29" spans="1:9">
      <c r="A29" s="4" t="s">
        <v>13</v>
      </c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4" t="s">
        <v>14</v>
      </c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10">
      <c r="A33" s="4" t="s">
        <v>15</v>
      </c>
      <c r="B33" s="4"/>
      <c r="C33" s="4"/>
      <c r="D33" s="4"/>
      <c r="E33" s="4"/>
      <c r="F33" s="4"/>
      <c r="G33" s="4"/>
      <c r="H33" s="4"/>
      <c r="I33" s="4"/>
    </row>
    <row r="34" spans="1:10" ht="15.75" thickBot="1">
      <c r="A34" s="5"/>
      <c r="B34" s="4"/>
      <c r="C34" s="4"/>
      <c r="D34" s="4"/>
      <c r="E34" s="4"/>
      <c r="F34" s="4"/>
      <c r="G34" s="4"/>
      <c r="H34" s="4"/>
      <c r="I34" s="4"/>
    </row>
    <row r="35" spans="1:10">
      <c r="A35" s="58" t="s">
        <v>16</v>
      </c>
      <c r="B35" s="59"/>
      <c r="C35" s="59"/>
      <c r="D35" s="59"/>
      <c r="E35" s="59"/>
      <c r="F35" s="59"/>
      <c r="G35" s="59"/>
      <c r="H35" s="59"/>
      <c r="I35" s="60"/>
      <c r="J35" t="s">
        <v>55</v>
      </c>
    </row>
    <row r="36" spans="1:10">
      <c r="A36" s="61" t="s">
        <v>17</v>
      </c>
      <c r="B36" s="64" t="s">
        <v>18</v>
      </c>
      <c r="C36" s="65"/>
      <c r="D36" s="70" t="s">
        <v>19</v>
      </c>
      <c r="E36" s="6" t="s">
        <v>20</v>
      </c>
      <c r="F36" s="70" t="s">
        <v>21</v>
      </c>
      <c r="G36" s="70" t="s">
        <v>22</v>
      </c>
      <c r="H36" s="8" t="s">
        <v>25</v>
      </c>
      <c r="I36" s="7" t="s">
        <v>23</v>
      </c>
    </row>
    <row r="37" spans="1:10">
      <c r="A37" s="62"/>
      <c r="B37" s="66"/>
      <c r="C37" s="67"/>
      <c r="D37" s="71"/>
      <c r="E37" s="8" t="s">
        <v>24</v>
      </c>
      <c r="F37" s="71"/>
      <c r="G37" s="66"/>
      <c r="H37" s="33" t="s">
        <v>27</v>
      </c>
      <c r="I37" s="32" t="s">
        <v>26</v>
      </c>
    </row>
    <row r="38" spans="1:10">
      <c r="A38" s="63"/>
      <c r="B38" s="68"/>
      <c r="C38" s="69"/>
      <c r="D38" s="72"/>
      <c r="E38" s="9"/>
      <c r="F38" s="72"/>
      <c r="G38" s="72"/>
      <c r="I38" s="10" t="s">
        <v>28</v>
      </c>
    </row>
    <row r="39" spans="1:10">
      <c r="A39" s="11">
        <v>8</v>
      </c>
      <c r="B39" s="12" t="s">
        <v>6</v>
      </c>
      <c r="C39" s="12" t="s">
        <v>7</v>
      </c>
      <c r="D39" s="13">
        <v>2</v>
      </c>
      <c r="E39" s="22">
        <v>3.5354999999999999</v>
      </c>
      <c r="F39" s="22">
        <v>1.6000000000000001E-3</v>
      </c>
      <c r="G39" s="22">
        <v>0.998</v>
      </c>
      <c r="H39" s="22">
        <v>7.0711000000000004</v>
      </c>
      <c r="I39" s="14"/>
      <c r="J39">
        <v>0</v>
      </c>
    </row>
    <row r="40" spans="1:10">
      <c r="A40" s="11">
        <v>7</v>
      </c>
      <c r="B40" s="12" t="s">
        <v>29</v>
      </c>
      <c r="C40" s="12" t="s">
        <v>8</v>
      </c>
      <c r="D40" s="13">
        <v>3</v>
      </c>
      <c r="E40" s="22">
        <v>4.5091999999999999</v>
      </c>
      <c r="F40" s="22">
        <v>3.5999999999999999E-3</v>
      </c>
      <c r="G40" s="22">
        <v>0.995</v>
      </c>
      <c r="H40" s="22">
        <v>9.1923999999999992</v>
      </c>
      <c r="I40" s="14"/>
      <c r="J40">
        <v>0</v>
      </c>
    </row>
    <row r="41" spans="1:10">
      <c r="A41" s="11">
        <v>6</v>
      </c>
      <c r="B41" s="12" t="s">
        <v>9</v>
      </c>
      <c r="C41" s="12" t="s">
        <v>10</v>
      </c>
      <c r="D41" s="13">
        <v>2</v>
      </c>
      <c r="E41" s="22">
        <v>4.6097999999999999</v>
      </c>
      <c r="F41" s="22">
        <v>2.7000000000000001E-3</v>
      </c>
      <c r="G41" s="22">
        <v>0.99199999999999999</v>
      </c>
      <c r="H41" s="22">
        <v>9.2195</v>
      </c>
      <c r="I41" s="14"/>
      <c r="J41">
        <v>0</v>
      </c>
    </row>
    <row r="42" spans="1:10">
      <c r="A42" s="11">
        <v>5</v>
      </c>
      <c r="B42" s="12" t="s">
        <v>2</v>
      </c>
      <c r="C42" s="12" t="s">
        <v>5</v>
      </c>
      <c r="D42" s="13">
        <v>2</v>
      </c>
      <c r="E42" s="22">
        <v>5.2202000000000002</v>
      </c>
      <c r="F42" s="22">
        <v>3.5000000000000001E-3</v>
      </c>
      <c r="G42" s="22">
        <v>0.98899999999999999</v>
      </c>
      <c r="H42" s="22">
        <v>10.44</v>
      </c>
      <c r="I42" s="14"/>
      <c r="J42">
        <v>0</v>
      </c>
    </row>
    <row r="43" spans="1:10">
      <c r="A43" s="11">
        <v>4</v>
      </c>
      <c r="B43" s="12" t="s">
        <v>30</v>
      </c>
      <c r="C43" s="12" t="s">
        <v>11</v>
      </c>
      <c r="D43" s="13">
        <v>3</v>
      </c>
      <c r="E43" s="22">
        <v>6.7576999999999998</v>
      </c>
      <c r="F43" s="22">
        <v>8.9999999999999993E-3</v>
      </c>
      <c r="G43" s="22">
        <v>0.98</v>
      </c>
      <c r="H43" s="22">
        <v>14.5</v>
      </c>
      <c r="I43" s="14"/>
      <c r="J43">
        <v>0</v>
      </c>
    </row>
    <row r="44" spans="1:10">
      <c r="A44" s="11">
        <v>3</v>
      </c>
      <c r="B44" s="12" t="s">
        <v>31</v>
      </c>
      <c r="C44" s="12" t="s">
        <v>3</v>
      </c>
      <c r="D44" s="13">
        <v>3</v>
      </c>
      <c r="E44" s="22">
        <v>7.9896000000000003</v>
      </c>
      <c r="F44" s="22">
        <v>1.29E-2</v>
      </c>
      <c r="G44" s="22">
        <v>0.96699999999999997</v>
      </c>
      <c r="H44" s="22">
        <v>17.356999999999999</v>
      </c>
      <c r="I44" s="14"/>
      <c r="J44">
        <v>0.5</v>
      </c>
    </row>
    <row r="45" spans="1:10">
      <c r="A45" s="11">
        <v>2</v>
      </c>
      <c r="B45" s="12" t="s">
        <v>32</v>
      </c>
      <c r="C45" s="12" t="s">
        <v>33</v>
      </c>
      <c r="D45" s="13">
        <v>6</v>
      </c>
      <c r="E45" s="22">
        <v>16.291599999999999</v>
      </c>
      <c r="F45" s="22">
        <v>0.15340000000000001</v>
      </c>
      <c r="G45" s="22">
        <v>0.81299999999999994</v>
      </c>
      <c r="H45" s="22">
        <v>39.917999999999999</v>
      </c>
      <c r="I45" s="14"/>
      <c r="J45">
        <v>0</v>
      </c>
    </row>
    <row r="46" spans="1:10" ht="15.75" thickBot="1">
      <c r="A46" s="15">
        <v>1</v>
      </c>
      <c r="B46" s="16" t="s">
        <v>34</v>
      </c>
      <c r="C46" s="16" t="s">
        <v>35</v>
      </c>
      <c r="D46" s="17">
        <v>9</v>
      </c>
      <c r="E46" s="23">
        <v>31.210999999999999</v>
      </c>
      <c r="F46" s="23">
        <v>0.81330000000000002</v>
      </c>
      <c r="G46" s="23">
        <v>0</v>
      </c>
      <c r="H46" s="23">
        <v>79.613</v>
      </c>
      <c r="I46" s="18"/>
      <c r="J46">
        <v>0</v>
      </c>
    </row>
    <row r="49" spans="2:2">
      <c r="B49" s="25" t="s">
        <v>56</v>
      </c>
    </row>
    <row r="50" spans="2:2">
      <c r="B50" s="25" t="s">
        <v>57</v>
      </c>
    </row>
    <row r="51" spans="2:2">
      <c r="B51" s="26"/>
    </row>
    <row r="52" spans="2:2">
      <c r="B52" s="24" t="s">
        <v>58</v>
      </c>
    </row>
    <row r="53" spans="2:2">
      <c r="B53" s="25" t="s">
        <v>52</v>
      </c>
    </row>
    <row r="54" spans="2:2">
      <c r="B54" s="25" t="s">
        <v>59</v>
      </c>
    </row>
    <row r="55" spans="2:2">
      <c r="B55" s="24" t="s">
        <v>51</v>
      </c>
    </row>
    <row r="56" spans="2:2">
      <c r="B56" s="25" t="s">
        <v>60</v>
      </c>
    </row>
    <row r="58" spans="2:2">
      <c r="B58" s="36" t="s">
        <v>36</v>
      </c>
    </row>
    <row r="59" spans="2:2">
      <c r="B59" s="36" t="s">
        <v>61</v>
      </c>
    </row>
    <row r="60" spans="2:2">
      <c r="B60" s="37"/>
    </row>
    <row r="61" spans="2:2">
      <c r="B61" s="37" t="s">
        <v>62</v>
      </c>
    </row>
    <row r="62" spans="2:2">
      <c r="B62" s="37" t="s">
        <v>13</v>
      </c>
    </row>
    <row r="63" spans="2:2">
      <c r="B63" s="38"/>
    </row>
    <row r="65" spans="2:2" ht="15.75" thickBot="1"/>
    <row r="66" spans="2:2">
      <c r="B66" s="27" t="s">
        <v>63</v>
      </c>
    </row>
    <row r="67" spans="2:2">
      <c r="B67" s="28" t="s">
        <v>64</v>
      </c>
    </row>
    <row r="68" spans="2:2">
      <c r="B68" s="28" t="s">
        <v>87</v>
      </c>
    </row>
    <row r="69" spans="2:2">
      <c r="B69" s="28" t="s">
        <v>88</v>
      </c>
    </row>
    <row r="70" spans="2:2">
      <c r="B70" s="28" t="s">
        <v>89</v>
      </c>
    </row>
    <row r="71" spans="2:2">
      <c r="B71" s="28" t="s">
        <v>90</v>
      </c>
    </row>
    <row r="72" spans="2:2">
      <c r="B72" s="28" t="s">
        <v>90</v>
      </c>
    </row>
    <row r="73" spans="2:2">
      <c r="B73" s="28" t="s">
        <v>90</v>
      </c>
    </row>
    <row r="74" spans="2:2">
      <c r="B74" s="28" t="s">
        <v>91</v>
      </c>
    </row>
    <row r="75" spans="2:2">
      <c r="B75" s="28" t="s">
        <v>92</v>
      </c>
    </row>
    <row r="76" spans="2:2">
      <c r="B76" s="28" t="s">
        <v>92</v>
      </c>
    </row>
    <row r="77" spans="2:2">
      <c r="B77" s="28" t="s">
        <v>92</v>
      </c>
    </row>
    <row r="78" spans="2:2">
      <c r="B78" s="28" t="s">
        <v>93</v>
      </c>
    </row>
    <row r="79" spans="2:2">
      <c r="B79" s="28" t="s">
        <v>94</v>
      </c>
    </row>
    <row r="80" spans="2:2">
      <c r="B80" s="28" t="s">
        <v>94</v>
      </c>
    </row>
    <row r="81" spans="2:2">
      <c r="B81" s="28" t="s">
        <v>94</v>
      </c>
    </row>
    <row r="82" spans="2:2">
      <c r="B82" s="28" t="s">
        <v>95</v>
      </c>
    </row>
    <row r="83" spans="2:2">
      <c r="B83" s="28" t="s">
        <v>92</v>
      </c>
    </row>
    <row r="84" spans="2:2">
      <c r="B84" s="28" t="s">
        <v>96</v>
      </c>
    </row>
    <row r="85" spans="2:2">
      <c r="B85" s="28" t="s">
        <v>97</v>
      </c>
    </row>
    <row r="86" spans="2:2">
      <c r="B86" s="28" t="s">
        <v>98</v>
      </c>
    </row>
    <row r="87" spans="2:2">
      <c r="B87" s="28" t="s">
        <v>99</v>
      </c>
    </row>
    <row r="88" spans="2:2">
      <c r="B88" s="28" t="s">
        <v>100</v>
      </c>
    </row>
    <row r="89" spans="2:2">
      <c r="B89" s="28" t="s">
        <v>100</v>
      </c>
    </row>
    <row r="90" spans="2:2">
      <c r="B90" s="28" t="s">
        <v>101</v>
      </c>
    </row>
    <row r="91" spans="2:2">
      <c r="B91" s="28" t="s">
        <v>102</v>
      </c>
    </row>
    <row r="92" spans="2:2">
      <c r="B92" s="28" t="s">
        <v>102</v>
      </c>
    </row>
    <row r="93" spans="2:2">
      <c r="B93" s="28" t="s">
        <v>102</v>
      </c>
    </row>
    <row r="94" spans="2:2">
      <c r="B94" s="28" t="s">
        <v>103</v>
      </c>
    </row>
    <row r="95" spans="2:2">
      <c r="B95" s="28" t="s">
        <v>104</v>
      </c>
    </row>
    <row r="96" spans="2:2">
      <c r="B96" s="28" t="s">
        <v>104</v>
      </c>
    </row>
    <row r="97" spans="2:2">
      <c r="B97" s="28" t="s">
        <v>104</v>
      </c>
    </row>
    <row r="98" spans="2:2">
      <c r="B98" s="28" t="s">
        <v>105</v>
      </c>
    </row>
    <row r="99" spans="2:2">
      <c r="B99" s="28" t="s">
        <v>106</v>
      </c>
    </row>
    <row r="100" spans="2:2">
      <c r="B100" s="28" t="s">
        <v>106</v>
      </c>
    </row>
    <row r="101" spans="2:2">
      <c r="B101" s="28" t="s">
        <v>106</v>
      </c>
    </row>
    <row r="102" spans="2:2">
      <c r="B102" s="28" t="s">
        <v>107</v>
      </c>
    </row>
    <row r="103" spans="2:2" ht="15.75" thickBot="1">
      <c r="B103" s="29"/>
    </row>
    <row r="106" spans="2:2">
      <c r="B106" s="24" t="s">
        <v>65</v>
      </c>
    </row>
    <row r="107" spans="2:2">
      <c r="B107" s="24" t="s">
        <v>51</v>
      </c>
    </row>
    <row r="108" spans="2:2">
      <c r="B108" s="26"/>
    </row>
    <row r="109" spans="2:2">
      <c r="B109" s="26"/>
    </row>
    <row r="110" spans="2:2">
      <c r="B110" s="24" t="s">
        <v>66</v>
      </c>
    </row>
    <row r="111" spans="2:2">
      <c r="B111" s="25" t="s">
        <v>67</v>
      </c>
    </row>
    <row r="112" spans="2:2">
      <c r="B112" s="25" t="s">
        <v>68</v>
      </c>
    </row>
    <row r="113" spans="2:2">
      <c r="B113" s="24" t="s">
        <v>51</v>
      </c>
    </row>
    <row r="116" spans="2:2">
      <c r="B116" t="s">
        <v>69</v>
      </c>
    </row>
    <row r="118" spans="2:2">
      <c r="B118" t="s">
        <v>70</v>
      </c>
    </row>
    <row r="120" spans="2:2">
      <c r="B120" t="s">
        <v>71</v>
      </c>
    </row>
    <row r="122" spans="2:2">
      <c r="B122" t="s">
        <v>72</v>
      </c>
    </row>
    <row r="123" spans="2:2">
      <c r="B123" t="s">
        <v>73</v>
      </c>
    </row>
    <row r="124" spans="2:2">
      <c r="B124" t="s">
        <v>74</v>
      </c>
    </row>
    <row r="127" spans="2:2">
      <c r="B127" t="s">
        <v>75</v>
      </c>
    </row>
    <row r="129" spans="2:2">
      <c r="B129" t="s">
        <v>71</v>
      </c>
    </row>
    <row r="131" spans="2:2">
      <c r="B131" t="s">
        <v>76</v>
      </c>
    </row>
    <row r="132" spans="2:2">
      <c r="B132" t="s">
        <v>77</v>
      </c>
    </row>
    <row r="133" spans="2:2">
      <c r="B133" t="s">
        <v>78</v>
      </c>
    </row>
    <row r="136" spans="2:2">
      <c r="B136" t="s">
        <v>79</v>
      </c>
    </row>
    <row r="138" spans="2:2">
      <c r="B138" t="s">
        <v>71</v>
      </c>
    </row>
    <row r="140" spans="2:2">
      <c r="B140" t="s">
        <v>80</v>
      </c>
    </row>
    <row r="141" spans="2:2">
      <c r="B141" t="s">
        <v>81</v>
      </c>
    </row>
    <row r="142" spans="2:2">
      <c r="B142" t="s">
        <v>82</v>
      </c>
    </row>
  </sheetData>
  <mergeCells count="6">
    <mergeCell ref="A35:I35"/>
    <mergeCell ref="A36:A38"/>
    <mergeCell ref="B36:C38"/>
    <mergeCell ref="D36:D38"/>
    <mergeCell ref="F36:F38"/>
    <mergeCell ref="G36:G3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K57"/>
  <sheetViews>
    <sheetView zoomScale="120" zoomScaleNormal="120" workbookViewId="0">
      <selection activeCell="C41" sqref="C41"/>
    </sheetView>
  </sheetViews>
  <sheetFormatPr defaultRowHeight="15"/>
  <cols>
    <col min="1" max="1" width="47" bestFit="1" customWidth="1"/>
    <col min="2" max="2" width="9" bestFit="1" customWidth="1"/>
    <col min="3" max="3" width="9.5703125" bestFit="1" customWidth="1"/>
    <col min="7" max="7" width="6.28515625" bestFit="1" customWidth="1"/>
    <col min="8" max="8" width="4.42578125" bestFit="1" customWidth="1"/>
    <col min="9" max="10" width="4" bestFit="1" customWidth="1"/>
    <col min="11" max="11" width="5.5703125" bestFit="1" customWidth="1"/>
    <col min="12" max="12" width="7.85546875" customWidth="1"/>
    <col min="13" max="13" width="6.7109375" bestFit="1" customWidth="1"/>
    <col min="14" max="14" width="7" customWidth="1"/>
    <col min="15" max="15" width="8.7109375" customWidth="1"/>
    <col min="16" max="16" width="6.7109375" customWidth="1"/>
    <col min="19" max="19" width="8.5703125" bestFit="1" customWidth="1"/>
    <col min="20" max="20" width="10" bestFit="1" customWidth="1"/>
    <col min="21" max="21" width="6.42578125" bestFit="1" customWidth="1"/>
    <col min="22" max="22" width="7.5703125" bestFit="1" customWidth="1"/>
    <col min="23" max="23" width="9.5703125" bestFit="1" customWidth="1"/>
    <col min="24" max="24" width="10.28515625" bestFit="1" customWidth="1"/>
    <col min="25" max="25" width="8.7109375" bestFit="1" customWidth="1"/>
    <col min="26" max="29" width="7.5703125" bestFit="1" customWidth="1"/>
    <col min="30" max="30" width="8.42578125" bestFit="1" customWidth="1"/>
    <col min="31" max="31" width="7.85546875" bestFit="1" customWidth="1"/>
    <col min="32" max="32" width="6.42578125" bestFit="1" customWidth="1"/>
    <col min="33" max="35" width="7.5703125" bestFit="1" customWidth="1"/>
    <col min="36" max="36" width="9.5703125" bestFit="1" customWidth="1"/>
    <col min="37" max="37" width="6" bestFit="1" customWidth="1"/>
  </cols>
  <sheetData>
    <row r="1" spans="1:37" ht="15" customHeight="1" thickTop="1">
      <c r="A1" s="51" t="s">
        <v>0</v>
      </c>
      <c r="B1" s="51" t="s">
        <v>1</v>
      </c>
      <c r="C1" s="51" t="s">
        <v>4</v>
      </c>
      <c r="H1" s="58" t="s">
        <v>16</v>
      </c>
      <c r="I1" s="59"/>
      <c r="J1" s="59"/>
      <c r="K1" s="59"/>
      <c r="L1" s="59"/>
      <c r="M1" s="59"/>
      <c r="N1" s="59"/>
      <c r="O1" s="59"/>
      <c r="P1" s="60"/>
      <c r="S1" s="41" t="s">
        <v>120</v>
      </c>
      <c r="T1" s="42" t="s">
        <v>121</v>
      </c>
      <c r="U1" s="42" t="s">
        <v>122</v>
      </c>
      <c r="V1" s="42" t="s">
        <v>123</v>
      </c>
      <c r="W1" s="42" t="s">
        <v>124</v>
      </c>
      <c r="X1" s="42" t="s">
        <v>125</v>
      </c>
      <c r="Y1" s="42" t="s">
        <v>126</v>
      </c>
      <c r="Z1" s="42" t="s">
        <v>127</v>
      </c>
      <c r="AA1" s="42" t="s">
        <v>128</v>
      </c>
      <c r="AB1" s="42" t="s">
        <v>129</v>
      </c>
      <c r="AC1" s="42" t="s">
        <v>130</v>
      </c>
      <c r="AD1" s="42" t="s">
        <v>131</v>
      </c>
      <c r="AE1" s="42" t="s">
        <v>132</v>
      </c>
      <c r="AF1" s="42" t="s">
        <v>133</v>
      </c>
      <c r="AG1" s="42" t="s">
        <v>134</v>
      </c>
      <c r="AH1" s="42" t="s">
        <v>135</v>
      </c>
      <c r="AI1" s="42" t="s">
        <v>136</v>
      </c>
      <c r="AJ1" s="42" t="s">
        <v>137</v>
      </c>
      <c r="AK1" s="43" t="s">
        <v>138</v>
      </c>
    </row>
    <row r="2" spans="1:37" ht="15" customHeight="1">
      <c r="A2" s="19" t="s">
        <v>6</v>
      </c>
      <c r="B2" s="19">
        <v>15</v>
      </c>
      <c r="C2" s="19">
        <v>20</v>
      </c>
      <c r="H2" s="61" t="s">
        <v>17</v>
      </c>
      <c r="I2" s="64" t="s">
        <v>18</v>
      </c>
      <c r="J2" s="65"/>
      <c r="K2" s="70" t="s">
        <v>19</v>
      </c>
      <c r="L2" s="6" t="s">
        <v>20</v>
      </c>
      <c r="M2" s="70" t="s">
        <v>21</v>
      </c>
      <c r="N2" s="70" t="s">
        <v>22</v>
      </c>
      <c r="O2" s="8" t="s">
        <v>25</v>
      </c>
      <c r="P2" s="7" t="s">
        <v>23</v>
      </c>
      <c r="S2" s="44" t="s">
        <v>6</v>
      </c>
      <c r="T2" s="45" t="s">
        <v>29</v>
      </c>
      <c r="U2" s="45">
        <v>9</v>
      </c>
      <c r="V2" s="45">
        <v>1</v>
      </c>
      <c r="W2" s="45">
        <v>0</v>
      </c>
      <c r="X2" s="45">
        <v>0</v>
      </c>
      <c r="Y2" s="45">
        <v>0</v>
      </c>
      <c r="Z2" s="45">
        <v>1</v>
      </c>
      <c r="AA2" s="45" t="s">
        <v>139</v>
      </c>
      <c r="AB2" s="45" t="s">
        <v>139</v>
      </c>
      <c r="AC2" s="45" t="s">
        <v>139</v>
      </c>
      <c r="AD2" s="45" t="s">
        <v>139</v>
      </c>
      <c r="AE2" s="45" t="s">
        <v>139</v>
      </c>
      <c r="AF2" s="45" t="s">
        <v>139</v>
      </c>
      <c r="AG2" s="45">
        <v>15</v>
      </c>
      <c r="AH2" s="45">
        <v>20</v>
      </c>
      <c r="AI2" s="45">
        <v>0</v>
      </c>
      <c r="AJ2" s="45">
        <v>0</v>
      </c>
      <c r="AK2" s="46" t="s">
        <v>6</v>
      </c>
    </row>
    <row r="3" spans="1:37">
      <c r="A3" s="19" t="s">
        <v>7</v>
      </c>
      <c r="B3" s="19">
        <v>20</v>
      </c>
      <c r="C3" s="19">
        <v>15</v>
      </c>
      <c r="H3" s="62"/>
      <c r="I3" s="66"/>
      <c r="J3" s="67"/>
      <c r="K3" s="71"/>
      <c r="L3" s="8" t="s">
        <v>24</v>
      </c>
      <c r="M3" s="71"/>
      <c r="N3" s="66"/>
      <c r="O3" s="33" t="s">
        <v>27</v>
      </c>
      <c r="P3" s="32" t="s">
        <v>26</v>
      </c>
      <c r="S3" s="44" t="s">
        <v>7</v>
      </c>
      <c r="T3" s="45" t="s">
        <v>29</v>
      </c>
      <c r="U3" s="45">
        <v>9</v>
      </c>
      <c r="V3" s="45">
        <v>1</v>
      </c>
      <c r="W3" s="45">
        <v>0</v>
      </c>
      <c r="X3" s="45">
        <v>0</v>
      </c>
      <c r="Y3" s="45">
        <v>0</v>
      </c>
      <c r="Z3" s="45">
        <v>1</v>
      </c>
      <c r="AA3" s="45" t="s">
        <v>139</v>
      </c>
      <c r="AB3" s="45" t="s">
        <v>139</v>
      </c>
      <c r="AC3" s="45" t="s">
        <v>139</v>
      </c>
      <c r="AD3" s="45" t="s">
        <v>139</v>
      </c>
      <c r="AE3" s="45" t="s">
        <v>139</v>
      </c>
      <c r="AF3" s="45" t="s">
        <v>139</v>
      </c>
      <c r="AG3" s="45">
        <v>20</v>
      </c>
      <c r="AH3" s="45">
        <v>15</v>
      </c>
      <c r="AI3" s="45">
        <v>0</v>
      </c>
      <c r="AJ3" s="45">
        <v>0</v>
      </c>
      <c r="AK3" s="46" t="s">
        <v>7</v>
      </c>
    </row>
    <row r="4" spans="1:37">
      <c r="A4" s="19" t="s">
        <v>8</v>
      </c>
      <c r="B4" s="19">
        <v>26</v>
      </c>
      <c r="C4" s="19">
        <v>21</v>
      </c>
      <c r="H4" s="63"/>
      <c r="I4" s="68"/>
      <c r="J4" s="69"/>
      <c r="K4" s="72"/>
      <c r="L4" s="9"/>
      <c r="M4" s="72"/>
      <c r="N4" s="72"/>
      <c r="P4" s="10" t="s">
        <v>28</v>
      </c>
      <c r="S4" s="44" t="s">
        <v>29</v>
      </c>
      <c r="T4" s="45" t="s">
        <v>32</v>
      </c>
      <c r="U4" s="45">
        <v>8</v>
      </c>
      <c r="V4" s="45">
        <v>2</v>
      </c>
      <c r="W4" s="45">
        <v>7.0711000000000004</v>
      </c>
      <c r="X4" s="45">
        <v>3.5354999999999999</v>
      </c>
      <c r="Y4" s="45">
        <v>1.6000000000000001E-3</v>
      </c>
      <c r="Z4" s="45">
        <v>0.99839999999999995</v>
      </c>
      <c r="AA4" s="45">
        <v>88.92</v>
      </c>
      <c r="AB4" s="45" t="s">
        <v>139</v>
      </c>
      <c r="AC4" s="45" t="s">
        <v>139</v>
      </c>
      <c r="AD4" s="45" t="s">
        <v>139</v>
      </c>
      <c r="AE4" s="45" t="s">
        <v>139</v>
      </c>
      <c r="AF4" s="45" t="s">
        <v>139</v>
      </c>
      <c r="AG4" s="45">
        <v>17.5</v>
      </c>
      <c r="AH4" s="45">
        <v>17.5</v>
      </c>
      <c r="AI4" s="45">
        <v>7.0711000000000004</v>
      </c>
      <c r="AJ4" s="45">
        <v>7.0711000000000004</v>
      </c>
      <c r="AK4" s="46"/>
    </row>
    <row r="5" spans="1:37">
      <c r="A5" s="19" t="s">
        <v>9</v>
      </c>
      <c r="B5" s="19">
        <v>44</v>
      </c>
      <c r="C5" s="19">
        <v>52</v>
      </c>
      <c r="G5" t="s">
        <v>143</v>
      </c>
      <c r="H5" s="11">
        <v>8</v>
      </c>
      <c r="I5" s="12" t="s">
        <v>6</v>
      </c>
      <c r="J5" s="12" t="s">
        <v>7</v>
      </c>
      <c r="K5" s="13">
        <v>2</v>
      </c>
      <c r="L5" s="22">
        <v>3.5354999999999999</v>
      </c>
      <c r="M5" s="22">
        <v>1.6000000000000001E-3</v>
      </c>
      <c r="N5" s="22">
        <v>0.998</v>
      </c>
      <c r="O5" s="22">
        <v>7.0711000000000004</v>
      </c>
      <c r="P5" s="14"/>
      <c r="S5" s="44" t="s">
        <v>8</v>
      </c>
      <c r="T5" s="45" t="s">
        <v>32</v>
      </c>
      <c r="U5" s="45">
        <v>9</v>
      </c>
      <c r="V5" s="45">
        <v>1</v>
      </c>
      <c r="W5" s="45">
        <v>0</v>
      </c>
      <c r="X5" s="45">
        <v>0</v>
      </c>
      <c r="Y5" s="45">
        <v>0</v>
      </c>
      <c r="Z5" s="45">
        <v>1</v>
      </c>
      <c r="AA5" s="45" t="s">
        <v>139</v>
      </c>
      <c r="AB5" s="45" t="s">
        <v>139</v>
      </c>
      <c r="AC5" s="45" t="s">
        <v>139</v>
      </c>
      <c r="AD5" s="45" t="s">
        <v>139</v>
      </c>
      <c r="AE5" s="45" t="s">
        <v>139</v>
      </c>
      <c r="AF5" s="45" t="s">
        <v>139</v>
      </c>
      <c r="AG5" s="45">
        <v>26</v>
      </c>
      <c r="AH5" s="45">
        <v>21</v>
      </c>
      <c r="AI5" s="45">
        <v>0</v>
      </c>
      <c r="AJ5" s="45">
        <v>0</v>
      </c>
      <c r="AK5" s="46" t="s">
        <v>8</v>
      </c>
    </row>
    <row r="6" spans="1:37">
      <c r="A6" s="19" t="s">
        <v>10</v>
      </c>
      <c r="B6" s="19">
        <v>50</v>
      </c>
      <c r="C6" s="19">
        <v>45</v>
      </c>
      <c r="G6" t="s">
        <v>144</v>
      </c>
      <c r="H6" s="11">
        <v>7</v>
      </c>
      <c r="I6" s="12" t="s">
        <v>29</v>
      </c>
      <c r="J6" s="12" t="s">
        <v>8</v>
      </c>
      <c r="K6" s="13">
        <v>3</v>
      </c>
      <c r="L6" s="22">
        <v>4.5091999999999999</v>
      </c>
      <c r="M6" s="22">
        <v>3.5999999999999999E-3</v>
      </c>
      <c r="N6" s="22">
        <v>0.995</v>
      </c>
      <c r="O6" s="22">
        <v>9.1923999999999992</v>
      </c>
      <c r="P6" s="14"/>
      <c r="S6" s="44" t="s">
        <v>9</v>
      </c>
      <c r="T6" s="45" t="s">
        <v>30</v>
      </c>
      <c r="U6" s="45">
        <v>9</v>
      </c>
      <c r="V6" s="45">
        <v>1</v>
      </c>
      <c r="W6" s="45">
        <v>0</v>
      </c>
      <c r="X6" s="45">
        <v>0</v>
      </c>
      <c r="Y6" s="45">
        <v>0</v>
      </c>
      <c r="Z6" s="45">
        <v>1</v>
      </c>
      <c r="AA6" s="45" t="s">
        <v>139</v>
      </c>
      <c r="AB6" s="45" t="s">
        <v>139</v>
      </c>
      <c r="AC6" s="45" t="s">
        <v>139</v>
      </c>
      <c r="AD6" s="45" t="s">
        <v>139</v>
      </c>
      <c r="AE6" s="45" t="s">
        <v>139</v>
      </c>
      <c r="AF6" s="45" t="s">
        <v>139</v>
      </c>
      <c r="AG6" s="45">
        <v>44</v>
      </c>
      <c r="AH6" s="45">
        <v>52</v>
      </c>
      <c r="AI6" s="45">
        <v>0</v>
      </c>
      <c r="AJ6" s="45">
        <v>0</v>
      </c>
      <c r="AK6" s="46" t="s">
        <v>9</v>
      </c>
    </row>
    <row r="7" spans="1:37">
      <c r="A7" s="19" t="s">
        <v>11</v>
      </c>
      <c r="B7" s="19">
        <v>57</v>
      </c>
      <c r="C7" s="19">
        <v>38</v>
      </c>
      <c r="G7" t="s">
        <v>145</v>
      </c>
      <c r="H7" s="11">
        <v>6</v>
      </c>
      <c r="I7" s="12" t="s">
        <v>9</v>
      </c>
      <c r="J7" s="12" t="s">
        <v>10</v>
      </c>
      <c r="K7" s="13">
        <v>2</v>
      </c>
      <c r="L7" s="22">
        <v>4.6097999999999999</v>
      </c>
      <c r="M7" s="22">
        <v>2.7000000000000001E-3</v>
      </c>
      <c r="N7" s="22">
        <v>0.99199999999999999</v>
      </c>
      <c r="O7" s="22">
        <v>9.2195</v>
      </c>
      <c r="P7" s="14"/>
      <c r="S7" s="44" t="s">
        <v>10</v>
      </c>
      <c r="T7" s="45" t="s">
        <v>30</v>
      </c>
      <c r="U7" s="45">
        <v>9</v>
      </c>
      <c r="V7" s="45">
        <v>1</v>
      </c>
      <c r="W7" s="45">
        <v>0</v>
      </c>
      <c r="X7" s="45">
        <v>0</v>
      </c>
      <c r="Y7" s="45">
        <v>0</v>
      </c>
      <c r="Z7" s="45">
        <v>1</v>
      </c>
      <c r="AA7" s="45" t="s">
        <v>139</v>
      </c>
      <c r="AB7" s="45" t="s">
        <v>139</v>
      </c>
      <c r="AC7" s="45" t="s">
        <v>139</v>
      </c>
      <c r="AD7" s="45" t="s">
        <v>139</v>
      </c>
      <c r="AE7" s="45" t="s">
        <v>139</v>
      </c>
      <c r="AF7" s="45" t="s">
        <v>139</v>
      </c>
      <c r="AG7" s="45">
        <v>50</v>
      </c>
      <c r="AH7" s="45">
        <v>45</v>
      </c>
      <c r="AI7" s="45">
        <v>0</v>
      </c>
      <c r="AJ7" s="45">
        <v>0</v>
      </c>
      <c r="AK7" s="46" t="s">
        <v>10</v>
      </c>
    </row>
    <row r="8" spans="1:37">
      <c r="A8" s="19" t="s">
        <v>2</v>
      </c>
      <c r="B8" s="19">
        <v>80</v>
      </c>
      <c r="C8" s="19">
        <v>85</v>
      </c>
      <c r="G8" t="s">
        <v>146</v>
      </c>
      <c r="H8" s="11">
        <v>5</v>
      </c>
      <c r="I8" s="12" t="s">
        <v>2</v>
      </c>
      <c r="J8" s="12" t="s">
        <v>5</v>
      </c>
      <c r="K8" s="13">
        <v>2</v>
      </c>
      <c r="L8" s="22">
        <v>5.2202000000000002</v>
      </c>
      <c r="M8" s="22">
        <v>3.5000000000000001E-3</v>
      </c>
      <c r="N8" s="22">
        <v>0.98899999999999999</v>
      </c>
      <c r="O8" s="22">
        <v>10.44</v>
      </c>
      <c r="P8" s="14"/>
      <c r="S8" s="44" t="s">
        <v>2</v>
      </c>
      <c r="T8" s="45" t="s">
        <v>31</v>
      </c>
      <c r="U8" s="45">
        <v>9</v>
      </c>
      <c r="V8" s="45">
        <v>1</v>
      </c>
      <c r="W8" s="45">
        <v>0</v>
      </c>
      <c r="X8" s="45">
        <v>0</v>
      </c>
      <c r="Y8" s="45">
        <v>0</v>
      </c>
      <c r="Z8" s="45">
        <v>1</v>
      </c>
      <c r="AA8" s="45" t="s">
        <v>139</v>
      </c>
      <c r="AB8" s="45" t="s">
        <v>139</v>
      </c>
      <c r="AC8" s="45" t="s">
        <v>139</v>
      </c>
      <c r="AD8" s="45" t="s">
        <v>139</v>
      </c>
      <c r="AE8" s="45" t="s">
        <v>139</v>
      </c>
      <c r="AF8" s="45" t="s">
        <v>139</v>
      </c>
      <c r="AG8" s="45">
        <v>80</v>
      </c>
      <c r="AH8" s="45">
        <v>85</v>
      </c>
      <c r="AI8" s="45">
        <v>0</v>
      </c>
      <c r="AJ8" s="45">
        <v>0</v>
      </c>
      <c r="AK8" s="46" t="s">
        <v>2</v>
      </c>
    </row>
    <row r="9" spans="1:37">
      <c r="A9" s="19" t="s">
        <v>5</v>
      </c>
      <c r="B9" s="19">
        <v>90</v>
      </c>
      <c r="C9" s="19">
        <v>88</v>
      </c>
      <c r="G9" t="s">
        <v>147</v>
      </c>
      <c r="H9" s="11">
        <v>4</v>
      </c>
      <c r="I9" s="12" t="s">
        <v>30</v>
      </c>
      <c r="J9" s="12" t="s">
        <v>11</v>
      </c>
      <c r="K9" s="13">
        <v>3</v>
      </c>
      <c r="L9" s="22">
        <v>6.7576999999999998</v>
      </c>
      <c r="M9" s="22">
        <v>8.9999999999999993E-3</v>
      </c>
      <c r="N9" s="22">
        <v>0.98</v>
      </c>
      <c r="O9" s="22">
        <v>14.5</v>
      </c>
      <c r="P9" s="14"/>
      <c r="S9" s="44" t="s">
        <v>5</v>
      </c>
      <c r="T9" s="45" t="s">
        <v>31</v>
      </c>
      <c r="U9" s="45">
        <v>9</v>
      </c>
      <c r="V9" s="45">
        <v>1</v>
      </c>
      <c r="W9" s="45">
        <v>0</v>
      </c>
      <c r="X9" s="45">
        <v>0</v>
      </c>
      <c r="Y9" s="45">
        <v>0</v>
      </c>
      <c r="Z9" s="45">
        <v>1</v>
      </c>
      <c r="AA9" s="45" t="s">
        <v>139</v>
      </c>
      <c r="AB9" s="45" t="s">
        <v>139</v>
      </c>
      <c r="AC9" s="45" t="s">
        <v>139</v>
      </c>
      <c r="AD9" s="45" t="s">
        <v>139</v>
      </c>
      <c r="AE9" s="45" t="s">
        <v>139</v>
      </c>
      <c r="AF9" s="45" t="s">
        <v>139</v>
      </c>
      <c r="AG9" s="45">
        <v>90</v>
      </c>
      <c r="AH9" s="45">
        <v>88</v>
      </c>
      <c r="AI9" s="45">
        <v>0</v>
      </c>
      <c r="AJ9" s="45">
        <v>0</v>
      </c>
      <c r="AK9" s="46" t="s">
        <v>5</v>
      </c>
    </row>
    <row r="10" spans="1:37">
      <c r="A10" s="19" t="s">
        <v>3</v>
      </c>
      <c r="B10" s="19">
        <v>98</v>
      </c>
      <c r="C10" s="19">
        <v>98</v>
      </c>
      <c r="G10" t="s">
        <v>148</v>
      </c>
      <c r="H10" s="11">
        <v>3</v>
      </c>
      <c r="I10" s="12" t="s">
        <v>31</v>
      </c>
      <c r="J10" s="12" t="s">
        <v>3</v>
      </c>
      <c r="K10" s="13">
        <v>3</v>
      </c>
      <c r="L10" s="22">
        <v>7.9896000000000003</v>
      </c>
      <c r="M10" s="22">
        <v>1.29E-2</v>
      </c>
      <c r="N10" s="22">
        <v>0.96699999999999997</v>
      </c>
      <c r="O10" s="22">
        <v>17.356999999999999</v>
      </c>
      <c r="P10" s="14"/>
      <c r="S10" s="44" t="s">
        <v>30</v>
      </c>
      <c r="T10" s="45" t="s">
        <v>33</v>
      </c>
      <c r="U10" s="45">
        <v>6</v>
      </c>
      <c r="V10" s="45">
        <v>2</v>
      </c>
      <c r="W10" s="45">
        <v>9.2195</v>
      </c>
      <c r="X10" s="45">
        <v>4.6097999999999999</v>
      </c>
      <c r="Y10" s="45">
        <v>2.7299999999999998E-3</v>
      </c>
      <c r="Z10" s="45">
        <v>0.99204999999999999</v>
      </c>
      <c r="AA10" s="45">
        <v>74.917599999999993</v>
      </c>
      <c r="AB10" s="45" t="s">
        <v>139</v>
      </c>
      <c r="AC10" s="45" t="s">
        <v>139</v>
      </c>
      <c r="AD10" s="45" t="s">
        <v>139</v>
      </c>
      <c r="AE10" s="45" t="s">
        <v>139</v>
      </c>
      <c r="AF10" s="45" t="s">
        <v>139</v>
      </c>
      <c r="AG10" s="45">
        <v>47</v>
      </c>
      <c r="AH10" s="45">
        <v>48.5</v>
      </c>
      <c r="AI10" s="45">
        <v>9.2195</v>
      </c>
      <c r="AJ10" s="45">
        <v>9.2195</v>
      </c>
      <c r="AK10" s="46"/>
    </row>
    <row r="11" spans="1:37">
      <c r="B11" s="2">
        <f>AVERAGE(B2:B10)</f>
        <v>53.333333333333336</v>
      </c>
      <c r="C11" s="2">
        <f>AVERAGE(C2:C10)</f>
        <v>51.333333333333336</v>
      </c>
      <c r="G11" t="s">
        <v>149</v>
      </c>
      <c r="H11" s="11">
        <v>2</v>
      </c>
      <c r="I11" s="12" t="s">
        <v>32</v>
      </c>
      <c r="J11" s="12" t="s">
        <v>33</v>
      </c>
      <c r="K11" s="13">
        <v>6</v>
      </c>
      <c r="L11" s="22">
        <v>16.291599999999999</v>
      </c>
      <c r="M11" s="22">
        <v>0.15340000000000001</v>
      </c>
      <c r="N11" s="22">
        <v>0.81299999999999994</v>
      </c>
      <c r="O11" s="22">
        <v>39.917999999999999</v>
      </c>
      <c r="P11" s="14"/>
      <c r="S11" s="44" t="s">
        <v>11</v>
      </c>
      <c r="T11" s="45" t="s">
        <v>33</v>
      </c>
      <c r="U11" s="45">
        <v>9</v>
      </c>
      <c r="V11" s="45">
        <v>1</v>
      </c>
      <c r="W11" s="45">
        <v>0</v>
      </c>
      <c r="X11" s="45">
        <v>0</v>
      </c>
      <c r="Y11" s="45">
        <v>0</v>
      </c>
      <c r="Z11" s="45">
        <v>1</v>
      </c>
      <c r="AA11" s="45" t="s">
        <v>139</v>
      </c>
      <c r="AB11" s="45" t="s">
        <v>139</v>
      </c>
      <c r="AC11" s="45" t="s">
        <v>139</v>
      </c>
      <c r="AD11" s="45" t="s">
        <v>139</v>
      </c>
      <c r="AE11" s="45" t="s">
        <v>139</v>
      </c>
      <c r="AF11" s="45" t="s">
        <v>139</v>
      </c>
      <c r="AG11" s="45">
        <v>57</v>
      </c>
      <c r="AH11" s="45">
        <v>38</v>
      </c>
      <c r="AI11" s="45">
        <v>0</v>
      </c>
      <c r="AJ11" s="45">
        <v>0</v>
      </c>
      <c r="AK11" s="46" t="s">
        <v>11</v>
      </c>
    </row>
    <row r="12" spans="1:37" ht="15.75" thickBot="1">
      <c r="G12" t="s">
        <v>150</v>
      </c>
      <c r="H12" s="15">
        <v>1</v>
      </c>
      <c r="I12" s="16" t="s">
        <v>34</v>
      </c>
      <c r="J12" s="16" t="s">
        <v>35</v>
      </c>
      <c r="K12" s="17">
        <v>9</v>
      </c>
      <c r="L12" s="23">
        <v>31.210999999999999</v>
      </c>
      <c r="M12" s="23">
        <v>0.81330000000000002</v>
      </c>
      <c r="N12" s="23">
        <v>0</v>
      </c>
      <c r="O12" s="23">
        <v>79.613</v>
      </c>
      <c r="P12" s="18"/>
      <c r="S12" s="44" t="s">
        <v>31</v>
      </c>
      <c r="T12" s="45" t="s">
        <v>35</v>
      </c>
      <c r="U12" s="45">
        <v>5</v>
      </c>
      <c r="V12" s="45">
        <v>2</v>
      </c>
      <c r="W12" s="45">
        <v>10.440300000000001</v>
      </c>
      <c r="X12" s="45">
        <v>5.2202000000000002</v>
      </c>
      <c r="Y12" s="45">
        <v>3.5000000000000001E-3</v>
      </c>
      <c r="Z12" s="45">
        <v>0.98855999999999999</v>
      </c>
      <c r="AA12" s="45">
        <v>86.398099999999999</v>
      </c>
      <c r="AB12" s="45" t="s">
        <v>139</v>
      </c>
      <c r="AC12" s="45" t="s">
        <v>139</v>
      </c>
      <c r="AD12" s="45" t="s">
        <v>139</v>
      </c>
      <c r="AE12" s="45" t="s">
        <v>139</v>
      </c>
      <c r="AF12" s="45" t="s">
        <v>139</v>
      </c>
      <c r="AG12" s="45">
        <v>85</v>
      </c>
      <c r="AH12" s="45">
        <v>86.5</v>
      </c>
      <c r="AI12" s="45">
        <v>10.440300000000001</v>
      </c>
      <c r="AJ12" s="45">
        <v>10.440300000000001</v>
      </c>
      <c r="AK12" s="46"/>
    </row>
    <row r="13" spans="1:37">
      <c r="A13" s="39" t="s">
        <v>83</v>
      </c>
      <c r="S13" s="44" t="s">
        <v>3</v>
      </c>
      <c r="T13" s="45" t="s">
        <v>35</v>
      </c>
      <c r="U13" s="45">
        <v>9</v>
      </c>
      <c r="V13" s="45">
        <v>1</v>
      </c>
      <c r="W13" s="45">
        <v>0</v>
      </c>
      <c r="X13" s="45">
        <v>0</v>
      </c>
      <c r="Y13" s="45">
        <v>0</v>
      </c>
      <c r="Z13" s="45">
        <v>1</v>
      </c>
      <c r="AA13" s="45" t="s">
        <v>139</v>
      </c>
      <c r="AB13" s="45" t="s">
        <v>139</v>
      </c>
      <c r="AC13" s="45" t="s">
        <v>139</v>
      </c>
      <c r="AD13" s="45" t="s">
        <v>139</v>
      </c>
      <c r="AE13" s="45" t="s">
        <v>139</v>
      </c>
      <c r="AF13" s="45" t="s">
        <v>139</v>
      </c>
      <c r="AG13" s="45">
        <v>98</v>
      </c>
      <c r="AH13" s="45">
        <v>98</v>
      </c>
      <c r="AI13" s="45">
        <v>0</v>
      </c>
      <c r="AJ13" s="45">
        <v>0</v>
      </c>
      <c r="AK13" s="46" t="s">
        <v>3</v>
      </c>
    </row>
    <row r="14" spans="1:37">
      <c r="A14" t="s">
        <v>108</v>
      </c>
      <c r="C14" s="52">
        <f>SQRT((B2-B3)^2+(C2-C3)^2)</f>
        <v>7.0710678118654755</v>
      </c>
      <c r="S14" s="44" t="s">
        <v>32</v>
      </c>
      <c r="T14" s="45" t="s">
        <v>34</v>
      </c>
      <c r="U14" s="45">
        <v>7</v>
      </c>
      <c r="V14" s="45">
        <v>3</v>
      </c>
      <c r="W14" s="45">
        <v>9.1923999999999992</v>
      </c>
      <c r="X14" s="45">
        <v>4.5091999999999999</v>
      </c>
      <c r="Y14" s="45">
        <v>3.6099999999999999E-3</v>
      </c>
      <c r="Z14" s="45">
        <v>0.99478</v>
      </c>
      <c r="AA14" s="45">
        <v>63.543700000000001</v>
      </c>
      <c r="AB14" s="45">
        <v>2.2532999999999999</v>
      </c>
      <c r="AC14" s="45" t="s">
        <v>139</v>
      </c>
      <c r="AD14" s="45" t="s">
        <v>139</v>
      </c>
      <c r="AE14" s="45" t="s">
        <v>139</v>
      </c>
      <c r="AF14" s="45" t="s">
        <v>139</v>
      </c>
      <c r="AG14" s="45">
        <v>20.333300000000001</v>
      </c>
      <c r="AH14" s="45">
        <v>18.666699999999999</v>
      </c>
      <c r="AI14" s="45">
        <v>9.1923999999999992</v>
      </c>
      <c r="AJ14" s="45">
        <v>9.8489000000000004</v>
      </c>
      <c r="AK14" s="46"/>
    </row>
    <row r="15" spans="1:37">
      <c r="A15" t="s">
        <v>84</v>
      </c>
      <c r="E15" s="55"/>
      <c r="F15" s="55"/>
      <c r="G15" s="55"/>
      <c r="H15" s="55"/>
      <c r="I15" s="55"/>
      <c r="J15" s="55"/>
      <c r="S15" s="44" t="s">
        <v>33</v>
      </c>
      <c r="T15" s="45" t="s">
        <v>34</v>
      </c>
      <c r="U15" s="45">
        <v>4</v>
      </c>
      <c r="V15" s="45">
        <v>3</v>
      </c>
      <c r="W15" s="45">
        <v>14.5</v>
      </c>
      <c r="X15" s="45">
        <v>6.7576999999999998</v>
      </c>
      <c r="Y15" s="45">
        <v>8.9899999999999997E-3</v>
      </c>
      <c r="Z15" s="45">
        <v>0.97955999999999999</v>
      </c>
      <c r="AA15" s="45">
        <v>79.892700000000005</v>
      </c>
      <c r="AB15" s="45">
        <v>3.298</v>
      </c>
      <c r="AC15" s="45" t="s">
        <v>139</v>
      </c>
      <c r="AD15" s="45" t="s">
        <v>139</v>
      </c>
      <c r="AE15" s="45" t="s">
        <v>139</v>
      </c>
      <c r="AF15" s="45" t="s">
        <v>139</v>
      </c>
      <c r="AG15" s="45">
        <v>50.333300000000001</v>
      </c>
      <c r="AH15" s="45">
        <v>45</v>
      </c>
      <c r="AI15" s="45">
        <v>14.5</v>
      </c>
      <c r="AJ15" s="45">
        <v>15.2151</v>
      </c>
      <c r="AK15" s="46"/>
    </row>
    <row r="16" spans="1:37">
      <c r="A16" t="s">
        <v>85</v>
      </c>
      <c r="B16">
        <f>AVERAGE(B2:B3)</f>
        <v>17.5</v>
      </c>
      <c r="C16">
        <f>AVERAGE(C2:C3)</f>
        <v>17.5</v>
      </c>
      <c r="E16" s="55"/>
      <c r="F16" s="55"/>
      <c r="G16" s="55"/>
      <c r="H16" s="55"/>
      <c r="I16" s="55"/>
      <c r="J16" s="55"/>
      <c r="S16" s="44" t="s">
        <v>34</v>
      </c>
      <c r="T16" s="45" t="s">
        <v>140</v>
      </c>
      <c r="U16" s="45">
        <v>2</v>
      </c>
      <c r="V16" s="45">
        <v>6</v>
      </c>
      <c r="W16" s="45">
        <v>39.917999999999999</v>
      </c>
      <c r="X16" s="45">
        <v>16.291599999999999</v>
      </c>
      <c r="Y16" s="45">
        <v>0.15334999999999999</v>
      </c>
      <c r="Z16" s="45">
        <v>0.81333</v>
      </c>
      <c r="AA16" s="45">
        <v>30.4985</v>
      </c>
      <c r="AB16" s="45">
        <v>36.214599999999997</v>
      </c>
      <c r="AC16" s="45" t="s">
        <v>139</v>
      </c>
      <c r="AD16" s="45" t="s">
        <v>139</v>
      </c>
      <c r="AE16" s="45" t="s">
        <v>139</v>
      </c>
      <c r="AF16" s="45" t="s">
        <v>139</v>
      </c>
      <c r="AG16" s="45">
        <v>35.333300000000001</v>
      </c>
      <c r="AH16" s="45">
        <v>31.833300000000001</v>
      </c>
      <c r="AI16" s="45">
        <v>39.917999999999999</v>
      </c>
      <c r="AJ16" s="45">
        <v>41.005400000000002</v>
      </c>
      <c r="AK16" s="46"/>
    </row>
    <row r="17" spans="1:37">
      <c r="A17" t="s">
        <v>235</v>
      </c>
      <c r="B17">
        <f>(B2-B16)^2+(C2-C16)^2+(B3-B16)^2+(C3-C16)^2</f>
        <v>25</v>
      </c>
      <c r="E17" s="55"/>
      <c r="F17" s="55"/>
      <c r="G17" s="55"/>
      <c r="H17" s="55"/>
      <c r="I17" s="55"/>
      <c r="J17" s="55"/>
      <c r="S17" s="44" t="s">
        <v>35</v>
      </c>
      <c r="T17" s="45" t="s">
        <v>140</v>
      </c>
      <c r="U17" s="45">
        <v>3</v>
      </c>
      <c r="V17" s="45">
        <v>3</v>
      </c>
      <c r="W17" s="45">
        <v>17.3566</v>
      </c>
      <c r="X17" s="45">
        <v>7.9896000000000003</v>
      </c>
      <c r="Y17" s="45">
        <v>1.289E-2</v>
      </c>
      <c r="Z17" s="45">
        <v>0.96667999999999998</v>
      </c>
      <c r="AA17" s="45">
        <v>87.034700000000001</v>
      </c>
      <c r="AB17" s="45">
        <v>3.6850000000000001</v>
      </c>
      <c r="AC17" s="45" t="s">
        <v>139</v>
      </c>
      <c r="AD17" s="45" t="s">
        <v>139</v>
      </c>
      <c r="AE17" s="45" t="s">
        <v>139</v>
      </c>
      <c r="AF17" s="45" t="s">
        <v>139</v>
      </c>
      <c r="AG17" s="45">
        <v>89.333299999999994</v>
      </c>
      <c r="AH17" s="45">
        <v>90.333299999999994</v>
      </c>
      <c r="AI17" s="45">
        <v>17.3566</v>
      </c>
      <c r="AJ17" s="45">
        <v>18.124600000000001</v>
      </c>
      <c r="AK17" s="46"/>
    </row>
    <row r="18" spans="1:37" ht="15.75" thickBot="1">
      <c r="A18" t="s">
        <v>236</v>
      </c>
      <c r="B18">
        <f>B17/2</f>
        <v>12.5</v>
      </c>
      <c r="E18" s="55"/>
      <c r="F18" s="55"/>
      <c r="G18" s="55"/>
      <c r="H18" s="55"/>
      <c r="I18" s="55"/>
      <c r="J18" s="55"/>
      <c r="S18" s="47" t="s">
        <v>140</v>
      </c>
      <c r="T18" s="48"/>
      <c r="U18" s="48">
        <v>1</v>
      </c>
      <c r="V18" s="48">
        <v>9</v>
      </c>
      <c r="W18" s="48">
        <v>79.613100000000003</v>
      </c>
      <c r="X18" s="48">
        <v>31.210999999999999</v>
      </c>
      <c r="Y18" s="48">
        <v>0.81333</v>
      </c>
      <c r="Z18" s="48">
        <v>0</v>
      </c>
      <c r="AA18" s="48" t="s">
        <v>139</v>
      </c>
      <c r="AB18" s="48">
        <v>30.4985</v>
      </c>
      <c r="AC18" s="48">
        <v>0</v>
      </c>
      <c r="AD18" s="48">
        <v>1</v>
      </c>
      <c r="AE18" s="48">
        <v>0</v>
      </c>
      <c r="AF18" s="48">
        <v>0</v>
      </c>
      <c r="AG18" s="48">
        <v>53.333300000000001</v>
      </c>
      <c r="AH18" s="48">
        <v>51.333300000000001</v>
      </c>
      <c r="AI18" s="48">
        <v>79.613100000000003</v>
      </c>
      <c r="AJ18" s="48">
        <v>82.859700000000004</v>
      </c>
      <c r="AK18" s="49"/>
    </row>
    <row r="19" spans="1:37" ht="15.75" thickTop="1">
      <c r="A19" t="s">
        <v>141</v>
      </c>
      <c r="B19" s="53">
        <f>SQRT(B18)</f>
        <v>3.5355339059327378</v>
      </c>
      <c r="E19" s="55"/>
      <c r="F19" s="55"/>
      <c r="G19" s="55"/>
      <c r="H19" s="55"/>
      <c r="I19" s="55"/>
      <c r="J19" s="55"/>
    </row>
    <row r="20" spans="1:37">
      <c r="E20" s="55"/>
      <c r="F20" s="55"/>
      <c r="G20" s="55"/>
      <c r="H20" s="55"/>
      <c r="I20" s="55"/>
      <c r="J20" s="55"/>
    </row>
    <row r="21" spans="1:37">
      <c r="E21" s="55"/>
      <c r="F21" s="55"/>
      <c r="G21" s="55"/>
      <c r="H21" s="55"/>
      <c r="I21" s="55"/>
      <c r="J21" s="55"/>
    </row>
    <row r="22" spans="1:37">
      <c r="A22" s="39" t="s">
        <v>109</v>
      </c>
      <c r="E22" s="55"/>
      <c r="F22" s="55"/>
      <c r="G22" s="55"/>
      <c r="H22" s="55"/>
      <c r="I22" s="55"/>
      <c r="J22" s="55"/>
    </row>
    <row r="23" spans="1:37">
      <c r="A23" t="s">
        <v>116</v>
      </c>
      <c r="C23" s="52">
        <f>SQRT((B16-B4)^2+(C16-C4)^2)</f>
        <v>9.1923881554251174</v>
      </c>
      <c r="E23" s="55"/>
      <c r="F23" s="55"/>
      <c r="G23" s="55"/>
      <c r="H23" s="55"/>
      <c r="I23" s="55"/>
      <c r="J23" s="55"/>
    </row>
    <row r="24" spans="1:37">
      <c r="E24" s="55"/>
      <c r="F24" s="55"/>
      <c r="G24" s="55"/>
      <c r="H24" s="55"/>
      <c r="I24" s="55"/>
      <c r="J24" s="55"/>
    </row>
    <row r="25" spans="1:37">
      <c r="A25" t="s">
        <v>85</v>
      </c>
      <c r="B25" s="54">
        <f>AVERAGE( B2:B4)</f>
        <v>20.333333333333332</v>
      </c>
      <c r="C25" s="54">
        <f>AVERAGE( C2:C4)</f>
        <v>18.666666666666668</v>
      </c>
      <c r="E25" s="55"/>
      <c r="F25" s="55"/>
      <c r="G25" s="55"/>
      <c r="H25" s="55"/>
      <c r="I25" s="55"/>
      <c r="J25" s="55"/>
    </row>
    <row r="26" spans="1:37">
      <c r="A26" t="s">
        <v>235</v>
      </c>
      <c r="B26" s="30">
        <f>_xlfn.VAR.S(B2:B4)</f>
        <v>30.333333333333371</v>
      </c>
      <c r="C26" s="30">
        <f>_xlfn.VAR.S(C2:C4)</f>
        <v>10.333333333333371</v>
      </c>
      <c r="E26" s="55"/>
      <c r="F26" s="55"/>
      <c r="G26" s="55"/>
      <c r="H26" s="55"/>
      <c r="I26" s="55"/>
      <c r="J26" s="55"/>
    </row>
    <row r="27" spans="1:37">
      <c r="A27" t="s">
        <v>236</v>
      </c>
      <c r="B27" s="30">
        <f>AVERAGE(B26:C26)</f>
        <v>20.333333333333371</v>
      </c>
      <c r="E27" s="55"/>
      <c r="F27" s="55"/>
      <c r="G27" s="55"/>
      <c r="H27" s="55"/>
      <c r="I27" s="55"/>
      <c r="J27" s="55"/>
    </row>
    <row r="28" spans="1:37">
      <c r="A28" t="s">
        <v>141</v>
      </c>
      <c r="B28" s="52">
        <f>SQRT(B27)</f>
        <v>4.5092497528228987</v>
      </c>
      <c r="E28" s="55"/>
      <c r="F28" s="55"/>
      <c r="G28" s="55"/>
      <c r="H28" s="55"/>
      <c r="I28" s="55"/>
      <c r="J28" s="55"/>
    </row>
    <row r="31" spans="1:37">
      <c r="A31" s="39" t="s">
        <v>117</v>
      </c>
    </row>
    <row r="32" spans="1:37">
      <c r="A32" t="s">
        <v>118</v>
      </c>
      <c r="C32" s="2">
        <f>SQRT((B33-B7)^2+(C33-C7)^2)</f>
        <v>14.5</v>
      </c>
    </row>
    <row r="33" spans="1:3">
      <c r="A33" t="s">
        <v>119</v>
      </c>
      <c r="B33" s="2">
        <f>AVERAGE(B5:B6)</f>
        <v>47</v>
      </c>
      <c r="C33" s="2">
        <f>AVERAGE(C5:C6)</f>
        <v>48.5</v>
      </c>
    </row>
    <row r="34" spans="1:3">
      <c r="A34" t="s">
        <v>85</v>
      </c>
      <c r="B34" s="30">
        <f>AVERAGE(B5:B7)</f>
        <v>50.333333333333336</v>
      </c>
      <c r="C34" s="30">
        <f>AVERAGE(C5:C7)</f>
        <v>45</v>
      </c>
    </row>
    <row r="35" spans="1:3">
      <c r="A35" t="s">
        <v>235</v>
      </c>
      <c r="B35" s="31">
        <f>_xlfn.VAR.S(B5:B7)</f>
        <v>42.333333333333485</v>
      </c>
      <c r="C35" s="31">
        <f>_xlfn.VAR.S(C5:C7)</f>
        <v>49</v>
      </c>
    </row>
    <row r="36" spans="1:3">
      <c r="A36" t="s">
        <v>236</v>
      </c>
      <c r="B36" s="31">
        <f>AVERAGE(B35:C35)</f>
        <v>45.666666666666742</v>
      </c>
    </row>
    <row r="37" spans="1:3">
      <c r="A37" t="s">
        <v>141</v>
      </c>
      <c r="B37" s="1">
        <f>SQRT(B36)</f>
        <v>6.7577116442377694</v>
      </c>
    </row>
    <row r="40" spans="1:3">
      <c r="A40" s="39" t="s">
        <v>142</v>
      </c>
    </row>
    <row r="41" spans="1:3">
      <c r="A41" t="s">
        <v>151</v>
      </c>
      <c r="C41" s="2">
        <f>SQRT((B42-B43)^2+(C42-C43)^2)</f>
        <v>39.917971447011737</v>
      </c>
    </row>
    <row r="42" spans="1:3">
      <c r="A42" t="s">
        <v>152</v>
      </c>
      <c r="B42" s="2">
        <f>AVERAGE(B2:B4)</f>
        <v>20.333333333333332</v>
      </c>
      <c r="C42" s="2">
        <f>AVERAGE(C2:C4)</f>
        <v>18.666666666666668</v>
      </c>
    </row>
    <row r="43" spans="1:3">
      <c r="A43" t="s">
        <v>153</v>
      </c>
      <c r="B43" s="2">
        <f>AVERAGE(B5:B7)</f>
        <v>50.333333333333336</v>
      </c>
      <c r="C43" s="2">
        <f>AVERAGE(C5:C7)</f>
        <v>45</v>
      </c>
    </row>
    <row r="44" spans="1:3">
      <c r="A44" t="s">
        <v>85</v>
      </c>
      <c r="B44" s="30">
        <f>AVERAGE(B2:B7)</f>
        <v>35.333333333333336</v>
      </c>
      <c r="C44" s="30">
        <f>AVERAGE(C2:C7)</f>
        <v>31.833333333333332</v>
      </c>
    </row>
    <row r="45" spans="1:3">
      <c r="A45" t="s">
        <v>235</v>
      </c>
      <c r="B45" s="31">
        <f>_xlfn.VAR.S(B2:B7)</f>
        <v>299.06666666666661</v>
      </c>
      <c r="C45" s="31">
        <f>_xlfn.VAR.S(C2:C7)</f>
        <v>231.76666666666659</v>
      </c>
    </row>
    <row r="46" spans="1:3">
      <c r="A46" t="s">
        <v>236</v>
      </c>
      <c r="B46" s="31">
        <f>AVERAGE(B45:C45)</f>
        <v>265.41666666666663</v>
      </c>
    </row>
    <row r="47" spans="1:3">
      <c r="A47" t="s">
        <v>141</v>
      </c>
      <c r="B47" s="1">
        <f>SQRT(B46)</f>
        <v>16.291613384397095</v>
      </c>
    </row>
    <row r="50" spans="1:3">
      <c r="A50" s="39" t="s">
        <v>154</v>
      </c>
    </row>
    <row r="51" spans="1:3">
      <c r="A51" t="s">
        <v>155</v>
      </c>
      <c r="C51" s="2">
        <f>SQRT((B52-B53)^2+(C52-C53)^2)</f>
        <v>79.613127058293585</v>
      </c>
    </row>
    <row r="52" spans="1:3">
      <c r="A52" t="s">
        <v>156</v>
      </c>
      <c r="B52" s="2">
        <f>B44</f>
        <v>35.333333333333336</v>
      </c>
      <c r="C52" s="2">
        <f>C44</f>
        <v>31.833333333333332</v>
      </c>
    </row>
    <row r="53" spans="1:3">
      <c r="A53" t="s">
        <v>157</v>
      </c>
      <c r="B53" s="2">
        <f>AVERAGE(B8:B10)</f>
        <v>89.333333333333329</v>
      </c>
      <c r="C53" s="2">
        <f>AVERAGE(C8:C10)</f>
        <v>90.333333333333329</v>
      </c>
    </row>
    <row r="54" spans="1:3">
      <c r="A54" t="s">
        <v>85</v>
      </c>
      <c r="B54" s="30">
        <f>AVERAGE(B2:B10)</f>
        <v>53.333333333333336</v>
      </c>
      <c r="C54" s="30">
        <f>AVERAGE(C2:C10)</f>
        <v>51.333333333333336</v>
      </c>
    </row>
    <row r="55" spans="1:3">
      <c r="A55" t="s">
        <v>235</v>
      </c>
      <c r="B55" s="31">
        <f>_xlfn.VAR.S(B2:B10)</f>
        <v>936.25</v>
      </c>
      <c r="C55" s="31">
        <f>_xlfn.VAR.S(C2:C10)</f>
        <v>1012</v>
      </c>
    </row>
    <row r="56" spans="1:3">
      <c r="A56" t="s">
        <v>236</v>
      </c>
      <c r="B56" s="31">
        <f>AVERAGE(B55:C55)</f>
        <v>974.125</v>
      </c>
    </row>
    <row r="57" spans="1:3">
      <c r="A57" t="s">
        <v>141</v>
      </c>
      <c r="B57" s="1">
        <f>SQRT(B56)</f>
        <v>31.21097563358121</v>
      </c>
    </row>
  </sheetData>
  <mergeCells count="6">
    <mergeCell ref="H1:P1"/>
    <mergeCell ref="H2:H4"/>
    <mergeCell ref="I2:J4"/>
    <mergeCell ref="K2:K4"/>
    <mergeCell ref="M2:M4"/>
    <mergeCell ref="N2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S166"/>
  <sheetViews>
    <sheetView topLeftCell="A7" zoomScale="132" zoomScaleNormal="132" workbookViewId="0">
      <selection activeCell="F173" sqref="F173"/>
    </sheetView>
  </sheetViews>
  <sheetFormatPr defaultRowHeight="15"/>
  <cols>
    <col min="1" max="1" width="14.85546875" customWidth="1"/>
    <col min="4" max="4" width="17.5703125" bestFit="1" customWidth="1"/>
    <col min="5" max="5" width="9.85546875" bestFit="1" customWidth="1"/>
  </cols>
  <sheetData>
    <row r="1" spans="1:1">
      <c r="A1" s="34" t="s">
        <v>36</v>
      </c>
    </row>
    <row r="2" spans="1:1">
      <c r="A2" s="34" t="s">
        <v>61</v>
      </c>
    </row>
    <row r="3" spans="1:1" ht="15.75">
      <c r="A3" s="35"/>
    </row>
    <row r="4" spans="1:1" ht="15.75">
      <c r="A4" s="35" t="s">
        <v>62</v>
      </c>
    </row>
    <row r="5" spans="1:1" ht="15.75">
      <c r="A5" s="35" t="s">
        <v>13</v>
      </c>
    </row>
    <row r="6" spans="1:1" ht="15.75">
      <c r="A6" s="3"/>
    </row>
    <row r="8" spans="1:1" ht="15.75" thickBot="1"/>
    <row r="9" spans="1:1">
      <c r="A9" s="27" t="s">
        <v>63</v>
      </c>
    </row>
    <row r="10" spans="1:1">
      <c r="A10" s="28" t="s">
        <v>64</v>
      </c>
    </row>
    <row r="11" spans="1:1">
      <c r="A11" s="28" t="s">
        <v>87</v>
      </c>
    </row>
    <row r="12" spans="1:1">
      <c r="A12" s="28" t="s">
        <v>88</v>
      </c>
    </row>
    <row r="13" spans="1:1">
      <c r="A13" s="28" t="s">
        <v>89</v>
      </c>
    </row>
    <row r="14" spans="1:1" hidden="1">
      <c r="A14" s="28" t="s">
        <v>90</v>
      </c>
    </row>
    <row r="15" spans="1:1" hidden="1">
      <c r="A15" s="28" t="s">
        <v>90</v>
      </c>
    </row>
    <row r="16" spans="1:1" hidden="1">
      <c r="A16" s="28" t="s">
        <v>90</v>
      </c>
    </row>
    <row r="17" spans="1:1">
      <c r="A17" s="28" t="s">
        <v>91</v>
      </c>
    </row>
    <row r="18" spans="1:1">
      <c r="A18" s="28" t="s">
        <v>92</v>
      </c>
    </row>
    <row r="19" spans="1:1" hidden="1">
      <c r="A19" s="28" t="s">
        <v>92</v>
      </c>
    </row>
    <row r="20" spans="1:1" hidden="1">
      <c r="A20" s="28" t="s">
        <v>92</v>
      </c>
    </row>
    <row r="21" spans="1:1">
      <c r="A21" s="28" t="s">
        <v>93</v>
      </c>
    </row>
    <row r="22" spans="1:1" hidden="1">
      <c r="A22" s="28" t="s">
        <v>94</v>
      </c>
    </row>
    <row r="23" spans="1:1" hidden="1">
      <c r="A23" s="28" t="s">
        <v>94</v>
      </c>
    </row>
    <row r="24" spans="1:1">
      <c r="A24" s="28" t="s">
        <v>94</v>
      </c>
    </row>
    <row r="25" spans="1:1">
      <c r="A25" s="28" t="s">
        <v>95</v>
      </c>
    </row>
    <row r="26" spans="1:1" hidden="1">
      <c r="A26" s="28" t="s">
        <v>92</v>
      </c>
    </row>
    <row r="27" spans="1:1" hidden="1">
      <c r="A27" s="28" t="s">
        <v>96</v>
      </c>
    </row>
    <row r="28" spans="1:1" hidden="1">
      <c r="A28" s="28" t="s">
        <v>97</v>
      </c>
    </row>
    <row r="29" spans="1:1">
      <c r="A29" s="28" t="s">
        <v>98</v>
      </c>
    </row>
    <row r="30" spans="1:1">
      <c r="A30" s="28" t="s">
        <v>99</v>
      </c>
    </row>
    <row r="31" spans="1:1" hidden="1">
      <c r="A31" s="28" t="s">
        <v>100</v>
      </c>
    </row>
    <row r="32" spans="1:1" hidden="1">
      <c r="A32" s="28" t="s">
        <v>100</v>
      </c>
    </row>
    <row r="33" spans="1:1">
      <c r="A33" s="28" t="s">
        <v>101</v>
      </c>
    </row>
    <row r="34" spans="1:1">
      <c r="A34" s="28" t="s">
        <v>102</v>
      </c>
    </row>
    <row r="35" spans="1:1">
      <c r="A35" s="28" t="s">
        <v>102</v>
      </c>
    </row>
    <row r="36" spans="1:1">
      <c r="A36" s="28" t="s">
        <v>102</v>
      </c>
    </row>
    <row r="37" spans="1:1">
      <c r="A37" s="28" t="s">
        <v>103</v>
      </c>
    </row>
    <row r="38" spans="1:1" hidden="1">
      <c r="A38" s="28" t="s">
        <v>104</v>
      </c>
    </row>
    <row r="39" spans="1:1" hidden="1">
      <c r="A39" s="28" t="s">
        <v>104</v>
      </c>
    </row>
    <row r="40" spans="1:1" hidden="1">
      <c r="A40" s="28" t="s">
        <v>104</v>
      </c>
    </row>
    <row r="41" spans="1:1">
      <c r="A41" s="28" t="s">
        <v>105</v>
      </c>
    </row>
    <row r="42" spans="1:1">
      <c r="A42" s="28" t="s">
        <v>106</v>
      </c>
    </row>
    <row r="43" spans="1:1" hidden="1">
      <c r="A43" s="28" t="s">
        <v>106</v>
      </c>
    </row>
    <row r="44" spans="1:1" hidden="1">
      <c r="A44" s="28" t="s">
        <v>106</v>
      </c>
    </row>
    <row r="45" spans="1:1">
      <c r="A45" s="28" t="s">
        <v>107</v>
      </c>
    </row>
    <row r="46" spans="1:1" ht="15.75" thickBot="1">
      <c r="A46" s="29"/>
    </row>
    <row r="51" spans="1:19" ht="15.75" thickBot="1"/>
    <row r="52" spans="1:19" ht="30.75" thickTop="1">
      <c r="A52" s="41" t="s">
        <v>120</v>
      </c>
      <c r="B52" s="42" t="s">
        <v>121</v>
      </c>
      <c r="C52" s="42" t="s">
        <v>122</v>
      </c>
      <c r="D52" s="42" t="s">
        <v>123</v>
      </c>
      <c r="E52" s="42" t="s">
        <v>124</v>
      </c>
      <c r="F52" s="42" t="s">
        <v>125</v>
      </c>
      <c r="G52" s="42" t="s">
        <v>126</v>
      </c>
      <c r="H52" s="42" t="s">
        <v>127</v>
      </c>
      <c r="I52" s="42" t="s">
        <v>128</v>
      </c>
      <c r="J52" s="42" t="s">
        <v>129</v>
      </c>
      <c r="K52" s="42" t="s">
        <v>130</v>
      </c>
      <c r="L52" s="42" t="s">
        <v>131</v>
      </c>
      <c r="M52" s="42" t="s">
        <v>132</v>
      </c>
      <c r="N52" s="42" t="s">
        <v>133</v>
      </c>
      <c r="O52" s="42" t="s">
        <v>134</v>
      </c>
      <c r="P52" s="42" t="s">
        <v>135</v>
      </c>
      <c r="Q52" s="42" t="s">
        <v>136</v>
      </c>
      <c r="R52" s="42" t="s">
        <v>137</v>
      </c>
      <c r="S52" s="43" t="s">
        <v>138</v>
      </c>
    </row>
    <row r="53" spans="1:19">
      <c r="A53" s="44" t="s">
        <v>6</v>
      </c>
      <c r="B53" s="45" t="s">
        <v>29</v>
      </c>
      <c r="C53" s="45">
        <v>9</v>
      </c>
      <c r="D53" s="45">
        <v>1</v>
      </c>
      <c r="E53" s="45">
        <v>0</v>
      </c>
      <c r="F53" s="45">
        <v>0</v>
      </c>
      <c r="G53" s="45">
        <v>0</v>
      </c>
      <c r="H53" s="45">
        <v>1</v>
      </c>
      <c r="I53" s="45" t="s">
        <v>139</v>
      </c>
      <c r="J53" s="45" t="s">
        <v>139</v>
      </c>
      <c r="K53" s="45" t="s">
        <v>139</v>
      </c>
      <c r="L53" s="45" t="s">
        <v>139</v>
      </c>
      <c r="M53" s="45" t="s">
        <v>139</v>
      </c>
      <c r="N53" s="45" t="s">
        <v>139</v>
      </c>
      <c r="O53" s="45">
        <v>15</v>
      </c>
      <c r="P53" s="45">
        <v>20</v>
      </c>
      <c r="Q53" s="45">
        <v>0</v>
      </c>
      <c r="R53" s="45">
        <v>0</v>
      </c>
      <c r="S53" s="46" t="s">
        <v>6</v>
      </c>
    </row>
    <row r="54" spans="1:19">
      <c r="A54" s="44" t="s">
        <v>7</v>
      </c>
      <c r="B54" s="45" t="s">
        <v>29</v>
      </c>
      <c r="C54" s="45">
        <v>9</v>
      </c>
      <c r="D54" s="45">
        <v>1</v>
      </c>
      <c r="E54" s="45">
        <v>0</v>
      </c>
      <c r="F54" s="45">
        <v>0</v>
      </c>
      <c r="G54" s="45">
        <v>0</v>
      </c>
      <c r="H54" s="45">
        <v>1</v>
      </c>
      <c r="I54" s="45" t="s">
        <v>139</v>
      </c>
      <c r="J54" s="45" t="s">
        <v>139</v>
      </c>
      <c r="K54" s="45" t="s">
        <v>139</v>
      </c>
      <c r="L54" s="45" t="s">
        <v>139</v>
      </c>
      <c r="M54" s="45" t="s">
        <v>139</v>
      </c>
      <c r="N54" s="45" t="s">
        <v>139</v>
      </c>
      <c r="O54" s="45">
        <v>20</v>
      </c>
      <c r="P54" s="45">
        <v>15</v>
      </c>
      <c r="Q54" s="45">
        <v>0</v>
      </c>
      <c r="R54" s="45">
        <v>0</v>
      </c>
      <c r="S54" s="46" t="s">
        <v>7</v>
      </c>
    </row>
    <row r="55" spans="1:19">
      <c r="A55" s="44" t="s">
        <v>29</v>
      </c>
      <c r="B55" s="45" t="s">
        <v>32</v>
      </c>
      <c r="C55" s="45">
        <v>8</v>
      </c>
      <c r="D55" s="45">
        <v>2</v>
      </c>
      <c r="E55" s="45">
        <v>7.0711000000000004</v>
      </c>
      <c r="F55" s="45">
        <v>3.5354999999999999</v>
      </c>
      <c r="G55" s="45">
        <v>1.6000000000000001E-3</v>
      </c>
      <c r="H55" s="45">
        <v>0.99839999999999995</v>
      </c>
      <c r="I55" s="45">
        <v>88.92</v>
      </c>
      <c r="J55" s="45" t="s">
        <v>139</v>
      </c>
      <c r="K55" s="45" t="s">
        <v>139</v>
      </c>
      <c r="L55" s="45" t="s">
        <v>139</v>
      </c>
      <c r="M55" s="45" t="s">
        <v>139</v>
      </c>
      <c r="N55" s="45" t="s">
        <v>139</v>
      </c>
      <c r="O55" s="45">
        <v>17.5</v>
      </c>
      <c r="P55" s="45">
        <v>17.5</v>
      </c>
      <c r="Q55" s="45">
        <v>7.0711000000000004</v>
      </c>
      <c r="R55" s="45">
        <v>7.0711000000000004</v>
      </c>
      <c r="S55" s="46"/>
    </row>
    <row r="56" spans="1:19">
      <c r="A56" s="44" t="s">
        <v>8</v>
      </c>
      <c r="B56" s="45" t="s">
        <v>32</v>
      </c>
      <c r="C56" s="45">
        <v>9</v>
      </c>
      <c r="D56" s="45">
        <v>1</v>
      </c>
      <c r="E56" s="45">
        <v>0</v>
      </c>
      <c r="F56" s="45">
        <v>0</v>
      </c>
      <c r="G56" s="45">
        <v>0</v>
      </c>
      <c r="H56" s="45">
        <v>1</v>
      </c>
      <c r="I56" s="45" t="s">
        <v>139</v>
      </c>
      <c r="J56" s="45" t="s">
        <v>139</v>
      </c>
      <c r="K56" s="45" t="s">
        <v>139</v>
      </c>
      <c r="L56" s="45" t="s">
        <v>139</v>
      </c>
      <c r="M56" s="45" t="s">
        <v>139</v>
      </c>
      <c r="N56" s="45" t="s">
        <v>139</v>
      </c>
      <c r="O56" s="45">
        <v>26</v>
      </c>
      <c r="P56" s="45">
        <v>21</v>
      </c>
      <c r="Q56" s="45">
        <v>0</v>
      </c>
      <c r="R56" s="45">
        <v>0</v>
      </c>
      <c r="S56" s="46" t="s">
        <v>8</v>
      </c>
    </row>
    <row r="57" spans="1:19">
      <c r="A57" s="44" t="s">
        <v>9</v>
      </c>
      <c r="B57" s="45" t="s">
        <v>30</v>
      </c>
      <c r="C57" s="45">
        <v>9</v>
      </c>
      <c r="D57" s="45">
        <v>1</v>
      </c>
      <c r="E57" s="45">
        <v>0</v>
      </c>
      <c r="F57" s="45">
        <v>0</v>
      </c>
      <c r="G57" s="45">
        <v>0</v>
      </c>
      <c r="H57" s="45">
        <v>1</v>
      </c>
      <c r="I57" s="45" t="s">
        <v>139</v>
      </c>
      <c r="J57" s="45" t="s">
        <v>139</v>
      </c>
      <c r="K57" s="45" t="s">
        <v>139</v>
      </c>
      <c r="L57" s="45" t="s">
        <v>139</v>
      </c>
      <c r="M57" s="45" t="s">
        <v>139</v>
      </c>
      <c r="N57" s="45" t="s">
        <v>139</v>
      </c>
      <c r="O57" s="45">
        <v>44</v>
      </c>
      <c r="P57" s="45">
        <v>52</v>
      </c>
      <c r="Q57" s="45">
        <v>0</v>
      </c>
      <c r="R57" s="45">
        <v>0</v>
      </c>
      <c r="S57" s="46" t="s">
        <v>9</v>
      </c>
    </row>
    <row r="58" spans="1:19">
      <c r="A58" s="44" t="s">
        <v>10</v>
      </c>
      <c r="B58" s="45" t="s">
        <v>30</v>
      </c>
      <c r="C58" s="45">
        <v>9</v>
      </c>
      <c r="D58" s="45">
        <v>1</v>
      </c>
      <c r="E58" s="45">
        <v>0</v>
      </c>
      <c r="F58" s="45">
        <v>0</v>
      </c>
      <c r="G58" s="45">
        <v>0</v>
      </c>
      <c r="H58" s="45">
        <v>1</v>
      </c>
      <c r="I58" s="45" t="s">
        <v>139</v>
      </c>
      <c r="J58" s="45" t="s">
        <v>139</v>
      </c>
      <c r="K58" s="45" t="s">
        <v>139</v>
      </c>
      <c r="L58" s="45" t="s">
        <v>139</v>
      </c>
      <c r="M58" s="45" t="s">
        <v>139</v>
      </c>
      <c r="N58" s="45" t="s">
        <v>139</v>
      </c>
      <c r="O58" s="45">
        <v>50</v>
      </c>
      <c r="P58" s="45">
        <v>45</v>
      </c>
      <c r="Q58" s="45">
        <v>0</v>
      </c>
      <c r="R58" s="45">
        <v>0</v>
      </c>
      <c r="S58" s="46" t="s">
        <v>10</v>
      </c>
    </row>
    <row r="59" spans="1:19">
      <c r="A59" s="44" t="s">
        <v>2</v>
      </c>
      <c r="B59" s="45" t="s">
        <v>31</v>
      </c>
      <c r="C59" s="45">
        <v>9</v>
      </c>
      <c r="D59" s="45">
        <v>1</v>
      </c>
      <c r="E59" s="45">
        <v>0</v>
      </c>
      <c r="F59" s="45">
        <v>0</v>
      </c>
      <c r="G59" s="45">
        <v>0</v>
      </c>
      <c r="H59" s="45">
        <v>1</v>
      </c>
      <c r="I59" s="45" t="s">
        <v>139</v>
      </c>
      <c r="J59" s="45" t="s">
        <v>139</v>
      </c>
      <c r="K59" s="45" t="s">
        <v>139</v>
      </c>
      <c r="L59" s="45" t="s">
        <v>139</v>
      </c>
      <c r="M59" s="45" t="s">
        <v>139</v>
      </c>
      <c r="N59" s="45" t="s">
        <v>139</v>
      </c>
      <c r="O59" s="45">
        <v>80</v>
      </c>
      <c r="P59" s="45">
        <v>85</v>
      </c>
      <c r="Q59" s="45">
        <v>0</v>
      </c>
      <c r="R59" s="45">
        <v>0</v>
      </c>
      <c r="S59" s="46" t="s">
        <v>2</v>
      </c>
    </row>
    <row r="60" spans="1:19">
      <c r="A60" s="44" t="s">
        <v>5</v>
      </c>
      <c r="B60" s="45" t="s">
        <v>31</v>
      </c>
      <c r="C60" s="45">
        <v>9</v>
      </c>
      <c r="D60" s="45">
        <v>1</v>
      </c>
      <c r="E60" s="45">
        <v>0</v>
      </c>
      <c r="F60" s="45">
        <v>0</v>
      </c>
      <c r="G60" s="45">
        <v>0</v>
      </c>
      <c r="H60" s="45">
        <v>1</v>
      </c>
      <c r="I60" s="45" t="s">
        <v>139</v>
      </c>
      <c r="J60" s="45" t="s">
        <v>139</v>
      </c>
      <c r="K60" s="45" t="s">
        <v>139</v>
      </c>
      <c r="L60" s="45" t="s">
        <v>139</v>
      </c>
      <c r="M60" s="45" t="s">
        <v>139</v>
      </c>
      <c r="N60" s="45" t="s">
        <v>139</v>
      </c>
      <c r="O60" s="45">
        <v>90</v>
      </c>
      <c r="P60" s="45">
        <v>88</v>
      </c>
      <c r="Q60" s="45">
        <v>0</v>
      </c>
      <c r="R60" s="45">
        <v>0</v>
      </c>
      <c r="S60" s="46" t="s">
        <v>5</v>
      </c>
    </row>
    <row r="61" spans="1:19">
      <c r="A61" s="44" t="s">
        <v>30</v>
      </c>
      <c r="B61" s="45" t="s">
        <v>33</v>
      </c>
      <c r="C61" s="45">
        <v>6</v>
      </c>
      <c r="D61" s="45">
        <v>2</v>
      </c>
      <c r="E61" s="45">
        <v>9.2195</v>
      </c>
      <c r="F61" s="45">
        <v>4.6097999999999999</v>
      </c>
      <c r="G61" s="45">
        <v>2.7299999999999998E-3</v>
      </c>
      <c r="H61" s="45">
        <v>0.99204999999999999</v>
      </c>
      <c r="I61" s="45">
        <v>74.917599999999993</v>
      </c>
      <c r="J61" s="45" t="s">
        <v>139</v>
      </c>
      <c r="K61" s="45" t="s">
        <v>139</v>
      </c>
      <c r="L61" s="45" t="s">
        <v>139</v>
      </c>
      <c r="M61" s="45" t="s">
        <v>139</v>
      </c>
      <c r="N61" s="45" t="s">
        <v>139</v>
      </c>
      <c r="O61" s="45">
        <v>47</v>
      </c>
      <c r="P61" s="45">
        <v>48.5</v>
      </c>
      <c r="Q61" s="45">
        <v>9.2195</v>
      </c>
      <c r="R61" s="45">
        <v>9.2195</v>
      </c>
      <c r="S61" s="46"/>
    </row>
    <row r="62" spans="1:19">
      <c r="A62" s="44" t="s">
        <v>11</v>
      </c>
      <c r="B62" s="45" t="s">
        <v>33</v>
      </c>
      <c r="C62" s="45">
        <v>9</v>
      </c>
      <c r="D62" s="45">
        <v>1</v>
      </c>
      <c r="E62" s="45">
        <v>0</v>
      </c>
      <c r="F62" s="45">
        <v>0</v>
      </c>
      <c r="G62" s="45">
        <v>0</v>
      </c>
      <c r="H62" s="45">
        <v>1</v>
      </c>
      <c r="I62" s="45" t="s">
        <v>139</v>
      </c>
      <c r="J62" s="45" t="s">
        <v>139</v>
      </c>
      <c r="K62" s="45" t="s">
        <v>139</v>
      </c>
      <c r="L62" s="45" t="s">
        <v>139</v>
      </c>
      <c r="M62" s="45" t="s">
        <v>139</v>
      </c>
      <c r="N62" s="45" t="s">
        <v>139</v>
      </c>
      <c r="O62" s="45">
        <v>57</v>
      </c>
      <c r="P62" s="45">
        <v>38</v>
      </c>
      <c r="Q62" s="45">
        <v>0</v>
      </c>
      <c r="R62" s="45">
        <v>0</v>
      </c>
      <c r="S62" s="46" t="s">
        <v>11</v>
      </c>
    </row>
    <row r="63" spans="1:19">
      <c r="A63" s="44" t="s">
        <v>31</v>
      </c>
      <c r="B63" s="45" t="s">
        <v>35</v>
      </c>
      <c r="C63" s="45">
        <v>5</v>
      </c>
      <c r="D63" s="45">
        <v>2</v>
      </c>
      <c r="E63" s="45">
        <v>10.440300000000001</v>
      </c>
      <c r="F63" s="45">
        <v>5.2202000000000002</v>
      </c>
      <c r="G63" s="45">
        <v>3.5000000000000001E-3</v>
      </c>
      <c r="H63" s="45">
        <v>0.98855999999999999</v>
      </c>
      <c r="I63" s="45">
        <v>86.398099999999999</v>
      </c>
      <c r="J63" s="45" t="s">
        <v>139</v>
      </c>
      <c r="K63" s="45" t="s">
        <v>139</v>
      </c>
      <c r="L63" s="45" t="s">
        <v>139</v>
      </c>
      <c r="M63" s="45" t="s">
        <v>139</v>
      </c>
      <c r="N63" s="45" t="s">
        <v>139</v>
      </c>
      <c r="O63" s="45">
        <v>85</v>
      </c>
      <c r="P63" s="45">
        <v>86.5</v>
      </c>
      <c r="Q63" s="45">
        <v>10.440300000000001</v>
      </c>
      <c r="R63" s="45">
        <v>10.440300000000001</v>
      </c>
      <c r="S63" s="46"/>
    </row>
    <row r="64" spans="1:19">
      <c r="A64" s="44" t="s">
        <v>3</v>
      </c>
      <c r="B64" s="45" t="s">
        <v>35</v>
      </c>
      <c r="C64" s="45">
        <v>9</v>
      </c>
      <c r="D64" s="45">
        <v>1</v>
      </c>
      <c r="E64" s="45">
        <v>0</v>
      </c>
      <c r="F64" s="45">
        <v>0</v>
      </c>
      <c r="G64" s="45">
        <v>0</v>
      </c>
      <c r="H64" s="45">
        <v>1</v>
      </c>
      <c r="I64" s="45" t="s">
        <v>139</v>
      </c>
      <c r="J64" s="45" t="s">
        <v>139</v>
      </c>
      <c r="K64" s="45" t="s">
        <v>139</v>
      </c>
      <c r="L64" s="45" t="s">
        <v>139</v>
      </c>
      <c r="M64" s="45" t="s">
        <v>139</v>
      </c>
      <c r="N64" s="45" t="s">
        <v>139</v>
      </c>
      <c r="O64" s="45">
        <v>98</v>
      </c>
      <c r="P64" s="45">
        <v>98</v>
      </c>
      <c r="Q64" s="45">
        <v>0</v>
      </c>
      <c r="R64" s="45">
        <v>0</v>
      </c>
      <c r="S64" s="46" t="s">
        <v>3</v>
      </c>
    </row>
    <row r="65" spans="1:19">
      <c r="A65" s="44" t="s">
        <v>32</v>
      </c>
      <c r="B65" s="45" t="s">
        <v>34</v>
      </c>
      <c r="C65" s="45">
        <v>7</v>
      </c>
      <c r="D65" s="45">
        <v>3</v>
      </c>
      <c r="E65" s="45">
        <v>9.1923999999999992</v>
      </c>
      <c r="F65" s="45">
        <v>4.5091999999999999</v>
      </c>
      <c r="G65" s="45">
        <v>3.6099999999999999E-3</v>
      </c>
      <c r="H65" s="45">
        <v>0.99478</v>
      </c>
      <c r="I65" s="45">
        <v>63.543700000000001</v>
      </c>
      <c r="J65" s="45">
        <v>2.2532999999999999</v>
      </c>
      <c r="K65" s="45" t="s">
        <v>139</v>
      </c>
      <c r="L65" s="45" t="s">
        <v>139</v>
      </c>
      <c r="M65" s="45" t="s">
        <v>139</v>
      </c>
      <c r="N65" s="45" t="s">
        <v>139</v>
      </c>
      <c r="O65" s="45">
        <v>20.333300000000001</v>
      </c>
      <c r="P65" s="45">
        <v>18.666699999999999</v>
      </c>
      <c r="Q65" s="45">
        <v>9.1923999999999992</v>
      </c>
      <c r="R65" s="45">
        <v>9.8489000000000004</v>
      </c>
      <c r="S65" s="46"/>
    </row>
    <row r="66" spans="1:19">
      <c r="A66" s="44" t="s">
        <v>33</v>
      </c>
      <c r="B66" s="45" t="s">
        <v>34</v>
      </c>
      <c r="C66" s="45">
        <v>4</v>
      </c>
      <c r="D66" s="45">
        <v>3</v>
      </c>
      <c r="E66" s="45">
        <v>14.5</v>
      </c>
      <c r="F66" s="45">
        <v>6.7576999999999998</v>
      </c>
      <c r="G66" s="45">
        <v>8.9899999999999997E-3</v>
      </c>
      <c r="H66" s="45">
        <v>0.97955999999999999</v>
      </c>
      <c r="I66" s="45">
        <v>79.892700000000005</v>
      </c>
      <c r="J66" s="45">
        <v>3.298</v>
      </c>
      <c r="K66" s="45" t="s">
        <v>139</v>
      </c>
      <c r="L66" s="45" t="s">
        <v>139</v>
      </c>
      <c r="M66" s="45" t="s">
        <v>139</v>
      </c>
      <c r="N66" s="45" t="s">
        <v>139</v>
      </c>
      <c r="O66" s="45">
        <v>50.333300000000001</v>
      </c>
      <c r="P66" s="45">
        <v>45</v>
      </c>
      <c r="Q66" s="45">
        <v>14.5</v>
      </c>
      <c r="R66" s="45">
        <v>15.2151</v>
      </c>
      <c r="S66" s="46"/>
    </row>
    <row r="67" spans="1:19">
      <c r="A67" s="44" t="s">
        <v>34</v>
      </c>
      <c r="B67" s="45" t="s">
        <v>140</v>
      </c>
      <c r="C67" s="45">
        <v>2</v>
      </c>
      <c r="D67" s="45">
        <v>6</v>
      </c>
      <c r="E67" s="45">
        <v>39.917999999999999</v>
      </c>
      <c r="F67" s="45">
        <v>16.291599999999999</v>
      </c>
      <c r="G67" s="45">
        <v>0.15334999999999999</v>
      </c>
      <c r="H67" s="45">
        <v>0.81333</v>
      </c>
      <c r="I67" s="45">
        <v>30.4985</v>
      </c>
      <c r="J67" s="45">
        <v>36.214599999999997</v>
      </c>
      <c r="K67" s="45" t="s">
        <v>139</v>
      </c>
      <c r="L67" s="45" t="s">
        <v>139</v>
      </c>
      <c r="M67" s="45" t="s">
        <v>139</v>
      </c>
      <c r="N67" s="45" t="s">
        <v>139</v>
      </c>
      <c r="O67" s="45">
        <v>35.333300000000001</v>
      </c>
      <c r="P67" s="45">
        <v>31.833300000000001</v>
      </c>
      <c r="Q67" s="45">
        <v>39.917999999999999</v>
      </c>
      <c r="R67" s="45">
        <v>41.005400000000002</v>
      </c>
      <c r="S67" s="46"/>
    </row>
    <row r="68" spans="1:19">
      <c r="A68" s="44" t="s">
        <v>35</v>
      </c>
      <c r="B68" s="45" t="s">
        <v>140</v>
      </c>
      <c r="C68" s="45">
        <v>3</v>
      </c>
      <c r="D68" s="45">
        <v>3</v>
      </c>
      <c r="E68" s="45">
        <v>17.3566</v>
      </c>
      <c r="F68" s="45">
        <v>7.9896000000000003</v>
      </c>
      <c r="G68" s="45">
        <v>1.289E-2</v>
      </c>
      <c r="H68" s="45">
        <v>0.96667999999999998</v>
      </c>
      <c r="I68" s="45">
        <v>87.034700000000001</v>
      </c>
      <c r="J68" s="45">
        <v>3.6850000000000001</v>
      </c>
      <c r="K68" s="45" t="s">
        <v>139</v>
      </c>
      <c r="L68" s="45" t="s">
        <v>139</v>
      </c>
      <c r="M68" s="45" t="s">
        <v>139</v>
      </c>
      <c r="N68" s="45" t="s">
        <v>139</v>
      </c>
      <c r="O68" s="45">
        <v>89.333299999999994</v>
      </c>
      <c r="P68" s="45">
        <v>90.333299999999994</v>
      </c>
      <c r="Q68" s="45">
        <v>17.3566</v>
      </c>
      <c r="R68" s="45">
        <v>18.124600000000001</v>
      </c>
      <c r="S68" s="46"/>
    </row>
    <row r="69" spans="1:19" ht="15.75" thickBot="1">
      <c r="A69" s="47" t="s">
        <v>140</v>
      </c>
      <c r="B69" s="48"/>
      <c r="C69" s="48">
        <v>1</v>
      </c>
      <c r="D69" s="48">
        <v>9</v>
      </c>
      <c r="E69" s="48">
        <v>79.613100000000003</v>
      </c>
      <c r="F69" s="48">
        <v>31.210999999999999</v>
      </c>
      <c r="G69" s="48">
        <v>0.81333</v>
      </c>
      <c r="H69" s="48">
        <v>0</v>
      </c>
      <c r="I69" s="48" t="s">
        <v>139</v>
      </c>
      <c r="J69" s="48">
        <v>30.4985</v>
      </c>
      <c r="K69" s="48">
        <v>0</v>
      </c>
      <c r="L69" s="48">
        <v>1</v>
      </c>
      <c r="M69" s="48">
        <v>0</v>
      </c>
      <c r="N69" s="48">
        <v>0</v>
      </c>
      <c r="O69" s="48">
        <v>53.333300000000001</v>
      </c>
      <c r="P69" s="48">
        <v>51.333300000000001</v>
      </c>
      <c r="Q69" s="48">
        <v>79.613100000000003</v>
      </c>
      <c r="R69" s="48">
        <v>82.859700000000004</v>
      </c>
      <c r="S69" s="49"/>
    </row>
    <row r="70" spans="1:19" ht="15.75" thickTop="1"/>
    <row r="71" spans="1:19">
      <c r="B71" t="s">
        <v>158</v>
      </c>
    </row>
    <row r="72" spans="1:19">
      <c r="B72" t="s">
        <v>159</v>
      </c>
    </row>
    <row r="73" spans="1:19">
      <c r="B73" t="s">
        <v>160</v>
      </c>
    </row>
    <row r="74" spans="1:19">
      <c r="B74" t="s">
        <v>161</v>
      </c>
    </row>
    <row r="75" spans="1:19">
      <c r="B75" t="s">
        <v>162</v>
      </c>
    </row>
    <row r="76" spans="1:19">
      <c r="B76" t="s">
        <v>163</v>
      </c>
    </row>
    <row r="77" spans="1:19">
      <c r="B77" t="s">
        <v>164</v>
      </c>
    </row>
    <row r="78" spans="1:19">
      <c r="B78" t="s">
        <v>165</v>
      </c>
    </row>
    <row r="79" spans="1:19">
      <c r="B79" t="s">
        <v>166</v>
      </c>
    </row>
    <row r="80" spans="1:19">
      <c r="B80" t="s">
        <v>167</v>
      </c>
    </row>
    <row r="81" spans="2:2">
      <c r="B81" t="s">
        <v>168</v>
      </c>
    </row>
    <row r="82" spans="2:2">
      <c r="B82" t="s">
        <v>169</v>
      </c>
    </row>
    <row r="83" spans="2:2">
      <c r="B83" t="s">
        <v>170</v>
      </c>
    </row>
    <row r="84" spans="2:2">
      <c r="B84" t="s">
        <v>171</v>
      </c>
    </row>
    <row r="85" spans="2:2">
      <c r="B85" t="s">
        <v>172</v>
      </c>
    </row>
    <row r="86" spans="2:2">
      <c r="B86" t="s">
        <v>173</v>
      </c>
    </row>
    <row r="87" spans="2:2">
      <c r="B87" t="s">
        <v>174</v>
      </c>
    </row>
    <row r="88" spans="2:2">
      <c r="B88" t="s">
        <v>175</v>
      </c>
    </row>
    <row r="89" spans="2:2">
      <c r="B89" t="s">
        <v>176</v>
      </c>
    </row>
    <row r="90" spans="2:2">
      <c r="B90" t="s">
        <v>177</v>
      </c>
    </row>
    <row r="91" spans="2:2">
      <c r="B91" t="s">
        <v>178</v>
      </c>
    </row>
    <row r="92" spans="2:2">
      <c r="B92" t="s">
        <v>179</v>
      </c>
    </row>
    <row r="93" spans="2:2">
      <c r="B93" t="s">
        <v>180</v>
      </c>
    </row>
    <row r="94" spans="2:2">
      <c r="B94" t="s">
        <v>181</v>
      </c>
    </row>
    <row r="95" spans="2:2">
      <c r="B95" t="s">
        <v>182</v>
      </c>
    </row>
    <row r="96" spans="2:2">
      <c r="B96" t="s">
        <v>183</v>
      </c>
    </row>
    <row r="97" spans="2:2">
      <c r="B97" t="s">
        <v>184</v>
      </c>
    </row>
    <row r="98" spans="2:2">
      <c r="B98" t="s">
        <v>185</v>
      </c>
    </row>
    <row r="99" spans="2:2">
      <c r="B99" t="s">
        <v>186</v>
      </c>
    </row>
    <row r="100" spans="2:2">
      <c r="B100" t="s">
        <v>187</v>
      </c>
    </row>
    <row r="101" spans="2:2">
      <c r="B101" t="s">
        <v>188</v>
      </c>
    </row>
    <row r="102" spans="2:2">
      <c r="B102" t="s">
        <v>189</v>
      </c>
    </row>
    <row r="103" spans="2:2">
      <c r="B103" t="s">
        <v>190</v>
      </c>
    </row>
    <row r="104" spans="2:2">
      <c r="B104" t="s">
        <v>191</v>
      </c>
    </row>
    <row r="105" spans="2:2">
      <c r="B105" t="s">
        <v>192</v>
      </c>
    </row>
    <row r="106" spans="2:2">
      <c r="B106" t="s">
        <v>193</v>
      </c>
    </row>
    <row r="107" spans="2:2">
      <c r="B107" t="s">
        <v>194</v>
      </c>
    </row>
    <row r="108" spans="2:2">
      <c r="B108" t="s">
        <v>195</v>
      </c>
    </row>
    <row r="109" spans="2:2">
      <c r="B109" t="s">
        <v>196</v>
      </c>
    </row>
    <row r="110" spans="2:2">
      <c r="B110" t="s">
        <v>197</v>
      </c>
    </row>
    <row r="111" spans="2:2">
      <c r="B111" t="s">
        <v>198</v>
      </c>
    </row>
    <row r="112" spans="2:2">
      <c r="B112" t="s">
        <v>199</v>
      </c>
    </row>
    <row r="113" spans="2:2">
      <c r="B113" t="s">
        <v>200</v>
      </c>
    </row>
    <row r="114" spans="2:2">
      <c r="B114" t="s">
        <v>201</v>
      </c>
    </row>
    <row r="115" spans="2:2">
      <c r="B115" t="s">
        <v>202</v>
      </c>
    </row>
    <row r="116" spans="2:2">
      <c r="B116" t="s">
        <v>203</v>
      </c>
    </row>
    <row r="117" spans="2:2">
      <c r="B117" t="s">
        <v>204</v>
      </c>
    </row>
    <row r="118" spans="2:2">
      <c r="B118" t="s">
        <v>205</v>
      </c>
    </row>
    <row r="119" spans="2:2">
      <c r="B119" t="s">
        <v>206</v>
      </c>
    </row>
    <row r="120" spans="2:2">
      <c r="B120" t="s">
        <v>167</v>
      </c>
    </row>
    <row r="121" spans="2:2">
      <c r="B121" t="s">
        <v>207</v>
      </c>
    </row>
    <row r="122" spans="2:2">
      <c r="B122" t="s">
        <v>208</v>
      </c>
    </row>
    <row r="123" spans="2:2">
      <c r="B123" t="s">
        <v>209</v>
      </c>
    </row>
    <row r="124" spans="2:2">
      <c r="B124" t="s">
        <v>210</v>
      </c>
    </row>
    <row r="125" spans="2:2">
      <c r="B125" t="s">
        <v>211</v>
      </c>
    </row>
    <row r="126" spans="2:2">
      <c r="B126" t="s">
        <v>212</v>
      </c>
    </row>
    <row r="127" spans="2:2">
      <c r="B127" t="s">
        <v>213</v>
      </c>
    </row>
    <row r="128" spans="2:2">
      <c r="B128" t="s">
        <v>214</v>
      </c>
    </row>
    <row r="129" spans="2:2">
      <c r="B129" t="s">
        <v>215</v>
      </c>
    </row>
    <row r="130" spans="2:2">
      <c r="B130" t="s">
        <v>216</v>
      </c>
    </row>
    <row r="131" spans="2:2">
      <c r="B131" t="s">
        <v>217</v>
      </c>
    </row>
    <row r="132" spans="2:2">
      <c r="B132" t="s">
        <v>218</v>
      </c>
    </row>
    <row r="133" spans="2:2">
      <c r="B133" t="s">
        <v>219</v>
      </c>
    </row>
    <row r="134" spans="2:2">
      <c r="B134" t="s">
        <v>220</v>
      </c>
    </row>
    <row r="135" spans="2:2">
      <c r="B135" t="s">
        <v>221</v>
      </c>
    </row>
    <row r="136" spans="2:2">
      <c r="B136" t="s">
        <v>222</v>
      </c>
    </row>
    <row r="137" spans="2:2">
      <c r="B137" t="s">
        <v>223</v>
      </c>
    </row>
    <row r="138" spans="2:2">
      <c r="B138" t="s">
        <v>224</v>
      </c>
    </row>
    <row r="139" spans="2:2">
      <c r="B139" t="s">
        <v>225</v>
      </c>
    </row>
    <row r="140" spans="2:2">
      <c r="B140" t="s">
        <v>226</v>
      </c>
    </row>
    <row r="141" spans="2:2">
      <c r="B141" t="s">
        <v>227</v>
      </c>
    </row>
    <row r="142" spans="2:2">
      <c r="B142" t="s">
        <v>228</v>
      </c>
    </row>
    <row r="143" spans="2:2">
      <c r="B143" t="s">
        <v>229</v>
      </c>
    </row>
    <row r="144" spans="2:2">
      <c r="B144" t="s">
        <v>230</v>
      </c>
    </row>
    <row r="145" spans="2:2">
      <c r="B145" t="s">
        <v>231</v>
      </c>
    </row>
    <row r="146" spans="2:2">
      <c r="B146" t="s">
        <v>232</v>
      </c>
    </row>
    <row r="148" spans="2:2">
      <c r="B148" t="s">
        <v>233</v>
      </c>
    </row>
    <row r="166" spans="2:5">
      <c r="B166">
        <v>100000</v>
      </c>
      <c r="C166">
        <f>B166-1</f>
        <v>99999</v>
      </c>
      <c r="D166" s="1">
        <f>B166*C166/2</f>
        <v>4999950000</v>
      </c>
      <c r="E166" s="31">
        <f>D166/10^6</f>
        <v>4999.95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J18" sqref="J18"/>
    </sheetView>
  </sheetViews>
  <sheetFormatPr defaultRowHeight="15"/>
  <cols>
    <col min="4" max="4" width="20" bestFit="1" customWidth="1"/>
    <col min="5" max="5" width="14.85546875" bestFit="1" customWidth="1"/>
    <col min="6" max="6" width="16.7109375" bestFit="1" customWidth="1"/>
    <col min="7" max="7" width="26" bestFit="1" customWidth="1"/>
  </cols>
  <sheetData>
    <row r="1" spans="1:7">
      <c r="A1" s="51" t="s">
        <v>0</v>
      </c>
      <c r="B1" s="51" t="s">
        <v>1</v>
      </c>
      <c r="C1" s="51" t="s">
        <v>4</v>
      </c>
      <c r="D1" s="51" t="s">
        <v>12</v>
      </c>
      <c r="E1" s="51" t="s">
        <v>111</v>
      </c>
      <c r="F1" s="51" t="s">
        <v>234</v>
      </c>
      <c r="G1" s="51" t="s">
        <v>114</v>
      </c>
    </row>
    <row r="2" spans="1:7">
      <c r="A2" s="19" t="s">
        <v>6</v>
      </c>
      <c r="B2" s="19">
        <v>15</v>
      </c>
      <c r="C2" s="19">
        <v>20</v>
      </c>
      <c r="D2" s="20">
        <f>(((B2-$B$11)^2 ) +( (C2-$C$11)^2))^0.5</f>
        <v>25</v>
      </c>
      <c r="E2" s="20">
        <f>(B2-$B$11)^2</f>
        <v>225</v>
      </c>
      <c r="F2" s="20">
        <f>+(C2-$C$11)^2</f>
        <v>400</v>
      </c>
      <c r="G2" s="50">
        <f>((B2-$B$11)^2 + (C2-$C$11)^2)</f>
        <v>625</v>
      </c>
    </row>
    <row r="3" spans="1:7">
      <c r="A3" s="19" t="s">
        <v>7</v>
      </c>
      <c r="B3" s="19">
        <v>20</v>
      </c>
      <c r="C3" s="19">
        <v>15</v>
      </c>
      <c r="D3" s="20">
        <f t="shared" ref="D3:D10" si="0">(((B3-$B$11)^2 ) +( (C3-$C$11)^2))^0.5</f>
        <v>25</v>
      </c>
      <c r="E3" s="20">
        <f t="shared" ref="E3:E10" si="1">(B3-$B$11)^2</f>
        <v>400</v>
      </c>
      <c r="F3" s="20">
        <f t="shared" ref="F3:F10" si="2">+(C3-$C$11)^2</f>
        <v>225</v>
      </c>
      <c r="G3" s="50">
        <f t="shared" ref="G3:G10" si="3">((B3-$B$11)^2 + (C3-$C$11)^2)</f>
        <v>625</v>
      </c>
    </row>
    <row r="4" spans="1:7">
      <c r="A4" s="19" t="s">
        <v>8</v>
      </c>
      <c r="B4" s="19">
        <v>26</v>
      </c>
      <c r="C4" s="19">
        <v>21</v>
      </c>
      <c r="D4" s="20">
        <f t="shared" si="0"/>
        <v>33.421549934136806</v>
      </c>
      <c r="E4" s="20">
        <f t="shared" si="1"/>
        <v>676</v>
      </c>
      <c r="F4" s="20">
        <f t="shared" si="2"/>
        <v>441</v>
      </c>
      <c r="G4" s="50">
        <f t="shared" si="3"/>
        <v>1117</v>
      </c>
    </row>
    <row r="5" spans="1:7">
      <c r="A5" s="19" t="s">
        <v>9</v>
      </c>
      <c r="B5" s="19">
        <v>44</v>
      </c>
      <c r="C5" s="19">
        <v>52</v>
      </c>
      <c r="D5" s="20">
        <f t="shared" si="0"/>
        <v>68.117545463705611</v>
      </c>
      <c r="E5" s="20">
        <f t="shared" si="1"/>
        <v>1936</v>
      </c>
      <c r="F5" s="20">
        <f t="shared" si="2"/>
        <v>2704</v>
      </c>
      <c r="G5" s="50">
        <f t="shared" si="3"/>
        <v>4640</v>
      </c>
    </row>
    <row r="6" spans="1:7">
      <c r="A6" s="19" t="s">
        <v>10</v>
      </c>
      <c r="B6" s="19">
        <v>50</v>
      </c>
      <c r="C6" s="19">
        <v>45</v>
      </c>
      <c r="D6" s="20">
        <f t="shared" si="0"/>
        <v>67.268120235368556</v>
      </c>
      <c r="E6" s="20">
        <f t="shared" si="1"/>
        <v>2500</v>
      </c>
      <c r="F6" s="20">
        <f t="shared" si="2"/>
        <v>2025</v>
      </c>
      <c r="G6" s="50">
        <f t="shared" si="3"/>
        <v>4525</v>
      </c>
    </row>
    <row r="7" spans="1:7">
      <c r="A7" s="19" t="s">
        <v>11</v>
      </c>
      <c r="B7" s="19">
        <v>57</v>
      </c>
      <c r="C7" s="19">
        <v>38</v>
      </c>
      <c r="D7" s="20">
        <f t="shared" si="0"/>
        <v>68.505474233815804</v>
      </c>
      <c r="E7" s="20">
        <f t="shared" si="1"/>
        <v>3249</v>
      </c>
      <c r="F7" s="20">
        <f t="shared" si="2"/>
        <v>1444</v>
      </c>
      <c r="G7" s="50">
        <f t="shared" si="3"/>
        <v>4693</v>
      </c>
    </row>
    <row r="8" spans="1:7">
      <c r="A8" s="19" t="s">
        <v>2</v>
      </c>
      <c r="B8" s="19">
        <v>80</v>
      </c>
      <c r="C8" s="19">
        <v>85</v>
      </c>
      <c r="D8" s="20">
        <f t="shared" si="0"/>
        <v>116.72617529928752</v>
      </c>
      <c r="E8" s="20">
        <f t="shared" si="1"/>
        <v>6400</v>
      </c>
      <c r="F8" s="20">
        <f t="shared" si="2"/>
        <v>7225</v>
      </c>
      <c r="G8" s="50">
        <f t="shared" si="3"/>
        <v>13625</v>
      </c>
    </row>
    <row r="9" spans="1:7">
      <c r="A9" s="19" t="s">
        <v>5</v>
      </c>
      <c r="B9" s="19">
        <v>90</v>
      </c>
      <c r="C9" s="19">
        <v>88</v>
      </c>
      <c r="D9" s="20">
        <f t="shared" si="0"/>
        <v>125.8729518204765</v>
      </c>
      <c r="E9" s="20">
        <f t="shared" si="1"/>
        <v>8100</v>
      </c>
      <c r="F9" s="20">
        <f t="shared" si="2"/>
        <v>7744</v>
      </c>
      <c r="G9" s="50">
        <f t="shared" si="3"/>
        <v>15844</v>
      </c>
    </row>
    <row r="10" spans="1:7">
      <c r="A10" s="19" t="s">
        <v>3</v>
      </c>
      <c r="B10" s="19">
        <v>98</v>
      </c>
      <c r="C10" s="19">
        <v>98</v>
      </c>
      <c r="D10" s="20">
        <f t="shared" si="0"/>
        <v>138.59292911256333</v>
      </c>
      <c r="E10" s="20">
        <f t="shared" si="1"/>
        <v>9604</v>
      </c>
      <c r="F10" s="20">
        <f t="shared" si="2"/>
        <v>9604</v>
      </c>
      <c r="G10" s="50">
        <f t="shared" si="3"/>
        <v>19208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SAS_code n output</vt:lpstr>
      <vt:lpstr>Step by step</vt:lpstr>
      <vt:lpstr>Tree_output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2018-06-18T14:25:01Z</dcterms:modified>
</cp:coreProperties>
</file>