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 Code" sheetId="1" r:id="rId4"/>
    <sheet state="visible" name="Rebound Hammer and UPV" sheetId="2" r:id="rId5"/>
    <sheet state="visible" name="M25" sheetId="3" r:id="rId6"/>
    <sheet state="visible" name="M25+Superplasticizer" sheetId="4" r:id="rId7"/>
    <sheet state="visible" name="Material" sheetId="5" r:id="rId8"/>
    <sheet state="visible" name="Final Material" sheetId="6" r:id="rId9"/>
    <sheet state="visible" name="Logbook" sheetId="7" r:id="rId10"/>
    <sheet state="visible" name="Test Data" sheetId="8" r:id="rId11"/>
    <sheet state="visible" name="Copy of Test Data" sheetId="9" r:id="rId12"/>
    <sheet state="hidden" name="Observation" sheetId="10" r:id="rId13"/>
    <sheet state="visible" name="Final Observation" sheetId="11" r:id="rId14"/>
    <sheet state="visible" name="Plots" sheetId="12" r:id="rId15"/>
    <sheet state="visible" name="Copy of Plots" sheetId="13" r:id="rId16"/>
    <sheet state="visible" name="Sheet16" sheetId="14" r:id="rId17"/>
    <sheet state="hidden" name="Mortar" sheetId="15" r:id="rId18"/>
  </sheets>
  <definedNames>
    <definedName hidden="1" localSheetId="14" name="Z_C55CE6AB_749F_43BA_AFFD_A2F8CBAB1791_.wvu.FilterData">Mortar!$A$1:$C$20</definedName>
  </definedNames>
  <calcPr/>
  <customWorkbookViews>
    <customWorkbookView activeSheetId="0" maximized="1" windowHeight="0" windowWidth="0" guid="{C55CE6AB-749F-43BA-AFFD-A2F8CBAB1791}" name="Filter 1"/>
  </customWorkbookViews>
</workbook>
</file>

<file path=xl/sharedStrings.xml><?xml version="1.0" encoding="utf-8"?>
<sst xmlns="http://schemas.openxmlformats.org/spreadsheetml/2006/main" count="942" uniqueCount="195">
  <si>
    <t>IS: 13311 (Part 2) : 1992, Non-destructive testing of concrete - nethods of test rebound hanmer, Bureau of Indian Standard (BIS), New Delhi, India. IS 516 (Part 5/Sec 4) :2020, Hardened concrete - methods of test, Part 5 non-destructive testing of concrete, Section 4 rebound hammer test, Bureau of Indian Standard (BIS), New Delhi, India.
IS8 900:1978, Criteria for rejection of outlying observations, Bureau of Indian Standard (BIS), New Delhi, India.</t>
  </si>
  <si>
    <t>Design</t>
  </si>
  <si>
    <t>M25</t>
  </si>
  <si>
    <t>Target Strength</t>
  </si>
  <si>
    <t>fck(N/mm2)</t>
  </si>
  <si>
    <t>Standard Deviation(S, (table 2, IS 10262:2019))</t>
  </si>
  <si>
    <t>Factor Based on grade of concrete (X)(table 1, IS 10262:2019)</t>
  </si>
  <si>
    <t>f'ck(N/mm2)</t>
  </si>
  <si>
    <t>Water Cement Ratio</t>
  </si>
  <si>
    <t>Exposure(table 3, IS 10262:2019)</t>
  </si>
  <si>
    <t>Moderate</t>
  </si>
  <si>
    <t>Min Cement Content(kg/m3)(table 5, IS 456)(reinforced concrete)</t>
  </si>
  <si>
    <t>Max Free water cement Ratio(table 5, IS 456)(reinforced concrete)</t>
  </si>
  <si>
    <t>Type of Cement and grade of cement</t>
  </si>
  <si>
    <t>Curve 2 :OPC 43 grade</t>
  </si>
  <si>
    <t>Water Cement Ratio(Adopted, Fig 1, table 5, IS 10262:2019)</t>
  </si>
  <si>
    <t>Water Content</t>
  </si>
  <si>
    <t>Maximum Nominal Size of Aggregate(mm)</t>
  </si>
  <si>
    <t>Water Content(Table4 , IS 10262:2019, kg/m3)</t>
  </si>
  <si>
    <t>Workability in terms of Slump Value (Ideal 50 mm)</t>
  </si>
  <si>
    <t>5. 3,IS 10262: 2019 : For the desired workability (other than 50 mm slump), the required water content may be increased or decreased by about 3 percent for each increase or decrease of 25 mm slump or may be established by trial</t>
  </si>
  <si>
    <t>Water Content(kg/m3)</t>
  </si>
  <si>
    <t>Type of admixture (either "Water Reducing" or "Super Plasticizer"or Nil)</t>
  </si>
  <si>
    <t>Nil</t>
  </si>
  <si>
    <t>5. 3,IS 10262: 2019 : Water reducing admixture or super plasticizing admixtures usually decrease water content by 5 to 10 percent and 20 to 30
percent and above respectively at appropriate dosages.</t>
  </si>
  <si>
    <t>Reduction percentage based on dosage (a percentage between 5-10% for water-reducing admixture and 20-30% for super plasticizers).</t>
  </si>
  <si>
    <t>Cement Content</t>
  </si>
  <si>
    <t>Maximum cement content limit (As per IS: 456, cl.8.2.4.2, the max cement allowed in concrete is 450 kg/m3)</t>
  </si>
  <si>
    <t>Cement Content(kg/m3)</t>
  </si>
  <si>
    <t>Aggregate Proportion Between Coarse an Fine Aggregate</t>
  </si>
  <si>
    <t>Fine Aggregate Zone</t>
  </si>
  <si>
    <t>Zone II</t>
  </si>
  <si>
    <t>Volume of CA(per unit volume of total aggregates, Table 5 , IS 10262: 2019)</t>
  </si>
  <si>
    <t>5. 5.1, IS 10262: 2019 :  Approximate values for this aggregate volume are given in Table 5 for a water-cement/watercementitious materials ratio of 0.5, which may be suitably adjusted for other ratios, the proportion of volume of coarse aggregates to that of total aggregates is increased at the rate of 0.01 for every decrease in water-cement/cementitious materials ratio by 0.05 and decreased at the rate of 0.01 for every increase in watercement ratio by 0.05.</t>
  </si>
  <si>
    <t xml:space="preserve">5. 5.2, IS 10262: 2019 :  For more workable concrete mixes which is sometimes required when placement is by pump or when the concrete is required to be worked around
congested reinforcing steel, it may be desirable to reduce the estimated coarse aggregate content determined using Table 5 up to 10 percent. </t>
  </si>
  <si>
    <t>Method of Placing Concrete(Pumpable/Nil)</t>
  </si>
  <si>
    <t>Volume of FA(per unit volume of total aggregates, Table 5 , IS 10262: 2019)</t>
  </si>
  <si>
    <t>Mix</t>
  </si>
  <si>
    <t>Volume of Concrete(m3)</t>
  </si>
  <si>
    <t>Specific Gravity of Cement</t>
  </si>
  <si>
    <t>Volume of Cement (m3)</t>
  </si>
  <si>
    <t>Volume of Water(m3)</t>
  </si>
  <si>
    <t>Admixture(Present or Absent)</t>
  </si>
  <si>
    <t>Absent</t>
  </si>
  <si>
    <t>Mass percentage of admixture(like 1.1% of mass of cement)</t>
  </si>
  <si>
    <t>Specific Gravity of Admixture</t>
  </si>
  <si>
    <t>Volume of Admixture(m3)</t>
  </si>
  <si>
    <t>Volume of Aggregates(m3)</t>
  </si>
  <si>
    <t>Volume of Coarse Aggregate(m3)</t>
  </si>
  <si>
    <t>Volume of Fine Aggregate(m3)</t>
  </si>
  <si>
    <t>Specific gravity of CA</t>
  </si>
  <si>
    <t>Specific gravity of FA</t>
  </si>
  <si>
    <t>Mass of Coarse Aggregate(kg)</t>
  </si>
  <si>
    <t>Mass of Fine Aggregate(kg)</t>
  </si>
  <si>
    <t>Lab Experiment(150mm*150mm*150mm cube)</t>
  </si>
  <si>
    <t>Volume of Cube</t>
  </si>
  <si>
    <t>20 % EXTRA ADDED</t>
  </si>
  <si>
    <t>Volume of Coarse Aggregates(m3)</t>
  </si>
  <si>
    <t>Volume of Fine Aggregates(m3)</t>
  </si>
  <si>
    <t>Mass of Cement(kg)</t>
  </si>
  <si>
    <t>Mass of water(kg)</t>
  </si>
  <si>
    <t>Super Plasticizer</t>
  </si>
  <si>
    <t>Present</t>
  </si>
  <si>
    <t>Number of Cubes needed to be casted</t>
  </si>
  <si>
    <t>Pure OPC 43(KG)</t>
  </si>
  <si>
    <t>Net OPC 43 required(KG)</t>
  </si>
  <si>
    <t>Coarse Aggregate(Maximum nominal Size 20mm)(kg)</t>
  </si>
  <si>
    <t>Fine Aggregate(Zone 2)(kg)</t>
  </si>
  <si>
    <t>Water(kg)</t>
  </si>
  <si>
    <t>Marble Dust</t>
  </si>
  <si>
    <t>Fly Ash</t>
  </si>
  <si>
    <t>Superplasticizers</t>
  </si>
  <si>
    <t>Ankit and Manoj Group</t>
  </si>
  <si>
    <t xml:space="preserve">M25+ Marble Dust </t>
  </si>
  <si>
    <t>M25 + Fly Ash</t>
  </si>
  <si>
    <t>M25 + Superplasticizer</t>
  </si>
  <si>
    <t>M25 + 20% Marble Dust + Superplasticizer</t>
  </si>
  <si>
    <t>M25 + 20% Fly Ash+ Superplasticizer</t>
  </si>
  <si>
    <t>Total</t>
  </si>
  <si>
    <t>(</t>
  </si>
  <si>
    <t xml:space="preserve">M25+ 20% Marble Dust </t>
  </si>
  <si>
    <t>M25 + 20% Fly Ash</t>
  </si>
  <si>
    <t>Mix design</t>
  </si>
  <si>
    <t>Slump Value(mm)</t>
  </si>
  <si>
    <t>Note</t>
  </si>
  <si>
    <t>Day</t>
  </si>
  <si>
    <t>Time</t>
  </si>
  <si>
    <t>No. of cubes Casted (150 mm)</t>
  </si>
  <si>
    <t>OPC 43(Kg)</t>
  </si>
  <si>
    <t>Coarse Aggregate(Maximum nominal Size 10mm)(kg)(40%)</t>
  </si>
  <si>
    <t>Coarse Aggregate(Maximum nominal Size 20mm)(kg)(60%)</t>
  </si>
  <si>
    <t>Fine Aggregate(kg)</t>
  </si>
  <si>
    <t>Superplastisizers</t>
  </si>
  <si>
    <t>-</t>
  </si>
  <si>
    <t>30-08-2024(Friday)</t>
  </si>
  <si>
    <t>8:00am-11:00am</t>
  </si>
  <si>
    <t>M40</t>
  </si>
  <si>
    <t>No use of Superplastisizers</t>
  </si>
  <si>
    <t>31-08-2024(Saturday)</t>
  </si>
  <si>
    <t>9:30am-1:30pm</t>
  </si>
  <si>
    <t xml:space="preserve">Demoulding </t>
  </si>
  <si>
    <t>M25 + Marble Dust(20%)</t>
  </si>
  <si>
    <t>The marble powder was dried in an oven at a temperature of 100 ± 5 °C</t>
  </si>
  <si>
    <t>04-09-2024(Wednesday)</t>
  </si>
  <si>
    <t>9:00am-10:30am</t>
  </si>
  <si>
    <t>M40 + Marble Dust(20%)</t>
  </si>
  <si>
    <t>05-09-2024(Thursday)</t>
  </si>
  <si>
    <t>Rebound Hammer not recommended for concrete younger than 14 days due to the risk of surface damage,Rebound hammer readings are influenced by factors like surface moisture and smoothness.</t>
  </si>
  <si>
    <t>06-09-2024(Friday): M25,M40</t>
  </si>
  <si>
    <t>9:30-11:00am</t>
  </si>
  <si>
    <t>7 DAY NDT</t>
  </si>
  <si>
    <t>UPV Test, measures the speed of ultrasonic waves through concrete, which is influenced by density and elastic properties.  At 7 days, concrete is still young and its properties are still developing. UPV results might not accurately correlate to the 28-day strength.</t>
  </si>
  <si>
    <t>11:30-11:50am</t>
  </si>
  <si>
    <t xml:space="preserve">7 DAY CTM </t>
  </si>
  <si>
    <t>06-09-2024(Friday): M25,M40 + Marble Dust 20%</t>
  </si>
  <si>
    <t>9:00-10:00am</t>
  </si>
  <si>
    <t>The compressive strength of M25 concrete is approximately 30 MPa, while the compressive strength of M40 concrete, in our case, was around 29 MPa. This indicates that the M40 mix did not achieve the expected strength. According to IS codes, for M40 concrete, a water-cement ratio of 0.32 combined with a superplasticizer is recommended to achieve the desired strength. However, in our research, we used a water-cement ratio of 0.45, which likely contributed to the lower compressive strength observed.</t>
  </si>
  <si>
    <t>27-09-2024(Friday): M25,M40</t>
  </si>
  <si>
    <t>9:00-11:00am</t>
  </si>
  <si>
    <t>28 DAY NDT</t>
  </si>
  <si>
    <t>Excess moisture can significantly affect rebound hammer readings, leading to lower values and inaccurate estimations of strength. Allowing the surface to dry for 24 hours helps to normalize the moisture content.</t>
  </si>
  <si>
    <t>12:00-1:00pm</t>
  </si>
  <si>
    <t xml:space="preserve">28 DAY CTM </t>
  </si>
  <si>
    <t>M25 + Fly Ash(20%)</t>
  </si>
  <si>
    <t>06-09-2024(Monday): M25,M40 + Fly Ash 20%</t>
  </si>
  <si>
    <t>M40 + Fly Ash(20%)</t>
  </si>
  <si>
    <t>In M40 , Shear Failure happens in slump cone test</t>
  </si>
  <si>
    <t>01-10-2024(Tuesday)</t>
  </si>
  <si>
    <t>03-10-2024(Tuesday): M25,M40+20% Marble Dust</t>
  </si>
  <si>
    <t>7-10-2024(Monday): M25,M40+20% Fly Ash</t>
  </si>
  <si>
    <t>28-10-2024(Monday): M25,M40+20% Fly Ash</t>
  </si>
  <si>
    <t>Net Material Used</t>
  </si>
  <si>
    <t>M25+ 20% Marble Dust</t>
  </si>
  <si>
    <t>M40+ 20% Marble Dust</t>
  </si>
  <si>
    <t>M25+ 20% Fly Ash</t>
  </si>
  <si>
    <t>M40+ 20% Fly Ash</t>
  </si>
  <si>
    <t>Slump Value</t>
  </si>
  <si>
    <t>7 day</t>
  </si>
  <si>
    <t>Ultrasonic Pulse Velocity Test</t>
  </si>
  <si>
    <t>Cube 1</t>
  </si>
  <si>
    <t>Cube 2</t>
  </si>
  <si>
    <t>Cube 3</t>
  </si>
  <si>
    <t>Direct Method</t>
  </si>
  <si>
    <t>Time(micro-second)</t>
  </si>
  <si>
    <t>Ultra Pulse Velocity(m/s)</t>
  </si>
  <si>
    <t>Length(m)</t>
  </si>
  <si>
    <t>Semi Direct Method</t>
  </si>
  <si>
    <t>Ultra Pulse Velocity(km/s)</t>
  </si>
  <si>
    <t>Quality of Concrete</t>
  </si>
  <si>
    <t>Compressive Strength Test</t>
  </si>
  <si>
    <t>Weight(kg)</t>
  </si>
  <si>
    <t>Peak Load(kN)</t>
  </si>
  <si>
    <t>Compressive Strength(N/mm2)</t>
  </si>
  <si>
    <t>28 days</t>
  </si>
  <si>
    <t>CrossSection Area</t>
  </si>
  <si>
    <t>Rebound Hammer Test</t>
  </si>
  <si>
    <t>90 Degree</t>
  </si>
  <si>
    <t>Compressive Strength</t>
  </si>
  <si>
    <t>Dispersion(+-)</t>
  </si>
  <si>
    <t>Rebound Number 90 Degree</t>
  </si>
  <si>
    <t>Rebound Number</t>
  </si>
  <si>
    <t>Qulaity of Concrete</t>
  </si>
  <si>
    <t>7 Days</t>
  </si>
  <si>
    <t>28 Days</t>
  </si>
  <si>
    <t>CTM Test</t>
  </si>
  <si>
    <t>UPV Test</t>
  </si>
  <si>
    <t>Average(MPa)</t>
  </si>
  <si>
    <t>M25 + 20%Marble Dust</t>
  </si>
  <si>
    <t>M25 + 20%Fly Ash</t>
  </si>
  <si>
    <t>Cube 4</t>
  </si>
  <si>
    <t>Cube 5</t>
  </si>
  <si>
    <t>Cube 6</t>
  </si>
  <si>
    <t>28 day</t>
  </si>
  <si>
    <t>Slumnp Value</t>
  </si>
  <si>
    <t>CTM(7 day)</t>
  </si>
  <si>
    <t>UPV</t>
  </si>
  <si>
    <t>compressive strength</t>
  </si>
  <si>
    <t>M25+20%Marble Dust</t>
  </si>
  <si>
    <t>M25+20%Fly Ash</t>
  </si>
  <si>
    <t xml:space="preserve">Specific gravity of cement </t>
  </si>
  <si>
    <t>Bild Density of cement(kg/m3)</t>
  </si>
  <si>
    <t>Density of sand(kg/m3)</t>
  </si>
  <si>
    <t>Water cement ratio</t>
  </si>
  <si>
    <t>Proportion</t>
  </si>
  <si>
    <t>Cement</t>
  </si>
  <si>
    <t>Sand</t>
  </si>
  <si>
    <t>Volume of Wet mortar</t>
  </si>
  <si>
    <t>Dry volume of mortar = Wet volume x 1.33</t>
  </si>
  <si>
    <t>Dry Volume of Mortar</t>
  </si>
  <si>
    <t>Quantity of cement(m3)</t>
  </si>
  <si>
    <t>Quantity of sand(m3)</t>
  </si>
  <si>
    <t>Weight of cement(kg)</t>
  </si>
  <si>
    <t>Weight of sand(kg)</t>
  </si>
  <si>
    <t>Weight of water(kg)</t>
  </si>
  <si>
    <t>20% Extra Material</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</si>
</sst>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color theme="1"/>
      <name val="Arial"/>
      <scheme val="minor"/>
    </font>
    <font>
      <b/>
      <color theme="1"/>
      <name val="Arial"/>
      <scheme val="minor"/>
    </font>
    <font>
      <b/>
      <sz val="11.0"/>
      <color theme="1"/>
      <name val="Arial"/>
      <scheme val="minor"/>
    </font>
    <font>
      <sz val="11.0"/>
      <color theme="1"/>
      <name val="Arial"/>
      <scheme val="minor"/>
    </font>
    <font>
      <color rgb="FF000000"/>
      <name val="Arial"/>
    </font>
    <font>
      <b/>
      <sz val="12.0"/>
      <color theme="1"/>
      <name val="Arial"/>
      <scheme val="minor"/>
    </font>
    <font>
      <b/>
      <sz val="10.0"/>
      <color theme="1"/>
      <name val="Arial"/>
      <scheme val="minor"/>
    </font>
    <font>
      <sz val="10.0"/>
      <color theme="1"/>
      <name val="Arial"/>
      <scheme val="minor"/>
    </font>
    <font>
      <color theme="1"/>
      <name val="Arial"/>
    </font>
    <font>
      <b/>
      <color theme="1"/>
      <name val="Arial"/>
    </font>
    <font>
      <b/>
      <sz val="14.0"/>
      <color theme="1"/>
      <name val="Arial"/>
      <scheme val="minor"/>
    </font>
    <font>
      <b/>
      <sz val="12.0"/>
      <color theme="1"/>
      <name val="Arial"/>
    </font>
    <font>
      <sz val="15.0"/>
      <color theme="1"/>
      <name val="Arial"/>
      <scheme val="minor"/>
    </font>
    <font>
      <sz val="12.0"/>
      <color theme="1"/>
      <name val="Arial"/>
      <scheme val="minor"/>
    </font>
    <font>
      <sz val="15.0"/>
      <color rgb="FFFFFFFF"/>
      <name val="Arial"/>
      <scheme val="minor"/>
    </font>
    <font>
      <b/>
      <sz val="10.0"/>
      <color rgb="FF000000"/>
      <name val="Arial"/>
      <scheme val="minor"/>
    </font>
    <font/>
    <font>
      <b/>
      <color rgb="FF000000"/>
      <name val="Arial"/>
      <scheme val="minor"/>
    </font>
    <font>
      <b/>
      <sz val="11.0"/>
      <color theme="1"/>
      <name val="Arial"/>
    </font>
    <font>
      <sz val="11.0"/>
      <color theme="1"/>
      <name val="Arial"/>
    </font>
    <font>
      <sz val="11.0"/>
      <color rgb="FFFFFFFF"/>
      <name val="Arial"/>
      <scheme val="minor"/>
    </font>
    <font>
      <color rgb="FFFFFFFF"/>
      <name val="Arial"/>
      <scheme val="minor"/>
    </font>
    <font>
      <sz val="11.0"/>
      <color rgb="FFFFFFFF"/>
      <name val="Arial"/>
    </font>
    <font>
      <color rgb="FFFFFFFF"/>
      <name val="Arial"/>
    </font>
    <font>
      <sz val="15.0"/>
      <color rgb="FF000000"/>
      <name val="Arial"/>
      <scheme val="minor"/>
    </font>
    <font>
      <color rgb="FF000000"/>
      <name val="Arial"/>
      <scheme val="minor"/>
    </font>
    <font>
      <b/>
      <sz val="15.0"/>
      <color theme="1"/>
      <name val="Arial"/>
      <scheme val="minor"/>
    </font>
    <font>
      <b/>
      <sz val="11.0"/>
      <color rgb="FF008000"/>
      <name val="Arial"/>
      <scheme val="minor"/>
    </font>
  </fonts>
  <fills count="20">
    <fill>
      <patternFill patternType="none"/>
    </fill>
    <fill>
      <patternFill patternType="lightGray"/>
    </fill>
    <fill>
      <patternFill patternType="solid">
        <fgColor rgb="FFCCCCCC"/>
        <bgColor rgb="FFCCCCCC"/>
      </patternFill>
    </fill>
    <fill>
      <patternFill patternType="solid">
        <fgColor rgb="FF00FF00"/>
        <bgColor rgb="FF00FF00"/>
      </patternFill>
    </fill>
    <fill>
      <patternFill patternType="solid">
        <fgColor rgb="FFFFFFFF"/>
        <bgColor rgb="FFFFFFFF"/>
      </patternFill>
    </fill>
    <fill>
      <patternFill patternType="solid">
        <fgColor rgb="FFFF9900"/>
        <bgColor rgb="FFFF9900"/>
      </patternFill>
    </fill>
    <fill>
      <patternFill patternType="solid">
        <fgColor rgb="FF00FFFF"/>
        <bgColor rgb="FF00FFFF"/>
      </patternFill>
    </fill>
    <fill>
      <patternFill patternType="solid">
        <fgColor rgb="FFFF00FF"/>
        <bgColor rgb="FFFF00FF"/>
      </patternFill>
    </fill>
    <fill>
      <patternFill patternType="solid">
        <fgColor rgb="FFF6B26B"/>
        <bgColor rgb="FFF6B26B"/>
      </patternFill>
    </fill>
    <fill>
      <patternFill patternType="solid">
        <fgColor rgb="FFFFF2CC"/>
        <bgColor rgb="FFFFF2CC"/>
      </patternFill>
    </fill>
    <fill>
      <patternFill patternType="solid">
        <fgColor rgb="FFFFFF00"/>
        <bgColor rgb="FFFFFF00"/>
      </patternFill>
    </fill>
    <fill>
      <patternFill patternType="solid">
        <fgColor rgb="FF999999"/>
        <bgColor rgb="FF999999"/>
      </patternFill>
    </fill>
    <fill>
      <patternFill patternType="solid">
        <fgColor rgb="FFB7B7B7"/>
        <bgColor rgb="FFB7B7B7"/>
      </patternFill>
    </fill>
    <fill>
      <patternFill patternType="solid">
        <fgColor rgb="FFFCE5CD"/>
        <bgColor rgb="FFFCE5CD"/>
      </patternFill>
    </fill>
    <fill>
      <patternFill patternType="solid">
        <fgColor rgb="FFE6B8AF"/>
        <bgColor rgb="FFE6B8AF"/>
      </patternFill>
    </fill>
    <fill>
      <patternFill patternType="solid">
        <fgColor rgb="FF000000"/>
        <bgColor rgb="FF000000"/>
      </patternFill>
    </fill>
    <fill>
      <patternFill patternType="solid">
        <fgColor rgb="FFC9DAF8"/>
        <bgColor rgb="FFC9DAF8"/>
      </patternFill>
    </fill>
    <fill>
      <patternFill patternType="solid">
        <fgColor rgb="FF274E13"/>
        <bgColor rgb="FF274E13"/>
      </patternFill>
    </fill>
    <fill>
      <patternFill patternType="solid">
        <fgColor rgb="FFFFD966"/>
        <bgColor rgb="FFFFD966"/>
      </patternFill>
    </fill>
    <fill>
      <patternFill patternType="solid">
        <fgColor rgb="FFCFE2F3"/>
        <bgColor rgb="FFCFE2F3"/>
      </patternFill>
    </fill>
  </fills>
  <borders count="35">
    <border/>
    <border>
      <left style="thin">
        <color rgb="FF000000"/>
      </left>
      <right style="thin">
        <color rgb="FF000000"/>
      </right>
      <top style="thin">
        <color rgb="FF000000"/>
      </top>
      <bottom style="thin">
        <color rgb="FF000000"/>
      </bottom>
    </border>
    <border>
      <left style="medium">
        <color rgb="FF000000"/>
      </left>
      <top style="medium">
        <color rgb="FF000000"/>
      </top>
    </border>
    <border>
      <left style="medium">
        <color rgb="FF000000"/>
      </left>
      <right style="medium">
        <color rgb="FF000000"/>
      </right>
      <top style="medium">
        <color rgb="FF000000"/>
      </top>
      <bottom style="medium">
        <color rgb="FF000000"/>
      </bottom>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medium">
        <color rgb="FF000000"/>
      </right>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double">
        <color rgb="FF000000"/>
      </left>
      <right style="double">
        <color rgb="FF000000"/>
      </right>
      <top style="double">
        <color rgb="FF000000"/>
      </top>
      <bottom style="double">
        <color rgb="FF000000"/>
      </bottom>
    </border>
    <border>
      <left style="double">
        <color rgb="FF000000"/>
      </left>
      <top style="double">
        <color rgb="FF000000"/>
      </top>
    </border>
    <border>
      <right style="double">
        <color rgb="FF000000"/>
      </right>
      <top style="double">
        <color rgb="FF000000"/>
      </top>
    </border>
    <border>
      <left style="double">
        <color rgb="FF000000"/>
      </left>
    </border>
    <border>
      <right style="double">
        <color rgb="FF000000"/>
      </right>
    </border>
    <border>
      <left style="double">
        <color rgb="FF000000"/>
      </left>
      <bottom style="double">
        <color rgb="FF000000"/>
      </bottom>
    </border>
    <border>
      <right style="double">
        <color rgb="FF000000"/>
      </right>
      <bottom style="double">
        <color rgb="FF000000"/>
      </bottom>
    </border>
    <border>
      <top style="thin">
        <color rgb="FF000000"/>
      </top>
      <bottom style="thin">
        <color rgb="FF000000"/>
      </bottom>
    </border>
    <border>
      <left style="double">
        <color rgb="FF000000"/>
      </left>
      <right style="double">
        <color rgb="FF000000"/>
      </right>
      <bottom style="double">
        <color rgb="FF000000"/>
      </bottom>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horizontal="center" shrinkToFit="0" vertical="center" wrapText="1"/>
    </xf>
    <xf borderId="0" fillId="0" fontId="1" numFmtId="0" xfId="0" applyAlignment="1" applyFont="1">
      <alignment readingOrder="0"/>
    </xf>
    <xf borderId="0" fillId="2" fontId="2" numFmtId="0" xfId="0" applyAlignment="1" applyFill="1" applyFont="1">
      <alignment horizontal="center" readingOrder="0"/>
    </xf>
    <xf borderId="0" fillId="3" fontId="1" numFmtId="0" xfId="0" applyAlignment="1" applyFill="1" applyFont="1">
      <alignment readingOrder="0"/>
    </xf>
    <xf borderId="0" fillId="0" fontId="1" numFmtId="0" xfId="0" applyFont="1"/>
    <xf borderId="0" fillId="4" fontId="1" numFmtId="0" xfId="0" applyAlignment="1" applyFill="1" applyFont="1">
      <alignment readingOrder="0"/>
    </xf>
    <xf borderId="0" fillId="0" fontId="3" numFmtId="0" xfId="0" applyAlignment="1" applyFon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0" fillId="3" fontId="4" numFmtId="0" xfId="0" applyAlignment="1" applyFont="1">
      <alignment readingOrder="0" shrinkToFit="0" vertical="center" wrapText="1"/>
    </xf>
    <xf borderId="0" fillId="5" fontId="1" numFmtId="0" xfId="0" applyAlignment="1" applyFill="1" applyFont="1">
      <alignment readingOrder="0"/>
    </xf>
    <xf borderId="0" fillId="4" fontId="5" numFmtId="0" xfId="0" applyAlignment="1" applyFont="1">
      <alignment horizontal="left" readingOrder="0"/>
    </xf>
    <xf borderId="0" fillId="6" fontId="2" numFmtId="0" xfId="0" applyAlignment="1" applyFill="1" applyFont="1">
      <alignment horizontal="center" readingOrder="0" shrinkToFit="0" vertical="center" wrapText="1"/>
    </xf>
    <xf borderId="0" fillId="7" fontId="1" numFmtId="0" xfId="0" applyAlignment="1" applyFill="1" applyFont="1">
      <alignment readingOrder="0"/>
    </xf>
    <xf borderId="0" fillId="7" fontId="5" numFmtId="0" xfId="0" applyAlignment="1" applyFont="1">
      <alignment horizontal="left" readingOrder="0"/>
    </xf>
    <xf borderId="0" fillId="0" fontId="2" numFmtId="0" xfId="0" applyAlignment="1" applyFont="1">
      <alignment horizontal="center" shrinkToFit="0" vertical="center" wrapText="1"/>
    </xf>
    <xf borderId="0" fillId="8" fontId="2" numFmtId="0" xfId="0" applyAlignment="1" applyFill="1" applyFont="1">
      <alignment horizontal="center" readingOrder="0" shrinkToFit="0" vertical="center" wrapText="1"/>
    </xf>
    <xf borderId="0" fillId="0" fontId="2" numFmtId="0" xfId="0" applyAlignment="1" applyFont="1">
      <alignment horizontal="center"/>
    </xf>
    <xf borderId="0" fillId="9" fontId="2" numFmtId="0" xfId="0" applyAlignment="1" applyFill="1" applyFont="1">
      <alignment horizontal="center" readingOrder="0" shrinkToFit="0" vertical="center" wrapText="1"/>
    </xf>
    <xf borderId="0" fillId="10" fontId="2"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11" fontId="2" numFmtId="0" xfId="0" applyAlignment="1" applyFill="1" applyFont="1">
      <alignment horizontal="center" readingOrder="0" shrinkToFit="0" vertical="center" wrapText="1"/>
    </xf>
    <xf borderId="0" fillId="11" fontId="2" numFmtId="0" xfId="0" applyAlignment="1" applyFont="1">
      <alignment horizontal="center" shrinkToFit="0" vertical="center" wrapText="1"/>
    </xf>
    <xf borderId="0" fillId="12" fontId="2" numFmtId="0" xfId="0" applyAlignment="1" applyFill="1" applyFont="1">
      <alignment horizontal="center" shrinkToFit="0" vertical="center" wrapText="1"/>
    </xf>
    <xf borderId="0" fillId="5" fontId="6" numFmtId="0" xfId="0" applyAlignment="1" applyFont="1">
      <alignment horizontal="center" readingOrder="0" shrinkToFit="0" vertical="center" wrapText="1"/>
    </xf>
    <xf borderId="0" fillId="13" fontId="6" numFmtId="0" xfId="0" applyAlignment="1" applyFill="1" applyFont="1">
      <alignment horizontal="center" readingOrder="0" shrinkToFit="0" vertical="center" wrapText="1"/>
    </xf>
    <xf borderId="0" fillId="13" fontId="6" numFmtId="0" xfId="0" applyAlignment="1" applyFont="1">
      <alignment horizontal="center" shrinkToFit="0" vertical="center" wrapText="1"/>
    </xf>
    <xf borderId="0" fillId="0" fontId="7"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8"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1" numFmtId="0" xfId="0" applyAlignment="1" applyFont="1">
      <alignment horizontal="center" shrinkToFit="0" vertical="center" wrapText="1"/>
    </xf>
    <xf borderId="0" fillId="0" fontId="9"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4" fontId="1" numFmtId="0" xfId="0" applyFont="1"/>
    <xf borderId="0" fillId="4" fontId="11" numFmtId="0" xfId="0" applyAlignment="1" applyFont="1">
      <alignment horizontal="center" readingOrder="0" shrinkToFit="0" vertical="center" wrapText="1"/>
    </xf>
    <xf borderId="0" fillId="5" fontId="6" numFmtId="0" xfId="0" applyAlignment="1" applyFont="1">
      <alignment horizontal="center" readingOrder="0"/>
    </xf>
    <xf borderId="1" fillId="4" fontId="11" numFmtId="0" xfId="0" applyAlignment="1" applyBorder="1" applyFont="1">
      <alignment horizontal="center" readingOrder="0" shrinkToFit="0" vertical="center" wrapText="1"/>
    </xf>
    <xf borderId="0" fillId="4" fontId="9" numFmtId="0" xfId="0" applyAlignment="1" applyFont="1">
      <alignment vertical="bottom"/>
    </xf>
    <xf borderId="0" fillId="4" fontId="9" numFmtId="0" xfId="0" applyFont="1"/>
    <xf borderId="1" fillId="4" fontId="9" numFmtId="0" xfId="0" applyBorder="1" applyFont="1"/>
    <xf borderId="0" fillId="5" fontId="12" numFmtId="0" xfId="0" applyAlignment="1" applyFont="1">
      <alignment horizontal="center" readingOrder="0" vertical="bottom"/>
    </xf>
    <xf borderId="0" fillId="9" fontId="13" numFmtId="0" xfId="0" applyAlignment="1" applyFont="1">
      <alignment horizontal="center" readingOrder="0" shrinkToFit="0" vertical="center" wrapText="1"/>
    </xf>
    <xf borderId="0" fillId="14" fontId="14" numFmtId="0" xfId="0" applyAlignment="1" applyFill="1" applyFont="1">
      <alignment horizontal="center" readingOrder="0" shrinkToFit="0" vertical="center" wrapText="1"/>
    </xf>
    <xf borderId="0" fillId="0" fontId="10" numFmtId="0" xfId="0" applyAlignment="1" applyFont="1">
      <alignment horizontal="center" readingOrder="0" shrinkToFit="0" wrapText="1"/>
    </xf>
    <xf borderId="0" fillId="15" fontId="15" numFmtId="0" xfId="0" applyAlignment="1" applyFill="1" applyFont="1">
      <alignment horizontal="center" readingOrder="0"/>
    </xf>
    <xf borderId="0" fillId="9" fontId="13" numFmtId="0" xfId="0" applyAlignment="1" applyFont="1">
      <alignment horizontal="center" readingOrder="0"/>
    </xf>
    <xf borderId="0" fillId="9" fontId="9" numFmtId="0" xfId="0" applyAlignment="1" applyFont="1">
      <alignment vertical="bottom"/>
    </xf>
    <xf borderId="2" fillId="4" fontId="13" numFmtId="0" xfId="0" applyAlignment="1" applyBorder="1" applyFont="1">
      <alignment horizontal="center" readingOrder="0" shrinkToFit="0" vertical="center" wrapText="1"/>
    </xf>
    <xf borderId="3" fillId="4" fontId="1" numFmtId="0" xfId="0" applyBorder="1" applyFont="1"/>
    <xf borderId="3" fillId="16" fontId="3" numFmtId="0" xfId="0" applyAlignment="1" applyBorder="1" applyFill="1" applyFont="1">
      <alignment horizontal="center" readingOrder="0" shrinkToFit="0" vertical="center" wrapText="1"/>
    </xf>
    <xf borderId="3" fillId="10" fontId="16" numFmtId="0" xfId="0" applyAlignment="1" applyBorder="1" applyFont="1">
      <alignment horizontal="center" shrinkToFit="0" vertical="center" wrapText="1"/>
    </xf>
    <xf borderId="2" fillId="4" fontId="3" numFmtId="0" xfId="0" applyAlignment="1" applyBorder="1" applyFont="1">
      <alignment horizontal="center" readingOrder="0" shrinkToFit="0" vertical="center" wrapText="1"/>
    </xf>
    <xf borderId="4" fillId="0" fontId="17" numFmtId="0" xfId="0" applyBorder="1" applyFont="1"/>
    <xf borderId="5" fillId="0" fontId="17" numFmtId="0" xfId="0" applyBorder="1" applyFont="1"/>
    <xf borderId="4" fillId="0" fontId="1" numFmtId="0" xfId="0" applyBorder="1" applyFont="1"/>
    <xf borderId="6" fillId="0" fontId="17" numFmtId="0" xfId="0" applyBorder="1" applyFont="1"/>
    <xf borderId="3" fillId="0" fontId="4"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3" fillId="4" fontId="1" numFmtId="0" xfId="0" applyAlignment="1" applyBorder="1" applyFont="1">
      <alignment readingOrder="0"/>
    </xf>
    <xf borderId="7" fillId="0" fontId="17" numFmtId="0" xfId="0" applyBorder="1" applyFont="1"/>
    <xf borderId="3" fillId="14" fontId="4" numFmtId="0" xfId="0" applyAlignment="1" applyBorder="1" applyFont="1">
      <alignment horizontal="center" readingOrder="0" shrinkToFit="0" vertical="center" wrapText="1"/>
    </xf>
    <xf borderId="3" fillId="0" fontId="1" numFmtId="0" xfId="0" applyAlignment="1" applyBorder="1" applyFont="1">
      <alignment readingOrder="0"/>
    </xf>
    <xf borderId="3" fillId="14" fontId="14" numFmtId="0" xfId="0" applyAlignment="1" applyBorder="1" applyFont="1">
      <alignment horizontal="center" readingOrder="0" shrinkToFit="0" vertical="center" wrapText="1"/>
    </xf>
    <xf borderId="2" fillId="0" fontId="1" numFmtId="0" xfId="0" applyBorder="1" applyFont="1"/>
    <xf borderId="8" fillId="0" fontId="17" numFmtId="0" xfId="0" applyBorder="1" applyFont="1"/>
    <xf borderId="9" fillId="0" fontId="17" numFmtId="0" xfId="0" applyBorder="1" applyFont="1"/>
    <xf borderId="10" fillId="0" fontId="17" numFmtId="0" xfId="0" applyBorder="1" applyFont="1"/>
    <xf borderId="11" fillId="4" fontId="13" numFmtId="0" xfId="0" applyAlignment="1" applyBorder="1" applyFont="1">
      <alignment horizontal="center" readingOrder="0" shrinkToFit="0" vertical="center" wrapText="1"/>
    </xf>
    <xf borderId="0" fillId="4" fontId="14" numFmtId="0" xfId="0" applyAlignment="1" applyFont="1">
      <alignment horizontal="center" readingOrder="0" shrinkToFit="0" vertical="center" wrapText="1"/>
    </xf>
    <xf borderId="12" fillId="16" fontId="3" numFmtId="0" xfId="0" applyAlignment="1" applyBorder="1" applyFont="1">
      <alignment horizontal="center" readingOrder="0" shrinkToFit="0" vertical="center" wrapText="1"/>
    </xf>
    <xf borderId="3" fillId="10" fontId="18" numFmtId="0" xfId="0" applyAlignment="1" applyBorder="1" applyFont="1">
      <alignment horizontal="center" readingOrder="0"/>
    </xf>
    <xf borderId="0" fillId="0" fontId="9" numFmtId="0" xfId="0" applyAlignment="1" applyFont="1">
      <alignment vertical="bottom"/>
    </xf>
    <xf borderId="12" fillId="16" fontId="19" numFmtId="0" xfId="0" applyAlignment="1" applyBorder="1" applyFont="1">
      <alignment horizontal="center" shrinkToFit="0" wrapText="1"/>
    </xf>
    <xf borderId="3" fillId="10" fontId="9" numFmtId="0" xfId="0" applyAlignment="1" applyBorder="1" applyFont="1">
      <alignment vertical="bottom"/>
    </xf>
    <xf borderId="3" fillId="16" fontId="19" numFmtId="0" xfId="0" applyAlignment="1" applyBorder="1" applyFont="1">
      <alignment horizontal="center" shrinkToFit="0" wrapText="1"/>
    </xf>
    <xf borderId="13" fillId="0" fontId="17" numFmtId="0" xfId="0" applyBorder="1" applyFont="1"/>
    <xf borderId="14" fillId="0" fontId="4" numFmtId="0" xfId="0" applyAlignment="1" applyBorder="1" applyFont="1">
      <alignment horizontal="right" readingOrder="0" shrinkToFit="0" vertical="center" wrapText="1"/>
    </xf>
    <xf borderId="14" fillId="0" fontId="1" numFmtId="0" xfId="0" applyAlignment="1" applyBorder="1" applyFont="1">
      <alignment horizontal="right" readingOrder="0"/>
    </xf>
    <xf borderId="15" fillId="0" fontId="1" numFmtId="0" xfId="0" applyAlignment="1" applyBorder="1" applyFont="1">
      <alignment horizontal="right" readingOrder="0"/>
    </xf>
    <xf borderId="14" fillId="4" fontId="4" numFmtId="0" xfId="0" applyAlignment="1" applyBorder="1" applyFont="1">
      <alignment horizontal="right" readingOrder="0" shrinkToFit="0" vertical="center" wrapText="1"/>
    </xf>
    <xf borderId="14" fillId="4" fontId="1" numFmtId="0" xfId="0" applyAlignment="1" applyBorder="1" applyFont="1">
      <alignment readingOrder="0"/>
    </xf>
    <xf borderId="15" fillId="4" fontId="1" numFmtId="0" xfId="0" applyAlignment="1" applyBorder="1" applyFont="1">
      <alignment readingOrder="0"/>
    </xf>
    <xf borderId="0" fillId="4" fontId="4" numFmtId="0" xfId="0" applyAlignment="1" applyFont="1">
      <alignment horizontal="right" readingOrder="0" shrinkToFit="0" vertical="center" wrapText="1"/>
    </xf>
    <xf borderId="0" fillId="4" fontId="1" numFmtId="0" xfId="0" applyAlignment="1" applyFont="1">
      <alignment horizontal="right" readingOrder="0"/>
    </xf>
    <xf borderId="0" fillId="4" fontId="20" numFmtId="0" xfId="0" applyAlignment="1" applyFont="1">
      <alignment horizontal="right" readingOrder="0" shrinkToFit="0" wrapText="1"/>
    </xf>
    <xf borderId="0" fillId="4" fontId="9" numFmtId="0" xfId="0" applyAlignment="1" applyFont="1">
      <alignment horizontal="right" readingOrder="0" vertical="bottom"/>
    </xf>
    <xf borderId="1" fillId="0" fontId="4" numFmtId="0" xfId="0" applyAlignment="1" applyBorder="1" applyFont="1">
      <alignment horizontal="right" readingOrder="0" shrinkToFit="0" vertical="center" wrapText="1"/>
    </xf>
    <xf borderId="1" fillId="0" fontId="1" numFmtId="0" xfId="0" applyAlignment="1" applyBorder="1" applyFont="1">
      <alignment horizontal="right" readingOrder="0"/>
    </xf>
    <xf borderId="16" fillId="0" fontId="1" numFmtId="0" xfId="0" applyAlignment="1" applyBorder="1" applyFont="1">
      <alignment horizontal="right" readingOrder="0"/>
    </xf>
    <xf borderId="1" fillId="0" fontId="1" numFmtId="0" xfId="0" applyAlignment="1" applyBorder="1" applyFont="1">
      <alignment readingOrder="0"/>
    </xf>
    <xf borderId="16" fillId="0" fontId="1" numFmtId="0" xfId="0" applyAlignment="1" applyBorder="1" applyFont="1">
      <alignment readingOrder="0"/>
    </xf>
    <xf borderId="17" fillId="17" fontId="21" numFmtId="0" xfId="0" applyAlignment="1" applyBorder="1" applyFill="1" applyFont="1">
      <alignment horizontal="right" readingOrder="0" shrinkToFit="0" vertical="center" wrapText="1"/>
    </xf>
    <xf borderId="17" fillId="17" fontId="22" numFmtId="0" xfId="0" applyAlignment="1" applyBorder="1" applyFont="1">
      <alignment horizontal="right" readingOrder="0"/>
    </xf>
    <xf borderId="18" fillId="17" fontId="22" numFmtId="0" xfId="0" applyAlignment="1" applyBorder="1" applyFont="1">
      <alignment horizontal="right" readingOrder="0"/>
    </xf>
    <xf borderId="17" fillId="17" fontId="23" numFmtId="0" xfId="0" applyAlignment="1" applyBorder="1" applyFont="1">
      <alignment horizontal="right" readingOrder="0" shrinkToFit="0" wrapText="1"/>
    </xf>
    <xf borderId="17" fillId="17" fontId="24" numFmtId="0" xfId="0" applyAlignment="1" applyBorder="1" applyFont="1">
      <alignment horizontal="right" readingOrder="0" vertical="bottom"/>
    </xf>
    <xf borderId="18" fillId="17" fontId="24" numFmtId="0" xfId="0" applyAlignment="1" applyBorder="1" applyFont="1">
      <alignment horizontal="right" readingOrder="0" vertical="bottom"/>
    </xf>
    <xf borderId="3" fillId="10" fontId="10" numFmtId="0" xfId="0" applyAlignment="1" applyBorder="1" applyFont="1">
      <alignment horizontal="center" vertical="bottom"/>
    </xf>
    <xf borderId="3" fillId="10" fontId="18" numFmtId="0" xfId="0" applyAlignment="1" applyBorder="1" applyFont="1">
      <alignment horizontal="center"/>
    </xf>
    <xf borderId="1" fillId="4" fontId="1" numFmtId="0" xfId="0" applyAlignment="1" applyBorder="1" applyFont="1">
      <alignment readingOrder="0"/>
    </xf>
    <xf borderId="16" fillId="4" fontId="1" numFmtId="0" xfId="0" applyAlignment="1" applyBorder="1" applyFont="1">
      <alignment readingOrder="0"/>
    </xf>
    <xf borderId="0" fillId="4" fontId="9" numFmtId="0" xfId="0" applyAlignment="1" applyFont="1">
      <alignment horizontal="right" vertical="bottom"/>
    </xf>
    <xf borderId="12" fillId="0" fontId="17" numFmtId="0" xfId="0" applyBorder="1" applyFont="1"/>
    <xf borderId="1" fillId="0" fontId="1" numFmtId="0" xfId="0" applyAlignment="1" applyBorder="1" applyFont="1">
      <alignment horizontal="right"/>
    </xf>
    <xf borderId="16" fillId="0" fontId="1" numFmtId="0" xfId="0" applyAlignment="1" applyBorder="1" applyFont="1">
      <alignment horizontal="right"/>
    </xf>
    <xf borderId="1" fillId="0" fontId="1" numFmtId="0" xfId="0" applyBorder="1" applyFont="1"/>
    <xf borderId="16" fillId="0" fontId="1" numFmtId="0" xfId="0" applyBorder="1" applyFont="1"/>
    <xf borderId="14" fillId="17" fontId="22" numFmtId="0" xfId="0" applyAlignment="1" applyBorder="1" applyFont="1">
      <alignment horizontal="right"/>
    </xf>
    <xf borderId="15" fillId="17" fontId="22" numFmtId="0" xfId="0" applyAlignment="1" applyBorder="1" applyFont="1">
      <alignment horizontal="right"/>
    </xf>
    <xf borderId="14" fillId="17" fontId="24" numFmtId="0" xfId="0" applyAlignment="1" applyBorder="1" applyFont="1">
      <alignment horizontal="right" vertical="bottom"/>
    </xf>
    <xf borderId="15" fillId="17" fontId="24" numFmtId="0" xfId="0" applyAlignment="1" applyBorder="1" applyFont="1">
      <alignment horizontal="right" vertical="bottom"/>
    </xf>
    <xf borderId="0" fillId="13" fontId="13" numFmtId="0" xfId="0" applyAlignment="1" applyFont="1">
      <alignment horizontal="center" readingOrder="0"/>
    </xf>
    <xf borderId="3" fillId="13" fontId="25" numFmtId="0" xfId="0" applyAlignment="1" applyBorder="1" applyFont="1">
      <alignment horizontal="center" readingOrder="0"/>
    </xf>
    <xf borderId="0" fillId="13" fontId="1" numFmtId="0" xfId="0" applyFont="1"/>
    <xf borderId="3" fillId="13" fontId="26" numFmtId="0" xfId="0" applyBorder="1" applyFont="1"/>
    <xf borderId="0" fillId="13" fontId="9" numFmtId="0" xfId="0" applyAlignment="1" applyFont="1">
      <alignment vertical="bottom"/>
    </xf>
    <xf borderId="3" fillId="13" fontId="9" numFmtId="0" xfId="0" applyAlignment="1" applyBorder="1" applyFont="1">
      <alignment vertical="bottom"/>
    </xf>
    <xf borderId="4" fillId="4" fontId="1" numFmtId="0" xfId="0" applyBorder="1" applyFont="1"/>
    <xf borderId="3" fillId="16" fontId="9" numFmtId="0" xfId="0" applyBorder="1" applyFont="1"/>
    <xf borderId="3" fillId="10" fontId="9" numFmtId="0" xfId="0" applyBorder="1" applyFont="1"/>
    <xf borderId="0" fillId="14" fontId="4" numFmtId="0" xfId="0" applyAlignment="1" applyFont="1">
      <alignment horizontal="center" readingOrder="0" shrinkToFit="0" vertical="center" wrapText="1"/>
    </xf>
    <xf borderId="14" fillId="0" fontId="3" numFmtId="0" xfId="0" applyAlignment="1" applyBorder="1" applyFont="1">
      <alignment horizontal="center" readingOrder="0" shrinkToFit="0" vertical="center" wrapText="1"/>
    </xf>
    <xf borderId="19" fillId="0" fontId="3" numFmtId="0" xfId="0" applyAlignment="1" applyBorder="1" applyFont="1">
      <alignment horizontal="center" readingOrder="0" shrinkToFit="0" vertical="center" wrapText="1"/>
    </xf>
    <xf borderId="19" fillId="0" fontId="19" numFmtId="0" xfId="0" applyAlignment="1" applyBorder="1" applyFont="1">
      <alignment horizontal="center" shrinkToFit="0" wrapText="1"/>
    </xf>
    <xf borderId="14" fillId="4" fontId="9" numFmtId="0" xfId="0" applyAlignment="1" applyBorder="1" applyFont="1">
      <alignment readingOrder="0" vertical="bottom"/>
    </xf>
    <xf borderId="15" fillId="4" fontId="9" numFmtId="0" xfId="0" applyAlignment="1" applyBorder="1" applyFont="1">
      <alignment readingOrder="0" vertical="bottom"/>
    </xf>
    <xf borderId="1" fillId="0" fontId="3" numFmtId="0" xfId="0" applyAlignment="1" applyBorder="1" applyFont="1">
      <alignment horizontal="center" readingOrder="0" shrinkToFit="0" vertical="center" wrapText="1"/>
    </xf>
    <xf borderId="20" fillId="0" fontId="3" numFmtId="0" xfId="0" applyAlignment="1" applyBorder="1" applyFont="1">
      <alignment horizontal="center" readingOrder="0" shrinkToFit="0" vertical="center" wrapText="1"/>
    </xf>
    <xf borderId="20" fillId="0" fontId="19" numFmtId="0" xfId="0" applyAlignment="1" applyBorder="1" applyFont="1">
      <alignment horizontal="center" shrinkToFit="0" wrapText="1"/>
    </xf>
    <xf borderId="0" fillId="0" fontId="9" numFmtId="0" xfId="0" applyAlignment="1" applyFont="1">
      <alignment readingOrder="0" vertical="bottom"/>
    </xf>
    <xf borderId="1" fillId="4" fontId="9" numFmtId="0" xfId="0" applyAlignment="1" applyBorder="1" applyFont="1">
      <alignment readingOrder="0" vertical="bottom"/>
    </xf>
    <xf borderId="16" fillId="4" fontId="9" numFmtId="0" xfId="0" applyAlignment="1" applyBorder="1" applyFont="1">
      <alignment readingOrder="0" vertical="bottom"/>
    </xf>
    <xf borderId="3" fillId="10" fontId="10" numFmtId="0" xfId="0" applyAlignment="1" applyBorder="1" applyFont="1">
      <alignment horizontal="center" shrinkToFit="0" wrapText="1"/>
    </xf>
    <xf borderId="1" fillId="4" fontId="9" numFmtId="0" xfId="0" applyAlignment="1" applyBorder="1" applyFont="1">
      <alignment horizontal="right" vertical="bottom"/>
    </xf>
    <xf borderId="16" fillId="4" fontId="9" numFmtId="0" xfId="0" applyAlignment="1" applyBorder="1" applyFont="1">
      <alignment horizontal="right" vertical="bottom"/>
    </xf>
    <xf borderId="4" fillId="4" fontId="14" numFmtId="0" xfId="0" applyAlignment="1" applyBorder="1" applyFont="1">
      <alignment horizontal="center" readingOrder="0" shrinkToFit="0" vertical="center" wrapText="1"/>
    </xf>
    <xf borderId="4" fillId="0" fontId="9" numFmtId="0" xfId="0" applyAlignment="1" applyBorder="1" applyFont="1">
      <alignment vertical="bottom"/>
    </xf>
    <xf borderId="1" fillId="0" fontId="9" numFmtId="0" xfId="0" applyAlignment="1" applyBorder="1" applyFont="1">
      <alignment horizontal="right" vertical="bottom"/>
    </xf>
    <xf borderId="16" fillId="0" fontId="9" numFmtId="0" xfId="0" applyAlignment="1" applyBorder="1" applyFont="1">
      <alignment horizontal="right" vertical="bottom"/>
    </xf>
    <xf borderId="9" fillId="14" fontId="14" numFmtId="0" xfId="0" applyAlignment="1" applyBorder="1" applyFont="1">
      <alignment horizontal="center" readingOrder="0" shrinkToFit="0" vertical="center" wrapText="1"/>
    </xf>
    <xf borderId="9" fillId="0" fontId="1" numFmtId="0" xfId="0" applyBorder="1" applyFont="1"/>
    <xf borderId="21" fillId="0" fontId="1" numFmtId="0" xfId="0" applyAlignment="1" applyBorder="1" applyFont="1">
      <alignment horizontal="right"/>
    </xf>
    <xf borderId="22" fillId="0" fontId="1" numFmtId="0" xfId="0" applyAlignment="1" applyBorder="1" applyFont="1">
      <alignment horizontal="right"/>
    </xf>
    <xf borderId="21" fillId="0" fontId="1" numFmtId="0" xfId="0" applyBorder="1" applyFont="1"/>
    <xf borderId="22" fillId="0" fontId="1" numFmtId="0" xfId="0" applyBorder="1" applyFont="1"/>
    <xf borderId="9" fillId="0" fontId="9" numFmtId="0" xfId="0" applyAlignment="1" applyBorder="1" applyFont="1">
      <alignment vertical="bottom"/>
    </xf>
    <xf borderId="21" fillId="0" fontId="9" numFmtId="0" xfId="0" applyAlignment="1" applyBorder="1" applyFont="1">
      <alignment horizontal="right" vertical="bottom"/>
    </xf>
    <xf borderId="22" fillId="0" fontId="9" numFmtId="0" xfId="0" applyAlignment="1" applyBorder="1" applyFont="1">
      <alignment horizontal="right" vertical="bottom"/>
    </xf>
    <xf borderId="11" fillId="0" fontId="13" numFmtId="0" xfId="0" applyAlignment="1" applyBorder="1" applyFont="1">
      <alignment horizontal="center" readingOrder="0" shrinkToFit="0" vertical="center" wrapText="1"/>
    </xf>
    <xf borderId="23" fillId="16" fontId="3" numFmtId="0" xfId="0" applyAlignment="1" applyBorder="1" applyFont="1">
      <alignment horizontal="center" readingOrder="0" shrinkToFit="0" vertical="center" wrapText="1"/>
    </xf>
    <xf borderId="24" fillId="0" fontId="17" numFmtId="0" xfId="0" applyBorder="1" applyFont="1"/>
    <xf borderId="25" fillId="0" fontId="17" numFmtId="0" xfId="0" applyBorder="1" applyFont="1"/>
    <xf borderId="11" fillId="0" fontId="1" numFmtId="0" xfId="0" applyBorder="1" applyFont="1"/>
    <xf borderId="11" fillId="0" fontId="9" numFmtId="0" xfId="0" applyAlignment="1" applyBorder="1" applyFont="1">
      <alignment vertical="bottom"/>
    </xf>
    <xf borderId="0" fillId="0" fontId="19" numFmtId="0" xfId="0" applyAlignment="1" applyFont="1">
      <alignment horizontal="center" shrinkToFit="0" wrapText="1"/>
    </xf>
    <xf borderId="0" fillId="0" fontId="20" numFmtId="0" xfId="0" applyAlignment="1" applyFont="1">
      <alignment horizontal="center" shrinkToFit="0" wrapText="1"/>
    </xf>
    <xf borderId="0" fillId="0" fontId="19" numFmtId="0" xfId="0" applyAlignment="1" applyFont="1">
      <alignment horizontal="center" shrinkToFit="0" vertical="bottom" wrapText="1"/>
    </xf>
    <xf borderId="0" fillId="0" fontId="20" numFmtId="0" xfId="0" applyAlignment="1" applyFont="1">
      <alignment horizontal="center" shrinkToFit="0" vertical="bottom" wrapText="1"/>
    </xf>
    <xf borderId="0" fillId="0" fontId="9" numFmtId="0" xfId="0" applyFont="1"/>
    <xf borderId="0" fillId="2" fontId="20" numFmtId="0" xfId="0" applyAlignment="1" applyFont="1">
      <alignment horizontal="center" shrinkToFit="0" wrapText="1"/>
    </xf>
    <xf borderId="0" fillId="2" fontId="20" numFmtId="0" xfId="0" applyAlignment="1" applyFont="1">
      <alignment horizontal="center" shrinkToFit="0" vertical="bottom" wrapText="1"/>
    </xf>
    <xf borderId="0" fillId="18" fontId="10" numFmtId="0" xfId="0" applyAlignment="1" applyFill="1" applyFont="1">
      <alignment vertical="bottom"/>
    </xf>
    <xf borderId="0" fillId="2" fontId="9" numFmtId="0" xfId="0" applyFont="1"/>
    <xf borderId="0" fillId="18" fontId="10" numFmtId="0" xfId="0" applyAlignment="1" applyFont="1">
      <alignment horizontal="center" vertical="bottom"/>
    </xf>
    <xf borderId="0" fillId="2" fontId="9" numFmtId="0" xfId="0" applyAlignment="1" applyFont="1">
      <alignment vertical="bottom"/>
    </xf>
    <xf borderId="0" fillId="0" fontId="19" numFmtId="0" xfId="0" applyAlignment="1" applyFont="1">
      <alignment horizontal="center" readingOrder="0" shrinkToFit="0" wrapText="1"/>
    </xf>
    <xf borderId="11" fillId="0" fontId="19" numFmtId="0" xfId="0" applyAlignment="1" applyBorder="1" applyFont="1">
      <alignment horizontal="center" shrinkToFit="0" vertical="center" wrapText="1"/>
    </xf>
    <xf borderId="11" fillId="18" fontId="1" numFmtId="0" xfId="0" applyAlignment="1" applyBorder="1" applyFont="1">
      <alignment vertical="center"/>
    </xf>
    <xf borderId="3" fillId="10" fontId="1" numFmtId="0" xfId="0" applyAlignment="1" applyBorder="1" applyFont="1">
      <alignment horizontal="center"/>
    </xf>
    <xf borderId="11" fillId="0" fontId="9" numFmtId="0" xfId="0" applyBorder="1" applyFont="1"/>
    <xf borderId="11" fillId="18" fontId="9" numFmtId="0" xfId="0" applyAlignment="1" applyBorder="1" applyFont="1">
      <alignment horizontal="center"/>
    </xf>
    <xf borderId="11" fillId="18" fontId="9" numFmtId="0" xfId="0" applyBorder="1" applyFont="1"/>
    <xf borderId="3" fillId="10" fontId="9" numFmtId="0" xfId="0" applyAlignment="1" applyBorder="1" applyFont="1">
      <alignment horizontal="center" vertical="bottom"/>
    </xf>
    <xf borderId="3" fillId="0" fontId="19" numFmtId="0" xfId="0" applyAlignment="1" applyBorder="1" applyFont="1">
      <alignment horizontal="center" readingOrder="0" shrinkToFit="0" vertical="center" wrapText="1"/>
    </xf>
    <xf borderId="12" fillId="0" fontId="19" numFmtId="0" xfId="0" applyAlignment="1" applyBorder="1" applyFont="1">
      <alignment horizontal="center" shrinkToFit="0" vertical="center" wrapText="1"/>
    </xf>
    <xf borderId="12" fillId="18" fontId="1" numFmtId="0" xfId="0" applyAlignment="1" applyBorder="1" applyFont="1">
      <alignment vertical="center"/>
    </xf>
    <xf borderId="12" fillId="0" fontId="9" numFmtId="0" xfId="0" applyBorder="1" applyFont="1"/>
    <xf borderId="12" fillId="18" fontId="9" numFmtId="0" xfId="0" applyBorder="1" applyFont="1"/>
    <xf borderId="14" fillId="0" fontId="9" numFmtId="0" xfId="0" applyBorder="1" applyFont="1"/>
    <xf borderId="14" fillId="0" fontId="9" numFmtId="0" xfId="0" applyAlignment="1" applyBorder="1" applyFont="1">
      <alignment vertical="bottom"/>
    </xf>
    <xf borderId="15" fillId="0" fontId="9" numFmtId="0" xfId="0" applyAlignment="1" applyBorder="1" applyFont="1">
      <alignment vertical="bottom"/>
    </xf>
    <xf borderId="14" fillId="4" fontId="9" numFmtId="0" xfId="0" applyBorder="1" applyFont="1"/>
    <xf borderId="14" fillId="4" fontId="9" numFmtId="0" xfId="0" applyAlignment="1" applyBorder="1" applyFont="1">
      <alignment vertical="bottom"/>
    </xf>
    <xf borderId="15" fillId="4" fontId="9" numFmtId="0" xfId="0" applyAlignment="1" applyBorder="1" applyFont="1">
      <alignment vertical="bottom"/>
    </xf>
    <xf borderId="1" fillId="0" fontId="9" numFmtId="0" xfId="0" applyBorder="1" applyFont="1"/>
    <xf borderId="1" fillId="0" fontId="9" numFmtId="0" xfId="0" applyAlignment="1" applyBorder="1" applyFont="1">
      <alignment vertical="bottom"/>
    </xf>
    <xf borderId="16" fillId="0" fontId="9" numFmtId="0" xfId="0" applyAlignment="1" applyBorder="1" applyFont="1">
      <alignment vertical="bottom"/>
    </xf>
    <xf borderId="0" fillId="18" fontId="27" numFmtId="0" xfId="0" applyAlignment="1" applyFont="1">
      <alignment horizontal="center" readingOrder="0" vertical="center"/>
    </xf>
    <xf borderId="0" fillId="0" fontId="1" numFmtId="0" xfId="0" applyAlignment="1" applyFont="1">
      <alignment horizontal="center" vertical="center"/>
    </xf>
    <xf borderId="0" fillId="9" fontId="27" numFmtId="0" xfId="0" applyAlignment="1" applyFont="1">
      <alignment horizontal="center" readingOrder="0" shrinkToFit="0" vertical="center" wrapText="1"/>
    </xf>
    <xf borderId="0" fillId="9" fontId="27" numFmtId="0" xfId="0" applyAlignment="1" applyFont="1">
      <alignment horizontal="center" readingOrder="0" vertical="center"/>
    </xf>
    <xf borderId="26" fillId="0" fontId="14" numFmtId="0" xfId="0" applyAlignment="1" applyBorder="1" applyFont="1">
      <alignment shrinkToFit="0" wrapText="1"/>
    </xf>
    <xf borderId="26" fillId="0" fontId="14" numFmtId="0" xfId="0" applyAlignment="1" applyBorder="1" applyFont="1">
      <alignment horizontal="center" readingOrder="0" shrinkToFit="0" vertical="center" wrapText="1"/>
    </xf>
    <xf borderId="26" fillId="19" fontId="14" numFmtId="0" xfId="0" applyAlignment="1" applyBorder="1" applyFill="1" applyFont="1">
      <alignment horizontal="center" readingOrder="0" shrinkToFit="0" vertical="center" wrapText="1"/>
    </xf>
    <xf borderId="26" fillId="0" fontId="14" numFmtId="0" xfId="0" applyAlignment="1" applyBorder="1" applyFont="1">
      <alignment readingOrder="0" shrinkToFit="0" wrapText="1"/>
    </xf>
    <xf borderId="26" fillId="0" fontId="14" numFmtId="0" xfId="0" applyBorder="1" applyFont="1"/>
    <xf borderId="26" fillId="0" fontId="14" numFmtId="0" xfId="0" applyAlignment="1" applyBorder="1" applyFont="1">
      <alignment horizontal="center"/>
    </xf>
    <xf borderId="27" fillId="0" fontId="1" numFmtId="0" xfId="0" applyBorder="1" applyFont="1"/>
    <xf borderId="28" fillId="0" fontId="17" numFmtId="0" xfId="0" applyBorder="1" applyFont="1"/>
    <xf borderId="29" fillId="0" fontId="17" numFmtId="0" xfId="0" applyBorder="1" applyFont="1"/>
    <xf borderId="30" fillId="0" fontId="17" numFmtId="0" xfId="0" applyBorder="1" applyFont="1"/>
    <xf borderId="31" fillId="0" fontId="17" numFmtId="0" xfId="0" applyBorder="1" applyFont="1"/>
    <xf borderId="32" fillId="0" fontId="17" numFmtId="0" xfId="0" applyBorder="1" applyFont="1"/>
    <xf borderId="0" fillId="0" fontId="1" numFmtId="0" xfId="0" applyAlignment="1" applyFont="1">
      <alignment horizontal="center"/>
    </xf>
    <xf borderId="16" fillId="18" fontId="27" numFmtId="0" xfId="0" applyAlignment="1" applyBorder="1" applyFont="1">
      <alignment horizontal="center" readingOrder="0" vertical="center"/>
    </xf>
    <xf borderId="33" fillId="0" fontId="17" numFmtId="0" xfId="0" applyBorder="1" applyFont="1"/>
    <xf borderId="20" fillId="0" fontId="17" numFmtId="0" xfId="0" applyBorder="1" applyFont="1"/>
    <xf borderId="1" fillId="9" fontId="27" numFmtId="0" xfId="0" applyAlignment="1" applyBorder="1" applyFont="1">
      <alignment horizontal="center" readingOrder="0" shrinkToFit="0" vertical="center" wrapText="1"/>
    </xf>
    <xf borderId="16" fillId="9" fontId="27" numFmtId="0" xfId="0" applyAlignment="1" applyBorder="1" applyFont="1">
      <alignment horizontal="center" readingOrder="0" vertical="center"/>
    </xf>
    <xf borderId="1" fillId="9" fontId="27" numFmtId="0" xfId="0" applyAlignment="1" applyBorder="1" applyFont="1">
      <alignment horizontal="center" readingOrder="0" vertical="center"/>
    </xf>
    <xf borderId="34" fillId="0" fontId="14" numFmtId="0" xfId="0" applyAlignment="1" applyBorder="1" applyFont="1">
      <alignment shrinkToFit="0" wrapText="1"/>
    </xf>
    <xf borderId="34" fillId="0" fontId="14" numFmtId="0" xfId="0" applyAlignment="1" applyBorder="1" applyFont="1">
      <alignment horizontal="center" readingOrder="0" shrinkToFit="0" vertical="center" wrapText="1"/>
    </xf>
    <xf borderId="34" fillId="19" fontId="14" numFmtId="0" xfId="0" applyAlignment="1" applyBorder="1" applyFont="1">
      <alignment horizontal="center" readingOrder="0" shrinkToFit="0" vertical="center" wrapText="1"/>
    </xf>
    <xf borderId="27" fillId="0" fontId="14" numFmtId="0" xfId="0" applyBorder="1" applyFont="1"/>
    <xf borderId="0" fillId="10" fontId="6" numFmtId="0" xfId="0" applyAlignment="1" applyFont="1">
      <alignment horizontal="center" readingOrder="0" vertical="center"/>
    </xf>
    <xf borderId="0" fillId="12" fontId="28" numFmtId="0" xfId="0" applyAlignment="1" applyFont="1">
      <alignment horizontal="center" readingOrder="0"/>
    </xf>
    <xf borderId="0" fillId="0" fontId="2" numFmtId="0" xfId="0" applyAlignment="1" applyFont="1">
      <alignment horizontal="center" readingOrder="0" vertical="center"/>
    </xf>
    <xf borderId="0" fillId="6"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000000"/>
                </a:solidFill>
                <a:latin typeface="+mn-lt"/>
              </a:defRPr>
            </a:pPr>
            <a:r>
              <a:rPr b="1" sz="2000">
                <a:solidFill>
                  <a:srgbClr val="000000"/>
                </a:solidFill>
                <a:latin typeface="+mn-lt"/>
              </a:rPr>
              <a:t>Compressive Strength Test(M25)</a:t>
            </a:r>
          </a:p>
        </c:rich>
      </c:tx>
      <c:overlay val="0"/>
    </c:title>
    <c:plotArea>
      <c:layout/>
      <c:lineChart>
        <c:ser>
          <c:idx val="0"/>
          <c:order val="0"/>
          <c:tx>
            <c:v>7 Day Compressive Strength</c:v>
          </c:tx>
          <c:spPr>
            <a:ln cmpd="sng">
              <a:solidFill>
                <a:srgbClr val="4285F4"/>
              </a:solidFill>
            </a:ln>
          </c:spPr>
          <c:marker>
            <c:symbol val="circle"/>
            <c:size val="10"/>
            <c:spPr>
              <a:solidFill>
                <a:srgbClr val="4285F4"/>
              </a:solidFill>
              <a:ln cmpd="sng">
                <a:solidFill>
                  <a:srgbClr val="4285F4"/>
                </a:solidFill>
              </a:ln>
            </c:spPr>
          </c:marker>
          <c:dLbls>
            <c:numFmt formatCode="General" sourceLinked="1"/>
            <c:txPr>
              <a:bodyPr/>
              <a:lstStyle/>
              <a:p>
                <a:pPr lvl="0">
                  <a:defRPr sz="1600"/>
                </a:pPr>
              </a:p>
            </c:txPr>
            <c:showLegendKey val="0"/>
            <c:showVal val="1"/>
            <c:showCatName val="0"/>
            <c:showSerName val="0"/>
            <c:showPercent val="0"/>
            <c:showBubbleSize val="0"/>
          </c:dLbls>
          <c:cat>
            <c:strRef>
              <c:f>Plots!$A$2:$A$4</c:f>
            </c:strRef>
          </c:cat>
          <c:val>
            <c:numRef>
              <c:f>Plots!$B$2:$B$4</c:f>
              <c:numCache/>
            </c:numRef>
          </c:val>
          <c:smooth val="0"/>
        </c:ser>
        <c:ser>
          <c:idx val="1"/>
          <c:order val="1"/>
          <c:tx>
            <c:v>28 Day Compressive Strength</c:v>
          </c:tx>
          <c:spPr>
            <a:ln cmpd="sng">
              <a:solidFill>
                <a:srgbClr val="EA4335"/>
              </a:solidFill>
            </a:ln>
          </c:spPr>
          <c:marker>
            <c:symbol val="circle"/>
            <c:size val="10"/>
            <c:spPr>
              <a:solidFill>
                <a:srgbClr val="EA4335"/>
              </a:solidFill>
              <a:ln cmpd="sng">
                <a:solidFill>
                  <a:srgbClr val="EA4335"/>
                </a:solidFill>
              </a:ln>
            </c:spPr>
          </c:marker>
          <c:dPt>
            <c:idx val="1"/>
            <c:marker>
              <c:symbol val="none"/>
            </c:marker>
          </c:dPt>
          <c:dLbls>
            <c:numFmt formatCode="General" sourceLinked="1"/>
            <c:txPr>
              <a:bodyPr/>
              <a:lstStyle/>
              <a:p>
                <a:pPr lvl="0">
                  <a:defRPr sz="1600"/>
                </a:pPr>
              </a:p>
            </c:txPr>
            <c:showLegendKey val="0"/>
            <c:showVal val="1"/>
            <c:showCatName val="0"/>
            <c:showSerName val="0"/>
            <c:showPercent val="0"/>
            <c:showBubbleSize val="0"/>
          </c:dLbls>
          <c:cat>
            <c:strRef>
              <c:f>Plots!$A$2:$A$4</c:f>
            </c:strRef>
          </c:cat>
          <c:val>
            <c:numRef>
              <c:f>Plots!$C$2:$C$4</c:f>
              <c:numCache/>
            </c:numRef>
          </c:val>
          <c:smooth val="0"/>
        </c:ser>
        <c:axId val="1165897280"/>
        <c:axId val="1446898566"/>
      </c:lineChart>
      <c:catAx>
        <c:axId val="1165897280"/>
        <c:scaling>
          <c:orientation val="minMax"/>
        </c:scaling>
        <c:delete val="0"/>
        <c:axPos val="b"/>
        <c:title>
          <c:tx>
            <c:rich>
              <a:bodyPr/>
              <a:lstStyle/>
              <a:p>
                <a:pPr lvl="0">
                  <a:defRPr b="0" sz="2000">
                    <a:solidFill>
                      <a:srgbClr val="000000"/>
                    </a:solidFill>
                    <a:latin typeface="+mn-lt"/>
                  </a:defRPr>
                </a:pPr>
                <a:r>
                  <a:rPr b="0" sz="2000">
                    <a:solidFill>
                      <a:srgbClr val="000000"/>
                    </a:solidFill>
                    <a:latin typeface="+mn-lt"/>
                  </a:rPr>
                  <a:t>Sample</a:t>
                </a:r>
              </a:p>
            </c:rich>
          </c:tx>
          <c:overlay val="0"/>
        </c:title>
        <c:numFmt formatCode="General" sourceLinked="1"/>
        <c:majorTickMark val="cross"/>
        <c:minorTickMark val="none"/>
        <c:spPr/>
        <c:txPr>
          <a:bodyPr/>
          <a:lstStyle/>
          <a:p>
            <a:pPr lvl="0">
              <a:defRPr b="0" sz="1600">
                <a:solidFill>
                  <a:srgbClr val="000000"/>
                </a:solidFill>
                <a:latin typeface="+mn-lt"/>
              </a:defRPr>
            </a:pPr>
          </a:p>
        </c:txPr>
        <c:crossAx val="1446898566"/>
      </c:catAx>
      <c:valAx>
        <c:axId val="1446898566"/>
        <c:scaling>
          <c:orientation val="minMax"/>
          <c:max val="35.0"/>
        </c:scaling>
        <c:delete val="0"/>
        <c:axPos val="l"/>
        <c:majorGridlines>
          <c:spPr>
            <a:ln>
              <a:solidFill>
                <a:srgbClr val="B7B7B7"/>
              </a:solidFill>
            </a:ln>
          </c:spPr>
        </c:majorGridlines>
        <c:title>
          <c:tx>
            <c:rich>
              <a:bodyPr/>
              <a:lstStyle/>
              <a:p>
                <a:pPr lvl="0">
                  <a:defRPr b="0" sz="2000">
                    <a:solidFill>
                      <a:srgbClr val="000000"/>
                    </a:solidFill>
                    <a:latin typeface="+mn-lt"/>
                  </a:defRPr>
                </a:pPr>
                <a:r>
                  <a:rPr b="0" sz="2000">
                    <a:solidFill>
                      <a:srgbClr val="000000"/>
                    </a:solidFill>
                    <a:latin typeface="+mn-lt"/>
                  </a:rPr>
                  <a:t>Compressive Strength(MPa)</a:t>
                </a:r>
              </a:p>
            </c:rich>
          </c:tx>
          <c:overlay val="0"/>
        </c:title>
        <c:numFmt formatCode="General" sourceLinked="1"/>
        <c:majorTickMark val="cross"/>
        <c:minorTickMark val="none"/>
        <c:tickLblPos val="nextTo"/>
        <c:spPr>
          <a:ln/>
        </c:spPr>
        <c:txPr>
          <a:bodyPr/>
          <a:lstStyle/>
          <a:p>
            <a:pPr lvl="0">
              <a:defRPr b="0" sz="1600">
                <a:solidFill>
                  <a:srgbClr val="000000"/>
                </a:solidFill>
                <a:latin typeface="+mn-lt"/>
              </a:defRPr>
            </a:pPr>
          </a:p>
        </c:txPr>
        <c:crossAx val="1165897280"/>
      </c:valAx>
    </c:plotArea>
    <c:legend>
      <c:legendPos val="r"/>
      <c:overlay val="0"/>
      <c:txPr>
        <a:bodyPr/>
        <a:lstStyle/>
        <a:p>
          <a:pPr lvl="0">
            <a:defRPr b="0" sz="16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000000"/>
                </a:solidFill>
                <a:latin typeface="+mn-lt"/>
              </a:defRPr>
            </a:pPr>
            <a:r>
              <a:rPr b="1" sz="2000">
                <a:solidFill>
                  <a:srgbClr val="000000"/>
                </a:solidFill>
                <a:latin typeface="+mn-lt"/>
              </a:rPr>
              <a:t>Slump Cone Test(M25)</a:t>
            </a:r>
          </a:p>
        </c:rich>
      </c:tx>
      <c:overlay val="0"/>
    </c:title>
    <c:plotArea>
      <c:layout/>
      <c:lineChart>
        <c:varyColors val="0"/>
        <c:ser>
          <c:idx val="0"/>
          <c:order val="0"/>
          <c:tx>
            <c:v>7 Day Compressive Strength</c:v>
          </c:tx>
          <c:spPr>
            <a:ln cmpd="sng">
              <a:solidFill>
                <a:srgbClr val="0000FF">
                  <a:alpha val="100000"/>
                </a:srgbClr>
              </a:solidFill>
            </a:ln>
          </c:spPr>
          <c:marker>
            <c:symbol val="circle"/>
            <c:size val="10"/>
            <c:spPr>
              <a:solidFill>
                <a:srgbClr val="0000FF">
                  <a:alpha val="100000"/>
                </a:srgbClr>
              </a:solidFill>
              <a:ln cmpd="sng">
                <a:solidFill>
                  <a:srgbClr val="0000FF">
                    <a:alpha val="100000"/>
                  </a:srgbClr>
                </a:solidFill>
              </a:ln>
            </c:spPr>
          </c:marker>
          <c:dLbls>
            <c:numFmt formatCode="General" sourceLinked="1"/>
            <c:txPr>
              <a:bodyPr/>
              <a:lstStyle/>
              <a:p>
                <a:pPr lvl="0">
                  <a:defRPr sz="1600"/>
                </a:pPr>
              </a:p>
            </c:txPr>
            <c:showLegendKey val="0"/>
            <c:showVal val="1"/>
            <c:showCatName val="0"/>
            <c:showSerName val="0"/>
            <c:showPercent val="0"/>
            <c:showBubbleSize val="0"/>
          </c:dLbls>
          <c:cat>
            <c:strRef>
              <c:f>Plots!$H$2:$H$4</c:f>
            </c:strRef>
          </c:cat>
          <c:val>
            <c:numRef>
              <c:f>Plots!$I$2:$I$4</c:f>
              <c:numCache/>
            </c:numRef>
          </c:val>
          <c:smooth val="0"/>
        </c:ser>
        <c:axId val="2077484353"/>
        <c:axId val="42722329"/>
      </c:lineChart>
      <c:catAx>
        <c:axId val="2077484353"/>
        <c:scaling>
          <c:orientation val="minMax"/>
        </c:scaling>
        <c:delete val="0"/>
        <c:axPos val="b"/>
        <c:title>
          <c:tx>
            <c:rich>
              <a:bodyPr/>
              <a:lstStyle/>
              <a:p>
                <a:pPr lvl="0">
                  <a:defRPr b="0" sz="1800">
                    <a:solidFill>
                      <a:srgbClr val="000000"/>
                    </a:solidFill>
                    <a:latin typeface="+mn-lt"/>
                  </a:defRPr>
                </a:pPr>
                <a:r>
                  <a:rPr b="0" sz="1800">
                    <a:solidFill>
                      <a:srgbClr val="000000"/>
                    </a:solidFill>
                    <a:latin typeface="+mn-lt"/>
                  </a:rPr>
                  <a:t>Sample</a:t>
                </a:r>
              </a:p>
            </c:rich>
          </c:tx>
          <c:overlay val="0"/>
        </c:title>
        <c:numFmt formatCode="General" sourceLinked="1"/>
        <c:majorTickMark val="cross"/>
        <c:minorTickMark val="none"/>
        <c:spPr/>
        <c:txPr>
          <a:bodyPr/>
          <a:lstStyle/>
          <a:p>
            <a:pPr lvl="0">
              <a:defRPr b="0" sz="1400">
                <a:solidFill>
                  <a:srgbClr val="000000"/>
                </a:solidFill>
                <a:latin typeface="+mn-lt"/>
              </a:defRPr>
            </a:pPr>
          </a:p>
        </c:txPr>
        <c:crossAx val="42722329"/>
      </c:catAx>
      <c:valAx>
        <c:axId val="42722329"/>
        <c:scaling>
          <c:orientation val="minMax"/>
          <c:max val="75.0"/>
        </c:scaling>
        <c:delete val="0"/>
        <c:axPos val="l"/>
        <c:majorGridlines>
          <c:spPr>
            <a:ln>
              <a:solidFill>
                <a:srgbClr val="B7B7B7"/>
              </a:solidFill>
            </a:ln>
          </c:spPr>
        </c:majorGridlines>
        <c:title>
          <c:tx>
            <c:rich>
              <a:bodyPr/>
              <a:lstStyle/>
              <a:p>
                <a:pPr lvl="0">
                  <a:defRPr b="0" sz="1800">
                    <a:solidFill>
                      <a:srgbClr val="000000"/>
                    </a:solidFill>
                    <a:latin typeface="+mn-lt"/>
                  </a:defRPr>
                </a:pPr>
                <a:r>
                  <a:rPr b="0" sz="1800">
                    <a:solidFill>
                      <a:srgbClr val="000000"/>
                    </a:solidFill>
                    <a:latin typeface="+mn-lt"/>
                  </a:rPr>
                  <a:t>Slump Value(mm)</a:t>
                </a:r>
              </a:p>
            </c:rich>
          </c:tx>
          <c:overlay val="0"/>
        </c:title>
        <c:numFmt formatCode="General" sourceLinked="1"/>
        <c:majorTickMark val="cross"/>
        <c:minorTickMark val="none"/>
        <c:tickLblPos val="nextTo"/>
        <c:spPr>
          <a:ln/>
        </c:spPr>
        <c:txPr>
          <a:bodyPr/>
          <a:lstStyle/>
          <a:p>
            <a:pPr lvl="0">
              <a:defRPr b="0" sz="1400">
                <a:solidFill>
                  <a:srgbClr val="000000"/>
                </a:solidFill>
                <a:latin typeface="+mn-lt"/>
              </a:defRPr>
            </a:pPr>
          </a:p>
        </c:txPr>
        <c:crossAx val="207748435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000000"/>
                </a:solidFill>
                <a:latin typeface="Arial"/>
              </a:defRPr>
            </a:pPr>
            <a:r>
              <a:rPr b="1" sz="2400">
                <a:solidFill>
                  <a:srgbClr val="000000"/>
                </a:solidFill>
                <a:latin typeface="Arial"/>
              </a:rPr>
              <a:t>UPV Test V/s Compressive Strength Test</a:t>
            </a:r>
          </a:p>
        </c:rich>
      </c:tx>
      <c:overlay val="0"/>
    </c:title>
    <c:plotArea>
      <c:layout/>
      <c:lineChart>
        <c:ser>
          <c:idx val="1"/>
          <c:order val="1"/>
          <c:tx>
            <c:v>28 Day Compressive Strength(MPa)</c:v>
          </c:tx>
          <c:spPr>
            <a:ln cmpd="sng">
              <a:solidFill>
                <a:srgbClr val="0000FF">
                  <a:alpha val="100000"/>
                </a:srgbClr>
              </a:solidFill>
            </a:ln>
          </c:spPr>
          <c:marker>
            <c:symbol val="circle"/>
            <c:size val="7"/>
            <c:spPr>
              <a:solidFill>
                <a:srgbClr val="0000FF">
                  <a:alpha val="100000"/>
                </a:srgbClr>
              </a:solidFill>
              <a:ln cmpd="sng">
                <a:solidFill>
                  <a:srgbClr val="0000FF">
                    <a:alpha val="100000"/>
                  </a:srgbClr>
                </a:solidFill>
              </a:ln>
            </c:spPr>
          </c:marker>
          <c:dLbls>
            <c:numFmt formatCode="General" sourceLinked="1"/>
            <c:txPr>
              <a:bodyPr/>
              <a:lstStyle/>
              <a:p>
                <a:pPr lvl="0">
                  <a:defRPr/>
                </a:pPr>
              </a:p>
            </c:txPr>
            <c:showLegendKey val="0"/>
            <c:showVal val="1"/>
            <c:showCatName val="0"/>
            <c:showSerName val="0"/>
            <c:showPercent val="0"/>
            <c:showBubbleSize val="0"/>
          </c:dLbls>
          <c:cat>
            <c:strRef>
              <c:f>Plots!$Z$2:$Z$7</c:f>
            </c:strRef>
          </c:cat>
          <c:val>
            <c:numRef>
              <c:f>Plots!$AB$2:$AB$7</c:f>
              <c:numCache/>
            </c:numRef>
          </c:val>
          <c:smooth val="0"/>
        </c:ser>
        <c:axId val="1011970721"/>
        <c:axId val="1788620006"/>
      </c:lineChart>
      <c:catAx>
        <c:axId val="1011970721"/>
        <c:scaling>
          <c:orientation val="minMax"/>
        </c:scaling>
        <c:delete val="0"/>
        <c:axPos val="b"/>
        <c:title>
          <c:tx>
            <c:rich>
              <a:bodyPr/>
              <a:lstStyle/>
              <a:p>
                <a:pPr lvl="0">
                  <a:defRPr b="1" sz="1600">
                    <a:solidFill>
                      <a:srgbClr val="000000"/>
                    </a:solidFill>
                    <a:latin typeface="Arial"/>
                  </a:defRPr>
                </a:pPr>
                <a:r>
                  <a:rPr b="1" sz="1600">
                    <a:solidFill>
                      <a:srgbClr val="000000"/>
                    </a:solidFill>
                    <a:latin typeface="Arial"/>
                  </a:rPr>
                  <a:t>Sample</a:t>
                </a:r>
              </a:p>
            </c:rich>
          </c:tx>
          <c:overlay val="0"/>
        </c:title>
        <c:numFmt formatCode="General" sourceLinked="1"/>
        <c:majorTickMark val="cross"/>
        <c:minorTickMark val="none"/>
        <c:spPr/>
        <c:txPr>
          <a:bodyPr/>
          <a:lstStyle/>
          <a:p>
            <a:pPr lvl="0">
              <a:defRPr b="0">
                <a:solidFill>
                  <a:srgbClr val="000000"/>
                </a:solidFill>
                <a:latin typeface="+mn-lt"/>
              </a:defRPr>
            </a:pPr>
          </a:p>
        </c:txPr>
        <c:crossAx val="1788620006"/>
      </c:catAx>
      <c:valAx>
        <c:axId val="1788620006"/>
        <c:scaling>
          <c:orientation val="minMax"/>
          <c:max val="3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Arial"/>
                  </a:defRPr>
                </a:pPr>
                <a:r>
                  <a:rPr b="1" sz="1400">
                    <a:solidFill>
                      <a:srgbClr val="000000"/>
                    </a:solidFill>
                    <a:latin typeface="Arial"/>
                  </a:rPr>
                  <a:t>28 Day Compressive Strength(MPa)</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1011970721"/>
      </c:valAx>
      <c:lineChart>
        <c:varyColors val="0"/>
        <c:ser>
          <c:idx val="0"/>
          <c:order val="0"/>
          <c:tx>
            <c:v>Ultra Pulse Velocity (km/s)</c:v>
          </c:tx>
          <c:spPr>
            <a:ln cmpd="sng">
              <a:solidFill>
                <a:srgbClr val="FF0000">
                  <a:alpha val="100000"/>
                </a:srgbClr>
              </a:solidFill>
            </a:ln>
          </c:spPr>
          <c:marker>
            <c:symbol val="circle"/>
            <c:size val="7"/>
            <c:spPr>
              <a:solidFill>
                <a:srgbClr val="FF0000">
                  <a:alpha val="100000"/>
                </a:srgbClr>
              </a:solidFill>
              <a:ln cmpd="sng">
                <a:solidFill>
                  <a:srgbClr val="FF0000">
                    <a:alpha val="100000"/>
                  </a:srgbClr>
                </a:solidFill>
              </a:ln>
            </c:spPr>
          </c:marker>
          <c:dPt>
            <c:idx val="1"/>
            <c:marker>
              <c:symbol val="none"/>
            </c:marker>
          </c:dPt>
          <c:dLbls>
            <c:numFmt formatCode="General" sourceLinked="1"/>
            <c:txPr>
              <a:bodyPr/>
              <a:lstStyle/>
              <a:p>
                <a:pPr lvl="0">
                  <a:defRPr/>
                </a:pPr>
              </a:p>
            </c:txPr>
            <c:showLegendKey val="0"/>
            <c:showVal val="1"/>
            <c:showCatName val="0"/>
            <c:showSerName val="0"/>
            <c:showPercent val="0"/>
            <c:showBubbleSize val="0"/>
          </c:dLbls>
          <c:cat>
            <c:strRef>
              <c:f>Plots!$Z$2:$Z$7</c:f>
            </c:strRef>
          </c:cat>
          <c:val>
            <c:numRef>
              <c:f>Plots!$AA$2:$AA$7</c:f>
              <c:numCache/>
            </c:numRef>
          </c:val>
          <c:smooth val="0"/>
        </c:ser>
        <c:axId val="1258044030"/>
        <c:axId val="245401090"/>
      </c:lineChart>
      <c:catAx>
        <c:axId val="1258044030"/>
        <c:scaling>
          <c:orientation val="minMax"/>
        </c:scaling>
        <c:delete val="1"/>
        <c:axPos val="b"/>
        <c:numFmt formatCode="General" sourceLinked="1"/>
        <c:majorTickMark val="cross"/>
        <c:minorTickMark val="none"/>
        <c:spPr/>
        <c:txPr>
          <a:bodyPr/>
          <a:lstStyle/>
          <a:p>
            <a:pPr lvl="0">
              <a:defRPr b="0">
                <a:solidFill>
                  <a:srgbClr val="000000"/>
                </a:solidFill>
                <a:latin typeface="+mn-lt"/>
              </a:defRPr>
            </a:pPr>
          </a:p>
        </c:txPr>
        <c:crossAx val="245401090"/>
      </c:catAx>
      <c:valAx>
        <c:axId val="245401090"/>
        <c:scaling>
          <c:orientation val="minMax"/>
          <c:max val="7.0"/>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Arial"/>
                  </a:defRPr>
                </a:pPr>
                <a:r>
                  <a:rPr b="1" sz="1400">
                    <a:solidFill>
                      <a:srgbClr val="000000"/>
                    </a:solidFill>
                    <a:latin typeface="Arial"/>
                  </a:rPr>
                  <a:t>Ultra Pulse Velocity (km/s)</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1258044030"/>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000000"/>
                </a:solidFill>
                <a:latin typeface="+mn-lt"/>
              </a:defRPr>
            </a:pPr>
            <a:r>
              <a:rPr b="1" sz="2000">
                <a:solidFill>
                  <a:srgbClr val="000000"/>
                </a:solidFill>
                <a:latin typeface="+mn-lt"/>
              </a:rPr>
              <a:t>Compressive Strength Test(M25)</a:t>
            </a:r>
          </a:p>
        </c:rich>
      </c:tx>
      <c:overlay val="0"/>
    </c:title>
    <c:plotArea>
      <c:layout/>
      <c:lineChart>
        <c:ser>
          <c:idx val="0"/>
          <c:order val="0"/>
          <c:tx>
            <c:v>7 Day Compressive Strength</c:v>
          </c:tx>
          <c:spPr>
            <a:ln cmpd="sng">
              <a:solidFill>
                <a:srgbClr val="4285F4"/>
              </a:solidFill>
            </a:ln>
          </c:spPr>
          <c:marker>
            <c:symbol val="circle"/>
            <c:size val="10"/>
            <c:spPr>
              <a:solidFill>
                <a:srgbClr val="4285F4"/>
              </a:solidFill>
              <a:ln cmpd="sng">
                <a:solidFill>
                  <a:srgbClr val="4285F4"/>
                </a:solidFill>
              </a:ln>
            </c:spPr>
          </c:marker>
          <c:dLbls>
            <c:numFmt formatCode="General" sourceLinked="1"/>
            <c:txPr>
              <a:bodyPr/>
              <a:lstStyle/>
              <a:p>
                <a:pPr lvl="0">
                  <a:defRPr sz="1600"/>
                </a:pPr>
              </a:p>
            </c:txPr>
            <c:showLegendKey val="0"/>
            <c:showVal val="1"/>
            <c:showCatName val="0"/>
            <c:showSerName val="0"/>
            <c:showPercent val="0"/>
            <c:showBubbleSize val="0"/>
          </c:dLbls>
          <c:cat>
            <c:strRef>
              <c:f>'Copy of Plots'!$A$2:$A$4</c:f>
            </c:strRef>
          </c:cat>
          <c:val>
            <c:numRef>
              <c:f>'Copy of Plots'!$B$2:$B$4</c:f>
              <c:numCache/>
            </c:numRef>
          </c:val>
          <c:smooth val="0"/>
        </c:ser>
        <c:ser>
          <c:idx val="1"/>
          <c:order val="1"/>
          <c:tx>
            <c:v>28 Day Compressive Strength</c:v>
          </c:tx>
          <c:spPr>
            <a:ln cmpd="sng">
              <a:solidFill>
                <a:srgbClr val="EA4335"/>
              </a:solidFill>
            </a:ln>
          </c:spPr>
          <c:marker>
            <c:symbol val="circle"/>
            <c:size val="10"/>
            <c:spPr>
              <a:solidFill>
                <a:srgbClr val="EA4335"/>
              </a:solidFill>
              <a:ln cmpd="sng">
                <a:solidFill>
                  <a:srgbClr val="EA4335"/>
                </a:solidFill>
              </a:ln>
            </c:spPr>
          </c:marker>
          <c:dPt>
            <c:idx val="1"/>
            <c:marker>
              <c:symbol val="none"/>
            </c:marker>
          </c:dPt>
          <c:dLbls>
            <c:numFmt formatCode="General" sourceLinked="1"/>
            <c:txPr>
              <a:bodyPr/>
              <a:lstStyle/>
              <a:p>
                <a:pPr lvl="0">
                  <a:defRPr sz="1600"/>
                </a:pPr>
              </a:p>
            </c:txPr>
            <c:showLegendKey val="0"/>
            <c:showVal val="1"/>
            <c:showCatName val="0"/>
            <c:showSerName val="0"/>
            <c:showPercent val="0"/>
            <c:showBubbleSize val="0"/>
          </c:dLbls>
          <c:cat>
            <c:strRef>
              <c:f>'Copy of Plots'!$A$2:$A$4</c:f>
            </c:strRef>
          </c:cat>
          <c:val>
            <c:numRef>
              <c:f>'Copy of Plots'!$C$2:$C$4</c:f>
              <c:numCache/>
            </c:numRef>
          </c:val>
          <c:smooth val="0"/>
        </c:ser>
        <c:axId val="229443841"/>
        <c:axId val="225223956"/>
      </c:lineChart>
      <c:catAx>
        <c:axId val="229443841"/>
        <c:scaling>
          <c:orientation val="minMax"/>
        </c:scaling>
        <c:delete val="0"/>
        <c:axPos val="b"/>
        <c:title>
          <c:tx>
            <c:rich>
              <a:bodyPr/>
              <a:lstStyle/>
              <a:p>
                <a:pPr lvl="0">
                  <a:defRPr b="0" sz="2000">
                    <a:solidFill>
                      <a:srgbClr val="000000"/>
                    </a:solidFill>
                    <a:latin typeface="+mn-lt"/>
                  </a:defRPr>
                </a:pPr>
                <a:r>
                  <a:rPr b="0" sz="2000">
                    <a:solidFill>
                      <a:srgbClr val="000000"/>
                    </a:solidFill>
                    <a:latin typeface="+mn-lt"/>
                  </a:rPr>
                  <a:t>Sample</a:t>
                </a:r>
              </a:p>
            </c:rich>
          </c:tx>
          <c:overlay val="0"/>
        </c:title>
        <c:numFmt formatCode="General" sourceLinked="1"/>
        <c:majorTickMark val="cross"/>
        <c:minorTickMark val="none"/>
        <c:spPr/>
        <c:txPr>
          <a:bodyPr/>
          <a:lstStyle/>
          <a:p>
            <a:pPr lvl="0">
              <a:defRPr b="0" sz="1600">
                <a:solidFill>
                  <a:srgbClr val="000000"/>
                </a:solidFill>
                <a:latin typeface="+mn-lt"/>
              </a:defRPr>
            </a:pPr>
          </a:p>
        </c:txPr>
        <c:crossAx val="225223956"/>
      </c:catAx>
      <c:valAx>
        <c:axId val="225223956"/>
        <c:scaling>
          <c:orientation val="minMax"/>
          <c:max val="35.0"/>
        </c:scaling>
        <c:delete val="0"/>
        <c:axPos val="l"/>
        <c:majorGridlines>
          <c:spPr>
            <a:ln>
              <a:solidFill>
                <a:srgbClr val="B7B7B7"/>
              </a:solidFill>
            </a:ln>
          </c:spPr>
        </c:majorGridlines>
        <c:title>
          <c:tx>
            <c:rich>
              <a:bodyPr/>
              <a:lstStyle/>
              <a:p>
                <a:pPr lvl="0">
                  <a:defRPr b="0" sz="2000">
                    <a:solidFill>
                      <a:srgbClr val="000000"/>
                    </a:solidFill>
                    <a:latin typeface="+mn-lt"/>
                  </a:defRPr>
                </a:pPr>
                <a:r>
                  <a:rPr b="0" sz="2000">
                    <a:solidFill>
                      <a:srgbClr val="000000"/>
                    </a:solidFill>
                    <a:latin typeface="+mn-lt"/>
                  </a:rPr>
                  <a:t>Compressive Strength(MPa)</a:t>
                </a:r>
              </a:p>
            </c:rich>
          </c:tx>
          <c:overlay val="0"/>
        </c:title>
        <c:numFmt formatCode="General" sourceLinked="1"/>
        <c:majorTickMark val="cross"/>
        <c:minorTickMark val="none"/>
        <c:tickLblPos val="nextTo"/>
        <c:spPr>
          <a:ln/>
        </c:spPr>
        <c:txPr>
          <a:bodyPr/>
          <a:lstStyle/>
          <a:p>
            <a:pPr lvl="0">
              <a:defRPr b="0" sz="1600">
                <a:solidFill>
                  <a:srgbClr val="000000"/>
                </a:solidFill>
                <a:latin typeface="+mn-lt"/>
              </a:defRPr>
            </a:pPr>
          </a:p>
        </c:txPr>
        <c:crossAx val="229443841"/>
      </c:valAx>
    </c:plotArea>
    <c:legend>
      <c:legendPos val="r"/>
      <c:overlay val="0"/>
      <c:txPr>
        <a:bodyPr/>
        <a:lstStyle/>
        <a:p>
          <a:pPr lvl="0">
            <a:defRPr b="0" sz="16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000000"/>
                </a:solidFill>
                <a:latin typeface="+mn-lt"/>
              </a:defRPr>
            </a:pPr>
            <a:r>
              <a:rPr b="1" sz="2000">
                <a:solidFill>
                  <a:srgbClr val="000000"/>
                </a:solidFill>
                <a:latin typeface="+mn-lt"/>
              </a:rPr>
              <a:t>Slump Cone Test(M25)</a:t>
            </a:r>
          </a:p>
        </c:rich>
      </c:tx>
      <c:overlay val="0"/>
    </c:title>
    <c:plotArea>
      <c:layout/>
      <c:lineChart>
        <c:varyColors val="0"/>
        <c:ser>
          <c:idx val="0"/>
          <c:order val="0"/>
          <c:tx>
            <c:v>7 Day Compressive Strength</c:v>
          </c:tx>
          <c:spPr>
            <a:ln cmpd="sng">
              <a:solidFill>
                <a:srgbClr val="0000FF">
                  <a:alpha val="100000"/>
                </a:srgbClr>
              </a:solidFill>
            </a:ln>
          </c:spPr>
          <c:marker>
            <c:symbol val="circle"/>
            <c:size val="10"/>
            <c:spPr>
              <a:solidFill>
                <a:srgbClr val="0000FF">
                  <a:alpha val="100000"/>
                </a:srgbClr>
              </a:solidFill>
              <a:ln cmpd="sng">
                <a:solidFill>
                  <a:srgbClr val="0000FF">
                    <a:alpha val="100000"/>
                  </a:srgbClr>
                </a:solidFill>
              </a:ln>
            </c:spPr>
          </c:marker>
          <c:dLbls>
            <c:numFmt formatCode="General" sourceLinked="1"/>
            <c:txPr>
              <a:bodyPr/>
              <a:lstStyle/>
              <a:p>
                <a:pPr lvl="0">
                  <a:defRPr sz="1600"/>
                </a:pPr>
              </a:p>
            </c:txPr>
            <c:showLegendKey val="0"/>
            <c:showVal val="1"/>
            <c:showCatName val="0"/>
            <c:showSerName val="0"/>
            <c:showPercent val="0"/>
            <c:showBubbleSize val="0"/>
          </c:dLbls>
          <c:cat>
            <c:strRef>
              <c:f>'Copy of Plots'!$H$2:$H$4</c:f>
            </c:strRef>
          </c:cat>
          <c:val>
            <c:numRef>
              <c:f>'Copy of Plots'!$I$2:$I$4</c:f>
              <c:numCache/>
            </c:numRef>
          </c:val>
          <c:smooth val="0"/>
        </c:ser>
        <c:axId val="62764858"/>
        <c:axId val="1855709946"/>
      </c:lineChart>
      <c:catAx>
        <c:axId val="62764858"/>
        <c:scaling>
          <c:orientation val="minMax"/>
        </c:scaling>
        <c:delete val="0"/>
        <c:axPos val="b"/>
        <c:title>
          <c:tx>
            <c:rich>
              <a:bodyPr/>
              <a:lstStyle/>
              <a:p>
                <a:pPr lvl="0">
                  <a:defRPr b="0" sz="1800">
                    <a:solidFill>
                      <a:srgbClr val="000000"/>
                    </a:solidFill>
                    <a:latin typeface="+mn-lt"/>
                  </a:defRPr>
                </a:pPr>
                <a:r>
                  <a:rPr b="0" sz="1800">
                    <a:solidFill>
                      <a:srgbClr val="000000"/>
                    </a:solidFill>
                    <a:latin typeface="+mn-lt"/>
                  </a:rPr>
                  <a:t>Sample</a:t>
                </a:r>
              </a:p>
            </c:rich>
          </c:tx>
          <c:overlay val="0"/>
        </c:title>
        <c:numFmt formatCode="General" sourceLinked="1"/>
        <c:majorTickMark val="cross"/>
        <c:minorTickMark val="none"/>
        <c:spPr/>
        <c:txPr>
          <a:bodyPr/>
          <a:lstStyle/>
          <a:p>
            <a:pPr lvl="0">
              <a:defRPr b="0" sz="1400">
                <a:solidFill>
                  <a:srgbClr val="000000"/>
                </a:solidFill>
                <a:latin typeface="+mn-lt"/>
              </a:defRPr>
            </a:pPr>
          </a:p>
        </c:txPr>
        <c:crossAx val="1855709946"/>
      </c:catAx>
      <c:valAx>
        <c:axId val="1855709946"/>
        <c:scaling>
          <c:orientation val="minMax"/>
          <c:max val="75.0"/>
        </c:scaling>
        <c:delete val="0"/>
        <c:axPos val="l"/>
        <c:majorGridlines>
          <c:spPr>
            <a:ln>
              <a:solidFill>
                <a:srgbClr val="B7B7B7"/>
              </a:solidFill>
            </a:ln>
          </c:spPr>
        </c:majorGridlines>
        <c:title>
          <c:tx>
            <c:rich>
              <a:bodyPr/>
              <a:lstStyle/>
              <a:p>
                <a:pPr lvl="0">
                  <a:defRPr b="0" sz="1800">
                    <a:solidFill>
                      <a:srgbClr val="000000"/>
                    </a:solidFill>
                    <a:latin typeface="+mn-lt"/>
                  </a:defRPr>
                </a:pPr>
                <a:r>
                  <a:rPr b="0" sz="1800">
                    <a:solidFill>
                      <a:srgbClr val="000000"/>
                    </a:solidFill>
                    <a:latin typeface="+mn-lt"/>
                  </a:rPr>
                  <a:t>Slump Value(mm)</a:t>
                </a:r>
              </a:p>
            </c:rich>
          </c:tx>
          <c:overlay val="0"/>
        </c:title>
        <c:numFmt formatCode="General" sourceLinked="1"/>
        <c:majorTickMark val="cross"/>
        <c:minorTickMark val="none"/>
        <c:tickLblPos val="nextTo"/>
        <c:spPr>
          <a:ln/>
        </c:spPr>
        <c:txPr>
          <a:bodyPr/>
          <a:lstStyle/>
          <a:p>
            <a:pPr lvl="0">
              <a:defRPr b="0" sz="1400">
                <a:solidFill>
                  <a:srgbClr val="000000"/>
                </a:solidFill>
                <a:latin typeface="+mn-lt"/>
              </a:defRPr>
            </a:pPr>
          </a:p>
        </c:txPr>
        <c:crossAx val="6276485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000000"/>
                </a:solidFill>
                <a:latin typeface="Arial"/>
              </a:defRPr>
            </a:pPr>
            <a:r>
              <a:rPr b="1" sz="2400">
                <a:solidFill>
                  <a:srgbClr val="000000"/>
                </a:solidFill>
                <a:latin typeface="Arial"/>
              </a:rPr>
              <a:t>UPV Test V/s Compressive Strength Test</a:t>
            </a:r>
          </a:p>
        </c:rich>
      </c:tx>
      <c:overlay val="0"/>
    </c:title>
    <c:plotArea>
      <c:layout/>
      <c:lineChart>
        <c:ser>
          <c:idx val="1"/>
          <c:order val="1"/>
          <c:tx>
            <c:v>28 Day Compressive Strength(MPa)</c:v>
          </c:tx>
          <c:spPr>
            <a:ln cmpd="sng">
              <a:solidFill>
                <a:srgbClr val="0000FF">
                  <a:alpha val="100000"/>
                </a:srgbClr>
              </a:solidFill>
            </a:ln>
          </c:spPr>
          <c:marker>
            <c:symbol val="circle"/>
            <c:size val="7"/>
            <c:spPr>
              <a:solidFill>
                <a:srgbClr val="0000FF">
                  <a:alpha val="100000"/>
                </a:srgbClr>
              </a:solidFill>
              <a:ln cmpd="sng">
                <a:solidFill>
                  <a:srgbClr val="0000FF">
                    <a:alpha val="100000"/>
                  </a:srgbClr>
                </a:solidFill>
              </a:ln>
            </c:spPr>
          </c:marker>
          <c:dLbls>
            <c:numFmt formatCode="General" sourceLinked="1"/>
            <c:txPr>
              <a:bodyPr/>
              <a:lstStyle/>
              <a:p>
                <a:pPr lvl="0">
                  <a:defRPr/>
                </a:pPr>
              </a:p>
            </c:txPr>
            <c:showLegendKey val="0"/>
            <c:showVal val="1"/>
            <c:showCatName val="0"/>
            <c:showSerName val="0"/>
            <c:showPercent val="0"/>
            <c:showBubbleSize val="0"/>
          </c:dLbls>
          <c:cat>
            <c:strRef>
              <c:f>'Copy of Plots'!$Z$2:$Z$7</c:f>
            </c:strRef>
          </c:cat>
          <c:val>
            <c:numRef>
              <c:f>'Copy of Plots'!$AB$2:$AB$7</c:f>
              <c:numCache/>
            </c:numRef>
          </c:val>
          <c:smooth val="0"/>
        </c:ser>
        <c:axId val="6385590"/>
        <c:axId val="1678079718"/>
      </c:lineChart>
      <c:catAx>
        <c:axId val="6385590"/>
        <c:scaling>
          <c:orientation val="minMax"/>
        </c:scaling>
        <c:delete val="0"/>
        <c:axPos val="b"/>
        <c:title>
          <c:tx>
            <c:rich>
              <a:bodyPr/>
              <a:lstStyle/>
              <a:p>
                <a:pPr lvl="0">
                  <a:defRPr b="1" sz="1600">
                    <a:solidFill>
                      <a:srgbClr val="000000"/>
                    </a:solidFill>
                    <a:latin typeface="Arial"/>
                  </a:defRPr>
                </a:pPr>
                <a:r>
                  <a:rPr b="1" sz="1600">
                    <a:solidFill>
                      <a:srgbClr val="000000"/>
                    </a:solidFill>
                    <a:latin typeface="Arial"/>
                  </a:rPr>
                  <a:t>Sample</a:t>
                </a:r>
              </a:p>
            </c:rich>
          </c:tx>
          <c:overlay val="0"/>
        </c:title>
        <c:numFmt formatCode="General" sourceLinked="1"/>
        <c:majorTickMark val="cross"/>
        <c:minorTickMark val="none"/>
        <c:spPr/>
        <c:txPr>
          <a:bodyPr/>
          <a:lstStyle/>
          <a:p>
            <a:pPr lvl="0">
              <a:defRPr b="0">
                <a:solidFill>
                  <a:srgbClr val="000000"/>
                </a:solidFill>
                <a:latin typeface="+mn-lt"/>
              </a:defRPr>
            </a:pPr>
          </a:p>
        </c:txPr>
        <c:crossAx val="1678079718"/>
      </c:catAx>
      <c:valAx>
        <c:axId val="1678079718"/>
        <c:scaling>
          <c:orientation val="minMax"/>
          <c:max val="35.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Arial"/>
                  </a:defRPr>
                </a:pPr>
                <a:r>
                  <a:rPr b="1" sz="1400">
                    <a:solidFill>
                      <a:srgbClr val="000000"/>
                    </a:solidFill>
                    <a:latin typeface="Arial"/>
                  </a:rPr>
                  <a:t>28 Day Compressive Strength(MPa)</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6385590"/>
      </c:valAx>
      <c:lineChart>
        <c:varyColors val="0"/>
        <c:ser>
          <c:idx val="0"/>
          <c:order val="0"/>
          <c:tx>
            <c:v>Ultra Pulse Velocity (km/s)</c:v>
          </c:tx>
          <c:spPr>
            <a:ln cmpd="sng">
              <a:solidFill>
                <a:srgbClr val="FF0000">
                  <a:alpha val="100000"/>
                </a:srgbClr>
              </a:solidFill>
            </a:ln>
          </c:spPr>
          <c:marker>
            <c:symbol val="circle"/>
            <c:size val="7"/>
            <c:spPr>
              <a:solidFill>
                <a:srgbClr val="FF0000">
                  <a:alpha val="100000"/>
                </a:srgbClr>
              </a:solidFill>
              <a:ln cmpd="sng">
                <a:solidFill>
                  <a:srgbClr val="FF0000">
                    <a:alpha val="100000"/>
                  </a:srgbClr>
                </a:solidFill>
              </a:ln>
            </c:spPr>
          </c:marker>
          <c:dPt>
            <c:idx val="1"/>
            <c:marker>
              <c:symbol val="none"/>
            </c:marker>
          </c:dPt>
          <c:dLbls>
            <c:numFmt formatCode="General" sourceLinked="1"/>
            <c:txPr>
              <a:bodyPr/>
              <a:lstStyle/>
              <a:p>
                <a:pPr lvl="0">
                  <a:defRPr/>
                </a:pPr>
              </a:p>
            </c:txPr>
            <c:showLegendKey val="0"/>
            <c:showVal val="1"/>
            <c:showCatName val="0"/>
            <c:showSerName val="0"/>
            <c:showPercent val="0"/>
            <c:showBubbleSize val="0"/>
          </c:dLbls>
          <c:cat>
            <c:strRef>
              <c:f>'Copy of Plots'!$Z$2:$Z$7</c:f>
            </c:strRef>
          </c:cat>
          <c:val>
            <c:numRef>
              <c:f>'Copy of Plots'!$AA$2:$AA$7</c:f>
              <c:numCache/>
            </c:numRef>
          </c:val>
          <c:smooth val="0"/>
        </c:ser>
        <c:axId val="816216290"/>
        <c:axId val="828221489"/>
      </c:lineChart>
      <c:catAx>
        <c:axId val="816216290"/>
        <c:scaling>
          <c:orientation val="minMax"/>
        </c:scaling>
        <c:delete val="1"/>
        <c:axPos val="b"/>
        <c:numFmt formatCode="General" sourceLinked="1"/>
        <c:majorTickMark val="cross"/>
        <c:minorTickMark val="none"/>
        <c:spPr/>
        <c:txPr>
          <a:bodyPr/>
          <a:lstStyle/>
          <a:p>
            <a:pPr lvl="0">
              <a:defRPr b="0">
                <a:solidFill>
                  <a:srgbClr val="000000"/>
                </a:solidFill>
                <a:latin typeface="+mn-lt"/>
              </a:defRPr>
            </a:pPr>
          </a:p>
        </c:txPr>
        <c:crossAx val="828221489"/>
      </c:catAx>
      <c:valAx>
        <c:axId val="828221489"/>
        <c:scaling>
          <c:orientation val="minMax"/>
          <c:max val="7.0"/>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Arial"/>
                  </a:defRPr>
                </a:pPr>
                <a:r>
                  <a:rPr b="1" sz="1400">
                    <a:solidFill>
                      <a:srgbClr val="000000"/>
                    </a:solidFill>
                    <a:latin typeface="Arial"/>
                  </a:rPr>
                  <a:t>Ultra Pulse Velocity (km/s)</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816216290"/>
        <c:crosses val="max"/>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000000"/>
                </a:solidFill>
                <a:latin typeface="+mn-lt"/>
              </a:defRPr>
            </a:pPr>
            <a:r>
              <a:rPr b="1" sz="2400">
                <a:solidFill>
                  <a:srgbClr val="000000"/>
                </a:solidFill>
                <a:latin typeface="+mn-lt"/>
              </a:rPr>
              <a:t>Correlation Between Ultra Pulse Velocity and Compressive Strength</a:t>
            </a:r>
          </a:p>
        </c:rich>
      </c:tx>
      <c:overlay val="0"/>
    </c:title>
    <c:plotArea>
      <c:layout>
        <c:manualLayout>
          <c:xMode val="edge"/>
          <c:yMode val="edge"/>
          <c:x val="0.1278811483224646"/>
          <c:y val="0.22557172557172558"/>
          <c:w val="0.8058487730659208"/>
          <c:h val="0.5675675675675675"/>
        </c:manualLayout>
      </c:layout>
      <c:lineChart>
        <c:varyColors val="0"/>
        <c:ser>
          <c:idx val="0"/>
          <c:order val="0"/>
          <c:tx>
            <c:strRef>
              <c:f>Sheet16!$B$1</c:f>
            </c:strRef>
          </c:tx>
          <c:spPr>
            <a:ln cmpd="sng">
              <a:solidFill>
                <a:srgbClr val="FF0000">
                  <a:alpha val="100000"/>
                </a:srgbClr>
              </a:solidFill>
            </a:ln>
          </c:spPr>
          <c:marker>
            <c:symbol val="circle"/>
            <c:size val="7"/>
            <c:spPr>
              <a:solidFill>
                <a:srgbClr val="FF0000">
                  <a:alpha val="100000"/>
                </a:srgbClr>
              </a:solidFill>
              <a:ln cmpd="sng">
                <a:solidFill>
                  <a:srgbClr val="FF0000">
                    <a:alpha val="100000"/>
                  </a:srgbClr>
                </a:solidFill>
              </a:ln>
            </c:spPr>
          </c:marker>
          <c:dPt>
            <c:idx val="0"/>
            <c:marker>
              <c:symbol val="none"/>
            </c:marker>
          </c:dPt>
          <c:dPt>
            <c:idx val="1"/>
            <c:marker>
              <c:symbol val="none"/>
            </c:marker>
          </c:dPt>
          <c:dPt>
            <c:idx val="2"/>
            <c:marker>
              <c:symbol val="none"/>
            </c:marker>
          </c:dPt>
          <c:dLbls>
            <c:dLbl>
              <c:idx val="0"/>
              <c:tx>
                <c:rich>
                  <a:bodyPr/>
                  <a:lstStyle/>
                  <a:p>
                    <a:pPr lvl="0">
                      <a:defRPr b="0" sz="1400">
                        <a:solidFill>
                          <a:srgbClr val="980000"/>
                        </a:solidFill>
                        <a:latin typeface="+mn-lt"/>
                      </a:defRPr>
                    </a:pPr>
                    <a:r>
                      <a:rPr b="0" sz="1400">
                        <a:solidFill>
                          <a:srgbClr val="980000"/>
                        </a:solidFill>
                        <a:latin typeface="+mn-lt"/>
                      </a:rPr>
                      <a:t>4.2 (M25 + 20% Marble Dust)</a:t>
                    </a:r>
                  </a:p>
                </c:rich>
              </c:tx>
              <c:numFmt formatCode="General" sourceLinked="1"/>
              <c:txPr>
                <a:bodyPr/>
                <a:lstStyle/>
                <a:p>
                  <a:pPr lvl="0">
                    <a:defRPr sz="1400">
                      <a:solidFill>
                        <a:srgbClr val="980000"/>
                      </a:solidFill>
                      <a:latin typeface="+mn-lt"/>
                    </a:defRPr>
                  </a:pPr>
                </a:p>
              </c:txPr>
              <c:showLegendKey val="0"/>
              <c:showVal val="1"/>
              <c:showCatName val="0"/>
              <c:showSerName val="0"/>
              <c:showPercent val="0"/>
              <c:showBubbleSize val="0"/>
            </c:dLbl>
            <c:dLbl>
              <c:idx val="1"/>
              <c:tx>
                <c:rich>
                  <a:bodyPr/>
                  <a:lstStyle/>
                  <a:p>
                    <a:pPr lvl="0">
                      <a:defRPr b="0" sz="1400">
                        <a:solidFill>
                          <a:srgbClr val="980000"/>
                        </a:solidFill>
                        <a:latin typeface="+mn-lt"/>
                      </a:defRPr>
                    </a:pPr>
                    <a:r>
                      <a:rPr b="0" sz="1400">
                        <a:solidFill>
                          <a:srgbClr val="980000"/>
                        </a:solidFill>
                        <a:latin typeface="+mn-lt"/>
                      </a:rPr>
                      <a:t>4.75 (M25)</a:t>
                    </a:r>
                  </a:p>
                </c:rich>
              </c:tx>
              <c:numFmt formatCode="General" sourceLinked="1"/>
              <c:txPr>
                <a:bodyPr/>
                <a:lstStyle/>
                <a:p>
                  <a:pPr lvl="0">
                    <a:defRPr sz="1400">
                      <a:solidFill>
                        <a:srgbClr val="980000"/>
                      </a:solidFill>
                      <a:latin typeface="+mn-lt"/>
                    </a:defRPr>
                  </a:pPr>
                </a:p>
              </c:txPr>
              <c:showLegendKey val="0"/>
              <c:showVal val="1"/>
              <c:showCatName val="0"/>
              <c:showSerName val="0"/>
              <c:showPercent val="0"/>
              <c:showBubbleSize val="0"/>
            </c:dLbl>
            <c:dLbl>
              <c:idx val="2"/>
              <c:tx>
                <c:rich>
                  <a:bodyPr/>
                  <a:lstStyle/>
                  <a:p>
                    <a:pPr lvl="0">
                      <a:defRPr b="0" sz="1400">
                        <a:solidFill>
                          <a:srgbClr val="980000"/>
                        </a:solidFill>
                        <a:latin typeface="+mn-lt"/>
                      </a:defRPr>
                    </a:pPr>
                    <a:r>
                      <a:rPr b="0" sz="1400">
                        <a:solidFill>
                          <a:srgbClr val="980000"/>
                        </a:solidFill>
                        <a:latin typeface="+mn-lt"/>
                      </a:rPr>
                      <a:t>5.37 (M25 + 20% Fly Ash)</a:t>
                    </a:r>
                  </a:p>
                </c:rich>
              </c:tx>
              <c:numFmt formatCode="General" sourceLinked="1"/>
              <c:txPr>
                <a:bodyPr/>
                <a:lstStyle/>
                <a:p>
                  <a:pPr lvl="0">
                    <a:defRPr sz="1400">
                      <a:solidFill>
                        <a:srgbClr val="980000"/>
                      </a:solidFill>
                      <a:latin typeface="+mn-lt"/>
                    </a:defRPr>
                  </a:pPr>
                </a:p>
              </c:txPr>
              <c:showLegendKey val="0"/>
              <c:showVal val="1"/>
              <c:showCatName val="0"/>
              <c:showSerName val="0"/>
              <c:showPercent val="0"/>
              <c:showBubbleSize val="0"/>
            </c:dLbl>
            <c:numFmt formatCode="General" sourceLinked="1"/>
            <c:txPr>
              <a:bodyPr/>
              <a:lstStyle/>
              <a:p>
                <a:pPr lvl="0">
                  <a:defRPr sz="1400">
                    <a:solidFill>
                      <a:srgbClr val="980000"/>
                    </a:solidFill>
                    <a:latin typeface="+mn-lt"/>
                  </a:defRPr>
                </a:pPr>
              </a:p>
            </c:txPr>
            <c:showLegendKey val="0"/>
            <c:showVal val="1"/>
            <c:showCatName val="0"/>
            <c:showSerName val="0"/>
            <c:showPercent val="0"/>
            <c:showBubbleSize val="0"/>
          </c:dLbls>
          <c:cat>
            <c:strRef>
              <c:f>Sheet16!$C$2:$C$4</c:f>
            </c:strRef>
          </c:cat>
          <c:val>
            <c:numRef>
              <c:f>Sheet16!$B$2:$B$4</c:f>
              <c:numCache/>
            </c:numRef>
          </c:val>
          <c:smooth val="0"/>
        </c:ser>
        <c:axId val="1730472158"/>
        <c:axId val="2142495861"/>
      </c:lineChart>
      <c:catAx>
        <c:axId val="1730472158"/>
        <c:scaling>
          <c:orientation val="minMax"/>
          <c:max val="30.0"/>
        </c:scaling>
        <c:delete val="0"/>
        <c:axPos val="b"/>
        <c:title>
          <c:tx>
            <c:rich>
              <a:bodyPr/>
              <a:lstStyle/>
              <a:p>
                <a:pPr lvl="0">
                  <a:defRPr b="0" sz="2000">
                    <a:solidFill>
                      <a:srgbClr val="000000"/>
                    </a:solidFill>
                    <a:latin typeface="+mn-lt"/>
                  </a:defRPr>
                </a:pPr>
                <a:r>
                  <a:rPr b="0" sz="2000">
                    <a:solidFill>
                      <a:srgbClr val="000000"/>
                    </a:solidFill>
                    <a:latin typeface="+mn-lt"/>
                  </a:rPr>
                  <a:t>28th Day Compressive Strength(MPa)</a:t>
                </a:r>
              </a:p>
            </c:rich>
          </c:tx>
          <c:overlay val="0"/>
        </c:title>
        <c:numFmt formatCode="General" sourceLinked="1"/>
        <c:majorTickMark val="cross"/>
        <c:minorTickMark val="none"/>
        <c:spPr/>
        <c:txPr>
          <a:bodyPr/>
          <a:lstStyle/>
          <a:p>
            <a:pPr lvl="0">
              <a:defRPr b="0" sz="1600">
                <a:solidFill>
                  <a:srgbClr val="000000"/>
                </a:solidFill>
                <a:latin typeface="+mn-lt"/>
              </a:defRPr>
            </a:pPr>
          </a:p>
        </c:txPr>
        <c:crossAx val="2142495861"/>
      </c:catAx>
      <c:valAx>
        <c:axId val="2142495861"/>
        <c:scaling>
          <c:orientation val="minMax"/>
          <c:min val="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000">
                    <a:solidFill>
                      <a:srgbClr val="000000"/>
                    </a:solidFill>
                    <a:latin typeface="+mn-lt"/>
                  </a:defRPr>
                </a:pPr>
                <a:r>
                  <a:rPr b="0" sz="2000">
                    <a:solidFill>
                      <a:srgbClr val="000000"/>
                    </a:solidFill>
                    <a:latin typeface="+mn-lt"/>
                  </a:rPr>
                  <a:t>Ultra Pulse Velocity(Km/s)</a:t>
                </a:r>
              </a:p>
            </c:rich>
          </c:tx>
          <c:overlay val="0"/>
        </c:title>
        <c:numFmt formatCode="General" sourceLinked="1"/>
        <c:majorTickMark val="cross"/>
        <c:minorTickMark val="none"/>
        <c:tickLblPos val="nextTo"/>
        <c:spPr>
          <a:ln/>
        </c:spPr>
        <c:txPr>
          <a:bodyPr/>
          <a:lstStyle/>
          <a:p>
            <a:pPr lvl="0">
              <a:defRPr b="0" sz="1600">
                <a:solidFill>
                  <a:srgbClr val="000000"/>
                </a:solidFill>
                <a:latin typeface="+mn-lt"/>
              </a:defRPr>
            </a:pPr>
          </a:p>
        </c:txPr>
        <c:crossAx val="173047215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png"/><Relationship Id="rId3" Type="http://schemas.openxmlformats.org/officeDocument/2006/relationships/image" Target="../media/image10.png"/><Relationship Id="rId4" Type="http://schemas.openxmlformats.org/officeDocument/2006/relationships/image" Target="../media/image8.png"/><Relationship Id="rId5" Type="http://schemas.openxmlformats.org/officeDocument/2006/relationships/image" Target="../media/image12.png"/><Relationship Id="rId6" Type="http://schemas.openxmlformats.org/officeDocument/2006/relationships/image" Target="../media/image3.png"/><Relationship Id="rId7" Type="http://schemas.openxmlformats.org/officeDocument/2006/relationships/image" Target="../media/image1.png"/><Relationship Id="rId8"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1.png"/><Relationship Id="rId3"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104775</xdr:colOff>
      <xdr:row>0</xdr:row>
      <xdr:rowOff>0</xdr:rowOff>
    </xdr:from>
    <xdr:ext cx="2590800" cy="29622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771525</xdr:colOff>
      <xdr:row>0</xdr:row>
      <xdr:rowOff>0</xdr:rowOff>
    </xdr:from>
    <xdr:ext cx="4629150" cy="296227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38100</xdr:colOff>
      <xdr:row>14</xdr:row>
      <xdr:rowOff>171450</xdr:rowOff>
    </xdr:from>
    <xdr:ext cx="3133725" cy="2962275"/>
    <xdr:pic>
      <xdr:nvPicPr>
        <xdr:cNvPr id="0" name="image10.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0</xdr:row>
      <xdr:rowOff>0</xdr:rowOff>
    </xdr:from>
    <xdr:ext cx="2990850" cy="2962275"/>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590550</xdr:colOff>
      <xdr:row>0</xdr:row>
      <xdr:rowOff>0</xdr:rowOff>
    </xdr:from>
    <xdr:ext cx="4629150" cy="2962275"/>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14</xdr:row>
      <xdr:rowOff>161925</xdr:rowOff>
    </xdr:from>
    <xdr:ext cx="4848225" cy="2962275"/>
    <xdr:pic>
      <xdr:nvPicPr>
        <xdr:cNvPr id="0" name="image3.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114300</xdr:colOff>
      <xdr:row>14</xdr:row>
      <xdr:rowOff>171450</xdr:rowOff>
    </xdr:from>
    <xdr:ext cx="5667375" cy="2962275"/>
    <xdr:pic>
      <xdr:nvPicPr>
        <xdr:cNvPr id="0" name="image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104775</xdr:colOff>
      <xdr:row>0</xdr:row>
      <xdr:rowOff>0</xdr:rowOff>
    </xdr:from>
    <xdr:ext cx="2571750" cy="2933700"/>
    <xdr:pic>
      <xdr:nvPicPr>
        <xdr:cNvPr id="0" name="image9.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6</xdr:row>
      <xdr:rowOff>180975</xdr:rowOff>
    </xdr:from>
    <xdr:ext cx="6991350" cy="4114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904875</xdr:colOff>
      <xdr:row>6</xdr:row>
      <xdr:rowOff>180975</xdr:rowOff>
    </xdr:from>
    <xdr:ext cx="6991350" cy="4114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523875</xdr:colOff>
      <xdr:row>6</xdr:row>
      <xdr:rowOff>180975</xdr:rowOff>
    </xdr:from>
    <xdr:ext cx="8715375" cy="51339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6</xdr:row>
      <xdr:rowOff>180975</xdr:rowOff>
    </xdr:from>
    <xdr:ext cx="6991350" cy="41148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904875</xdr:colOff>
      <xdr:row>6</xdr:row>
      <xdr:rowOff>180975</xdr:rowOff>
    </xdr:from>
    <xdr:ext cx="6991350" cy="4114800"/>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523875</xdr:colOff>
      <xdr:row>6</xdr:row>
      <xdr:rowOff>180975</xdr:rowOff>
    </xdr:from>
    <xdr:ext cx="8715375" cy="51339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533400</xdr:colOff>
      <xdr:row>7</xdr:row>
      <xdr:rowOff>133350</xdr:rowOff>
    </xdr:from>
    <xdr:ext cx="7734300" cy="458152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600075</xdr:rowOff>
    </xdr:from>
    <xdr:ext cx="5400675" cy="2990850"/>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523875</xdr:colOff>
      <xdr:row>0</xdr:row>
      <xdr:rowOff>600075</xdr:rowOff>
    </xdr:from>
    <xdr:ext cx="5667375" cy="3095625"/>
    <xdr:pic>
      <xdr:nvPicPr>
        <xdr:cNvPr id="0" name="image1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15</xdr:row>
      <xdr:rowOff>190500</xdr:rowOff>
    </xdr:from>
    <xdr:ext cx="3857625" cy="241935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9525</xdr:colOff>
      <xdr:row>17</xdr:row>
      <xdr:rowOff>28575</xdr:rowOff>
    </xdr:from>
    <xdr:ext cx="3981450" cy="2105025"/>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6" max="26" width="12.63"/>
  </cols>
  <sheetData>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1.75"/>
    <col customWidth="1" min="2" max="2" width="23.25"/>
    <col customWidth="1" min="4" max="4" width="9.63"/>
    <col customWidth="1" min="6" max="6" width="16.0"/>
    <col customWidth="1" min="7" max="7" width="21.0"/>
    <col customWidth="1" min="8" max="8" width="21.88"/>
    <col customWidth="1" min="13" max="13" width="18.5"/>
    <col customWidth="1" min="14" max="14" width="25.0"/>
    <col customWidth="1" min="15" max="15" width="21.75"/>
    <col customWidth="1" min="16" max="16" width="20.38"/>
    <col customWidth="1" min="17" max="17" width="18.63"/>
    <col hidden="1" min="18" max="29" width="12.63"/>
  </cols>
  <sheetData>
    <row r="1">
      <c r="C1" s="191" t="s">
        <v>162</v>
      </c>
      <c r="I1" s="192"/>
      <c r="J1" s="191" t="s">
        <v>163</v>
      </c>
    </row>
    <row r="2">
      <c r="B2" s="193" t="s">
        <v>83</v>
      </c>
      <c r="C2" s="194" t="s">
        <v>164</v>
      </c>
      <c r="G2" s="194" t="s">
        <v>165</v>
      </c>
      <c r="J2" s="194" t="s">
        <v>164</v>
      </c>
      <c r="N2" s="194" t="s">
        <v>165</v>
      </c>
      <c r="P2" s="194" t="s">
        <v>155</v>
      </c>
    </row>
    <row r="3">
      <c r="A3" s="195"/>
      <c r="B3" s="195"/>
      <c r="C3" s="196" t="s">
        <v>139</v>
      </c>
      <c r="D3" s="196" t="s">
        <v>140</v>
      </c>
      <c r="E3" s="196" t="s">
        <v>141</v>
      </c>
      <c r="F3" s="197" t="s">
        <v>166</v>
      </c>
      <c r="G3" s="197" t="s">
        <v>147</v>
      </c>
      <c r="H3" s="197" t="s">
        <v>148</v>
      </c>
      <c r="J3" s="196" t="s">
        <v>139</v>
      </c>
      <c r="K3" s="196" t="s">
        <v>140</v>
      </c>
      <c r="L3" s="196" t="s">
        <v>141</v>
      </c>
      <c r="M3" s="197" t="s">
        <v>166</v>
      </c>
      <c r="N3" s="197" t="s">
        <v>147</v>
      </c>
      <c r="O3" s="197" t="s">
        <v>148</v>
      </c>
      <c r="P3" s="197" t="s">
        <v>160</v>
      </c>
      <c r="Q3" s="197" t="s">
        <v>148</v>
      </c>
    </row>
    <row r="4">
      <c r="A4" s="198" t="s">
        <v>2</v>
      </c>
      <c r="B4" s="198">
        <f>'Test Data'!G2</f>
        <v>70</v>
      </c>
      <c r="C4" s="199">
        <f>'Test Data'!D17</f>
        <v>24.48</v>
      </c>
      <c r="D4" s="199">
        <f>ROUND('Test Data'!E17,2)</f>
        <v>24.97</v>
      </c>
      <c r="E4" s="199">
        <f>ROUND('Test Data'!F17,2)</f>
        <v>22.14</v>
      </c>
      <c r="F4" s="199">
        <f t="shared" ref="F4:F9" si="1">ROUND(AVERAGE(C4:E4),2)</f>
        <v>23.86</v>
      </c>
      <c r="G4" s="199">
        <f>ROUND('Test Data'!G11,2)</f>
        <v>1.39</v>
      </c>
      <c r="H4" s="200" t="str">
        <f>'Test Data'!G12</f>
        <v>Doubtful</v>
      </c>
      <c r="J4" s="199">
        <f>ROUND('Test Data'!D29,2)</f>
        <v>31.84</v>
      </c>
      <c r="K4" s="199">
        <f>ROUND('Test Data'!E29,2)</f>
        <v>29.1</v>
      </c>
      <c r="L4" s="199">
        <f>ROUND('Test Data'!F29,2)</f>
        <v>28.27</v>
      </c>
      <c r="M4" s="199">
        <f t="shared" ref="M4:M9" si="2">ROUND(AVERAGE(J4:L4),2)</f>
        <v>29.74</v>
      </c>
      <c r="N4" s="199">
        <f>ROUND('Test Data'!G23,2)</f>
        <v>4.91</v>
      </c>
      <c r="O4" s="200" t="str">
        <f>'Test Data'!G24</f>
        <v>Excellent</v>
      </c>
      <c r="P4" s="199">
        <f>'Test Data'!G67</f>
        <v>16.61</v>
      </c>
      <c r="Q4" s="199" t="str">
        <f>'Test Data'!G68</f>
        <v>Poor concrete</v>
      </c>
    </row>
    <row r="5">
      <c r="A5" s="198" t="s">
        <v>2</v>
      </c>
      <c r="B5" s="198">
        <f>'Test Data'!L2</f>
        <v>65</v>
      </c>
      <c r="C5" s="199">
        <f>ROUND('Test Data'!I17,2)</f>
        <v>25.78</v>
      </c>
      <c r="D5" s="199">
        <f>ROUND('Test Data'!J17,2)</f>
        <v>25.52</v>
      </c>
      <c r="E5" s="199">
        <f>ROUND('Test Data'!K17,2)</f>
        <v>23.96</v>
      </c>
      <c r="F5" s="199">
        <f t="shared" si="1"/>
        <v>25.09</v>
      </c>
      <c r="G5" s="199">
        <f>ROUND('Test Data'!L11,2)</f>
        <v>0.43</v>
      </c>
      <c r="H5" s="200" t="str">
        <f>'Test Data'!L12</f>
        <v>Doubtful</v>
      </c>
      <c r="J5" s="199">
        <f>ROUND('Test Data'!I29,2)</f>
        <v>27.5</v>
      </c>
      <c r="K5" s="199">
        <f>ROUND('Test Data'!J29,2)</f>
        <v>29.95</v>
      </c>
      <c r="L5" s="199">
        <f>ROUND('Test Data'!K29,2)</f>
        <v>30.92</v>
      </c>
      <c r="M5" s="199">
        <f t="shared" si="2"/>
        <v>29.46</v>
      </c>
      <c r="N5" s="199">
        <f>ROUND('Test Data'!L23,2)</f>
        <v>4.58</v>
      </c>
      <c r="O5" s="200" t="str">
        <f>'Test Data'!L24</f>
        <v>Excellent</v>
      </c>
      <c r="P5" s="199">
        <f>'Test Data'!L67</f>
        <v>17.39</v>
      </c>
      <c r="Q5" s="199" t="str">
        <f>'Test Data'!L68</f>
        <v>Poor concrete</v>
      </c>
    </row>
    <row r="6">
      <c r="A6" s="198" t="s">
        <v>167</v>
      </c>
      <c r="B6" s="198">
        <f>'Test Data'!Q2</f>
        <v>65</v>
      </c>
      <c r="C6" s="199">
        <f>ROUND('Test Data'!N17,2)</f>
        <v>21.3</v>
      </c>
      <c r="D6" s="199">
        <f>ROUND('Test Data'!O17,2)</f>
        <v>21.16</v>
      </c>
      <c r="E6" s="199">
        <f>ROUND('Test Data'!P17,2)</f>
        <v>19.16</v>
      </c>
      <c r="F6" s="199">
        <f t="shared" si="1"/>
        <v>20.54</v>
      </c>
      <c r="G6" s="201"/>
      <c r="H6" s="202"/>
      <c r="J6" s="199">
        <f>ROUND('Test Data'!N29,2)</f>
        <v>27.4</v>
      </c>
      <c r="K6" s="199">
        <f>ROUND('Test Data'!O29,2)</f>
        <v>25.94</v>
      </c>
      <c r="L6" s="199">
        <f>ROUND('Test Data'!P29,2)</f>
        <v>19.77</v>
      </c>
      <c r="M6" s="199">
        <f t="shared" si="2"/>
        <v>24.37</v>
      </c>
      <c r="N6" s="199">
        <f>ROUND('Test Data'!Q23,2)</f>
        <v>3.48</v>
      </c>
      <c r="O6" s="200" t="str">
        <f>'Test Data'!Q24</f>
        <v>Medium</v>
      </c>
      <c r="P6" s="199" t="str">
        <f>'Test Data'!Q67</f>
        <v>#DIV/0!</v>
      </c>
      <c r="Q6" s="199" t="str">
        <f>'Test Data'!Q68</f>
        <v>#DIV/0!</v>
      </c>
    </row>
    <row r="7">
      <c r="A7" s="198" t="s">
        <v>167</v>
      </c>
      <c r="B7" s="198">
        <f>'Test Data'!V2</f>
        <v>105</v>
      </c>
      <c r="C7" s="199">
        <f>ROUND('Test Data'!S17,2)</f>
        <v>21.35</v>
      </c>
      <c r="D7" s="199">
        <f>ROUND('Test Data'!T17,2)</f>
        <v>22.34</v>
      </c>
      <c r="E7" s="199">
        <f>ROUND('Test Data'!U17,2)</f>
        <v>20.24</v>
      </c>
      <c r="F7" s="199">
        <f t="shared" si="1"/>
        <v>21.31</v>
      </c>
      <c r="G7" s="203"/>
      <c r="H7" s="204"/>
      <c r="J7" s="199">
        <f>ROUND('Test Data'!S29,2)</f>
        <v>27.87</v>
      </c>
      <c r="K7" s="199">
        <f>ROUND('Test Data'!T29,2)</f>
        <v>25.52</v>
      </c>
      <c r="L7" s="199">
        <f>ROUND('Test Data'!U29,2)</f>
        <v>26.38</v>
      </c>
      <c r="M7" s="199">
        <f t="shared" si="2"/>
        <v>26.59</v>
      </c>
      <c r="N7" s="199">
        <f>ROUND('Test Data'!V23,2)</f>
        <v>4.92</v>
      </c>
      <c r="O7" s="200" t="str">
        <f>'Test Data'!V24</f>
        <v>Excellent</v>
      </c>
      <c r="P7" s="199" t="str">
        <f>'Test Data'!V67</f>
        <v>#DIV/0!</v>
      </c>
      <c r="Q7" s="199" t="str">
        <f>'Test Data'!V68</f>
        <v>#DIV/0!</v>
      </c>
    </row>
    <row r="8">
      <c r="A8" s="198" t="s">
        <v>168</v>
      </c>
      <c r="B8" s="198">
        <f>'Test Data'!AA2</f>
        <v>70</v>
      </c>
      <c r="C8" s="199">
        <f>ROUND('Test Data'!X17,2)</f>
        <v>24.02</v>
      </c>
      <c r="D8" s="199">
        <f>ROUND('Test Data'!Y17,2)</f>
        <v>24.61</v>
      </c>
      <c r="E8" s="199">
        <f>ROUND('Test Data'!Z17,2)</f>
        <v>23.46</v>
      </c>
      <c r="F8" s="199">
        <f t="shared" si="1"/>
        <v>24.03</v>
      </c>
      <c r="G8" s="203"/>
      <c r="H8" s="204"/>
      <c r="J8" s="199">
        <f>ROUND('Test Data'!X29,2)</f>
        <v>30.92</v>
      </c>
      <c r="K8" s="199">
        <f>ROUND('Test Data'!Y29,2)</f>
        <v>30.25</v>
      </c>
      <c r="L8" s="199">
        <f>ROUND('Test Data'!Z29,2)</f>
        <v>31.26</v>
      </c>
      <c r="M8" s="199">
        <f t="shared" si="2"/>
        <v>30.81</v>
      </c>
      <c r="N8" s="199">
        <f>ROUND('Test Data'!AA23,2)</f>
        <v>5.44</v>
      </c>
      <c r="O8" s="199" t="str">
        <f>'Test Data'!AA24</f>
        <v>Excellent</v>
      </c>
      <c r="P8" s="199" t="str">
        <f>ROUND('Test Data'!AA67,2)</f>
        <v>#DIV/0!</v>
      </c>
      <c r="Q8" s="199" t="str">
        <f>'Test Data'!AA68</f>
        <v>#DIV/0!</v>
      </c>
    </row>
    <row r="9">
      <c r="A9" s="198" t="s">
        <v>81</v>
      </c>
      <c r="B9" s="198">
        <f>'Test Data'!AF2</f>
        <v>105</v>
      </c>
      <c r="C9" s="199">
        <f>ROUND('Test Data'!AC17,2)</f>
        <v>24</v>
      </c>
      <c r="D9" s="199">
        <f>ROUND('Test Data'!AD17,2)</f>
        <v>25.07</v>
      </c>
      <c r="E9" s="199">
        <f>ROUND('Test Data'!AE17,2)</f>
        <v>25.34</v>
      </c>
      <c r="F9" s="199">
        <f t="shared" si="1"/>
        <v>24.8</v>
      </c>
      <c r="G9" s="205"/>
      <c r="H9" s="206"/>
      <c r="J9" s="199">
        <f>ROUND('Test Data'!AC29,2)</f>
        <v>31.32</v>
      </c>
      <c r="K9" s="199">
        <f>ROUND('Test Data'!AD29,2)</f>
        <v>25.92</v>
      </c>
      <c r="L9" s="199">
        <f>ROUND('Test Data'!AE29,2)</f>
        <v>28.25</v>
      </c>
      <c r="M9" s="199">
        <f t="shared" si="2"/>
        <v>28.5</v>
      </c>
      <c r="N9" s="199">
        <f>ROUND('Test Data'!AF23,2)</f>
        <v>5.31</v>
      </c>
      <c r="O9" s="199" t="str">
        <f>'Test Data'!AF24</f>
        <v>Excellent</v>
      </c>
      <c r="P9" s="199" t="str">
        <f>ROUND('Test Data'!AF67,2)</f>
        <v>#DIV/0!</v>
      </c>
      <c r="Q9" s="199" t="str">
        <f>'Test Data'!AF68</f>
        <v>#DIV/0!</v>
      </c>
    </row>
    <row r="10" hidden="1">
      <c r="H10" s="207"/>
    </row>
    <row r="11" hidden="1">
      <c r="H11" s="207"/>
    </row>
    <row r="12" hidden="1">
      <c r="H12" s="207"/>
    </row>
    <row r="13" hidden="1">
      <c r="H13" s="207"/>
    </row>
    <row r="14" hidden="1">
      <c r="H14" s="207"/>
    </row>
    <row r="15" hidden="1">
      <c r="H15" s="207"/>
    </row>
    <row r="16" hidden="1">
      <c r="H16" s="207"/>
    </row>
    <row r="17" hidden="1">
      <c r="H17" s="207"/>
    </row>
    <row r="18" hidden="1">
      <c r="H18" s="207"/>
    </row>
    <row r="19" hidden="1">
      <c r="H19" s="207"/>
    </row>
    <row r="20" hidden="1">
      <c r="H20" s="207"/>
    </row>
    <row r="21" hidden="1">
      <c r="H21" s="207"/>
    </row>
    <row r="22" hidden="1">
      <c r="H22" s="207"/>
    </row>
    <row r="23" hidden="1">
      <c r="H23" s="207"/>
    </row>
    <row r="24" hidden="1">
      <c r="H24" s="207"/>
    </row>
    <row r="25" hidden="1">
      <c r="H25" s="207"/>
    </row>
    <row r="26" hidden="1">
      <c r="H26" s="207"/>
    </row>
    <row r="27" hidden="1">
      <c r="H27" s="207"/>
    </row>
    <row r="28" hidden="1">
      <c r="H28" s="207"/>
    </row>
    <row r="29" hidden="1">
      <c r="H29" s="207"/>
    </row>
    <row r="30" hidden="1">
      <c r="H30" s="207"/>
    </row>
    <row r="31" hidden="1">
      <c r="H31" s="207"/>
    </row>
    <row r="32" hidden="1">
      <c r="H32" s="207"/>
    </row>
    <row r="33" hidden="1">
      <c r="H33" s="207"/>
    </row>
    <row r="34" hidden="1">
      <c r="H34" s="207"/>
    </row>
    <row r="35" hidden="1">
      <c r="H35" s="207"/>
    </row>
    <row r="36" hidden="1">
      <c r="H36" s="207"/>
    </row>
    <row r="37" hidden="1">
      <c r="H37" s="207"/>
    </row>
    <row r="38" hidden="1">
      <c r="H38" s="207"/>
    </row>
    <row r="39" hidden="1">
      <c r="H39" s="207"/>
    </row>
    <row r="40" hidden="1">
      <c r="H40" s="207"/>
    </row>
    <row r="41" hidden="1">
      <c r="H41" s="207"/>
    </row>
    <row r="42" hidden="1">
      <c r="H42" s="207"/>
    </row>
    <row r="43" hidden="1">
      <c r="H43" s="207"/>
    </row>
    <row r="44" hidden="1">
      <c r="H44" s="207"/>
    </row>
    <row r="45" hidden="1">
      <c r="H45" s="207"/>
    </row>
    <row r="46" hidden="1">
      <c r="H46" s="207"/>
    </row>
    <row r="47" hidden="1">
      <c r="H47" s="207"/>
    </row>
    <row r="48" hidden="1">
      <c r="H48" s="207"/>
    </row>
    <row r="49" hidden="1">
      <c r="H49" s="207"/>
    </row>
    <row r="50" hidden="1">
      <c r="H50" s="207"/>
    </row>
    <row r="51" hidden="1">
      <c r="H51" s="207"/>
    </row>
    <row r="52" hidden="1">
      <c r="H52" s="207"/>
    </row>
    <row r="53" hidden="1">
      <c r="H53" s="207"/>
    </row>
    <row r="54" hidden="1">
      <c r="H54" s="207"/>
    </row>
    <row r="55" hidden="1">
      <c r="H55" s="207"/>
    </row>
    <row r="56" hidden="1">
      <c r="H56" s="207"/>
    </row>
    <row r="57" hidden="1">
      <c r="H57" s="207"/>
    </row>
    <row r="58" hidden="1">
      <c r="H58" s="207"/>
    </row>
    <row r="59" hidden="1">
      <c r="H59" s="207"/>
    </row>
    <row r="60" hidden="1">
      <c r="H60" s="207"/>
    </row>
    <row r="61" hidden="1">
      <c r="H61" s="207"/>
    </row>
    <row r="62" hidden="1">
      <c r="H62" s="207"/>
    </row>
    <row r="63" hidden="1">
      <c r="H63" s="207"/>
    </row>
    <row r="64" hidden="1">
      <c r="H64" s="207"/>
    </row>
    <row r="65" hidden="1">
      <c r="H65" s="207"/>
    </row>
    <row r="66" hidden="1">
      <c r="H66" s="207"/>
    </row>
    <row r="67" hidden="1">
      <c r="H67" s="207"/>
    </row>
    <row r="68" hidden="1">
      <c r="H68" s="207"/>
    </row>
    <row r="69" hidden="1">
      <c r="H69" s="207"/>
    </row>
    <row r="70" hidden="1">
      <c r="H70" s="207"/>
    </row>
    <row r="71" hidden="1">
      <c r="H71" s="207"/>
    </row>
    <row r="72" hidden="1">
      <c r="H72" s="207"/>
    </row>
    <row r="73" hidden="1">
      <c r="H73" s="207"/>
    </row>
    <row r="74" hidden="1">
      <c r="H74" s="207"/>
    </row>
    <row r="75" hidden="1">
      <c r="H75" s="207"/>
    </row>
    <row r="76" hidden="1">
      <c r="H76" s="207"/>
    </row>
    <row r="77" hidden="1">
      <c r="H77" s="207"/>
    </row>
    <row r="78" hidden="1">
      <c r="H78" s="207"/>
    </row>
    <row r="79" hidden="1">
      <c r="H79" s="207"/>
    </row>
    <row r="80" hidden="1">
      <c r="H80" s="207"/>
    </row>
    <row r="81" hidden="1">
      <c r="H81" s="207"/>
    </row>
    <row r="82" hidden="1">
      <c r="H82" s="207"/>
    </row>
    <row r="83" hidden="1">
      <c r="H83" s="207"/>
    </row>
    <row r="84" hidden="1">
      <c r="H84" s="207"/>
    </row>
    <row r="85" hidden="1">
      <c r="H85" s="207"/>
    </row>
    <row r="86" hidden="1">
      <c r="H86" s="207"/>
    </row>
    <row r="87" hidden="1">
      <c r="H87" s="207"/>
    </row>
    <row r="88" hidden="1">
      <c r="H88" s="207"/>
    </row>
    <row r="89" hidden="1">
      <c r="H89" s="207"/>
    </row>
    <row r="90" hidden="1">
      <c r="H90" s="207"/>
    </row>
    <row r="91" hidden="1">
      <c r="H91" s="207"/>
    </row>
    <row r="92" hidden="1">
      <c r="H92" s="207"/>
    </row>
    <row r="93" hidden="1">
      <c r="H93" s="207"/>
    </row>
    <row r="94" hidden="1">
      <c r="H94" s="207"/>
    </row>
    <row r="95" hidden="1">
      <c r="H95" s="207"/>
    </row>
    <row r="96" hidden="1">
      <c r="H96" s="207"/>
    </row>
    <row r="97" hidden="1">
      <c r="H97" s="207"/>
    </row>
    <row r="98" hidden="1">
      <c r="H98" s="207"/>
    </row>
    <row r="99" hidden="1">
      <c r="H99" s="207"/>
    </row>
    <row r="100" hidden="1">
      <c r="H100" s="207"/>
    </row>
    <row r="101" hidden="1">
      <c r="H101" s="207"/>
    </row>
    <row r="102" hidden="1">
      <c r="H102" s="207"/>
    </row>
    <row r="103" hidden="1">
      <c r="H103" s="207"/>
    </row>
    <row r="104" hidden="1">
      <c r="H104" s="207"/>
    </row>
    <row r="105" hidden="1">
      <c r="H105" s="207"/>
    </row>
    <row r="106" hidden="1">
      <c r="H106" s="207"/>
    </row>
    <row r="107" hidden="1">
      <c r="H107" s="207"/>
    </row>
    <row r="108" hidden="1">
      <c r="H108" s="207"/>
    </row>
    <row r="109" hidden="1">
      <c r="H109" s="207"/>
    </row>
    <row r="110" hidden="1">
      <c r="H110" s="207"/>
    </row>
    <row r="111" hidden="1">
      <c r="H111" s="207"/>
    </row>
    <row r="112" hidden="1">
      <c r="H112" s="207"/>
    </row>
    <row r="113" hidden="1">
      <c r="H113" s="207"/>
    </row>
    <row r="114" hidden="1">
      <c r="H114" s="207"/>
    </row>
    <row r="115" hidden="1">
      <c r="H115" s="207"/>
    </row>
    <row r="116" hidden="1">
      <c r="H116" s="207"/>
    </row>
    <row r="117" hidden="1">
      <c r="H117" s="207"/>
    </row>
    <row r="118" hidden="1">
      <c r="H118" s="207"/>
    </row>
    <row r="119" hidden="1">
      <c r="H119" s="207"/>
    </row>
    <row r="120" hidden="1">
      <c r="H120" s="207"/>
    </row>
    <row r="121" hidden="1">
      <c r="H121" s="207"/>
    </row>
    <row r="122" hidden="1">
      <c r="H122" s="207"/>
    </row>
    <row r="123" hidden="1">
      <c r="H123" s="207"/>
    </row>
    <row r="124" hidden="1">
      <c r="H124" s="207"/>
    </row>
    <row r="125" hidden="1">
      <c r="H125" s="207"/>
    </row>
    <row r="126" hidden="1">
      <c r="H126" s="207"/>
    </row>
    <row r="127" hidden="1">
      <c r="H127" s="207"/>
    </row>
    <row r="128" hidden="1">
      <c r="H128" s="207"/>
    </row>
    <row r="129" hidden="1">
      <c r="H129" s="207"/>
    </row>
    <row r="130" hidden="1">
      <c r="H130" s="207"/>
    </row>
    <row r="131" hidden="1">
      <c r="H131" s="207"/>
    </row>
    <row r="132" hidden="1">
      <c r="H132" s="207"/>
    </row>
    <row r="133" hidden="1">
      <c r="H133" s="207"/>
    </row>
    <row r="134" hidden="1">
      <c r="H134" s="207"/>
    </row>
    <row r="135" hidden="1">
      <c r="H135" s="207"/>
    </row>
    <row r="136" hidden="1">
      <c r="H136" s="207"/>
    </row>
    <row r="137" hidden="1">
      <c r="H137" s="207"/>
    </row>
    <row r="138" hidden="1">
      <c r="H138" s="207"/>
    </row>
    <row r="139" hidden="1">
      <c r="H139" s="207"/>
    </row>
    <row r="140" hidden="1">
      <c r="H140" s="207"/>
    </row>
    <row r="141" hidden="1">
      <c r="H141" s="207"/>
    </row>
    <row r="142" hidden="1">
      <c r="H142" s="207"/>
    </row>
    <row r="143" hidden="1">
      <c r="H143" s="207"/>
    </row>
    <row r="144" hidden="1">
      <c r="H144" s="207"/>
    </row>
    <row r="145" hidden="1">
      <c r="H145" s="207"/>
    </row>
    <row r="146" hidden="1">
      <c r="H146" s="207"/>
    </row>
    <row r="147" hidden="1">
      <c r="H147" s="207"/>
    </row>
    <row r="148" hidden="1">
      <c r="H148" s="207"/>
    </row>
    <row r="149" hidden="1">
      <c r="H149" s="207"/>
    </row>
    <row r="150" hidden="1">
      <c r="H150" s="207"/>
    </row>
    <row r="151" hidden="1">
      <c r="H151" s="207"/>
    </row>
    <row r="152" hidden="1">
      <c r="H152" s="207"/>
    </row>
    <row r="153" hidden="1">
      <c r="H153" s="207"/>
    </row>
    <row r="154" hidden="1">
      <c r="H154" s="207"/>
    </row>
    <row r="155" hidden="1">
      <c r="H155" s="207"/>
    </row>
    <row r="156" hidden="1">
      <c r="H156" s="207"/>
    </row>
    <row r="157" hidden="1">
      <c r="H157" s="207"/>
    </row>
    <row r="158" hidden="1">
      <c r="H158" s="207"/>
    </row>
    <row r="159" hidden="1">
      <c r="H159" s="207"/>
    </row>
    <row r="160" hidden="1">
      <c r="H160" s="207"/>
    </row>
    <row r="161" hidden="1">
      <c r="H161" s="207"/>
    </row>
    <row r="162" hidden="1">
      <c r="H162" s="207"/>
    </row>
    <row r="163" hidden="1">
      <c r="H163" s="207"/>
    </row>
    <row r="164" hidden="1">
      <c r="H164" s="207"/>
    </row>
    <row r="165" hidden="1">
      <c r="H165" s="207"/>
    </row>
    <row r="166" hidden="1">
      <c r="H166" s="207"/>
    </row>
    <row r="167" hidden="1">
      <c r="H167" s="207"/>
    </row>
    <row r="168" hidden="1">
      <c r="H168" s="207"/>
    </row>
    <row r="169" hidden="1">
      <c r="H169" s="207"/>
    </row>
    <row r="170" hidden="1">
      <c r="H170" s="207"/>
    </row>
    <row r="171" hidden="1">
      <c r="H171" s="207"/>
    </row>
    <row r="172" hidden="1">
      <c r="H172" s="207"/>
    </row>
    <row r="173" hidden="1">
      <c r="H173" s="207"/>
    </row>
    <row r="174" hidden="1">
      <c r="H174" s="207"/>
    </row>
    <row r="175" hidden="1">
      <c r="H175" s="207"/>
    </row>
    <row r="176" hidden="1">
      <c r="H176" s="207"/>
    </row>
    <row r="177" hidden="1">
      <c r="H177" s="207"/>
    </row>
    <row r="178" hidden="1">
      <c r="H178" s="207"/>
    </row>
    <row r="179" hidden="1">
      <c r="H179" s="207"/>
    </row>
    <row r="180" hidden="1">
      <c r="H180" s="207"/>
    </row>
    <row r="181" hidden="1">
      <c r="H181" s="207"/>
    </row>
    <row r="182" hidden="1">
      <c r="H182" s="207"/>
    </row>
    <row r="183" hidden="1">
      <c r="H183" s="207"/>
    </row>
    <row r="184" hidden="1">
      <c r="H184" s="207"/>
    </row>
    <row r="185" hidden="1">
      <c r="H185" s="207"/>
    </row>
    <row r="186" hidden="1">
      <c r="H186" s="207"/>
    </row>
    <row r="187" hidden="1">
      <c r="H187" s="207"/>
    </row>
    <row r="188" hidden="1">
      <c r="H188" s="207"/>
    </row>
    <row r="189" hidden="1">
      <c r="H189" s="207"/>
    </row>
    <row r="190" hidden="1">
      <c r="H190" s="207"/>
    </row>
    <row r="191" hidden="1">
      <c r="H191" s="207"/>
    </row>
    <row r="192" hidden="1">
      <c r="H192" s="207"/>
    </row>
    <row r="193" hidden="1">
      <c r="H193" s="207"/>
    </row>
    <row r="194" hidden="1">
      <c r="H194" s="207"/>
    </row>
    <row r="195" hidden="1">
      <c r="H195" s="207"/>
    </row>
    <row r="196" hidden="1">
      <c r="H196" s="207"/>
    </row>
    <row r="197" hidden="1">
      <c r="H197" s="207"/>
    </row>
    <row r="198" hidden="1">
      <c r="H198" s="207"/>
    </row>
    <row r="199" hidden="1">
      <c r="H199" s="207"/>
    </row>
    <row r="200" hidden="1">
      <c r="H200" s="207"/>
    </row>
    <row r="201" hidden="1">
      <c r="H201" s="207"/>
    </row>
    <row r="202" hidden="1">
      <c r="H202" s="207"/>
    </row>
    <row r="203" hidden="1">
      <c r="H203" s="207"/>
    </row>
    <row r="204" hidden="1">
      <c r="H204" s="207"/>
    </row>
    <row r="205" hidden="1">
      <c r="H205" s="207"/>
    </row>
    <row r="206" hidden="1">
      <c r="H206" s="207"/>
    </row>
    <row r="207" hidden="1">
      <c r="H207" s="207"/>
    </row>
    <row r="208" hidden="1">
      <c r="H208" s="207"/>
    </row>
    <row r="209" hidden="1">
      <c r="H209" s="207"/>
    </row>
    <row r="210" hidden="1">
      <c r="H210" s="207"/>
    </row>
    <row r="211" hidden="1">
      <c r="H211" s="207"/>
    </row>
    <row r="212" hidden="1">
      <c r="H212" s="207"/>
    </row>
    <row r="213" hidden="1">
      <c r="H213" s="207"/>
    </row>
    <row r="214" hidden="1">
      <c r="H214" s="207"/>
    </row>
    <row r="215" hidden="1">
      <c r="H215" s="207"/>
    </row>
    <row r="216" hidden="1">
      <c r="H216" s="207"/>
    </row>
    <row r="217" hidden="1">
      <c r="H217" s="207"/>
    </row>
    <row r="218" hidden="1">
      <c r="H218" s="207"/>
    </row>
    <row r="219" hidden="1">
      <c r="H219" s="207"/>
    </row>
    <row r="220" hidden="1">
      <c r="H220" s="207"/>
    </row>
    <row r="221" hidden="1">
      <c r="H221" s="207"/>
    </row>
    <row r="222" hidden="1">
      <c r="H222" s="207"/>
    </row>
    <row r="223" hidden="1">
      <c r="H223" s="207"/>
    </row>
    <row r="224" hidden="1">
      <c r="H224" s="207"/>
    </row>
    <row r="225" hidden="1">
      <c r="H225" s="207"/>
    </row>
    <row r="226" hidden="1">
      <c r="H226" s="207"/>
    </row>
    <row r="227" hidden="1">
      <c r="H227" s="207"/>
    </row>
    <row r="228" hidden="1">
      <c r="H228" s="207"/>
    </row>
    <row r="229" hidden="1">
      <c r="H229" s="207"/>
    </row>
    <row r="230" hidden="1">
      <c r="H230" s="207"/>
    </row>
    <row r="231" hidden="1">
      <c r="H231" s="207"/>
    </row>
    <row r="232" hidden="1">
      <c r="H232" s="207"/>
    </row>
    <row r="233" hidden="1">
      <c r="H233" s="207"/>
    </row>
    <row r="234" hidden="1">
      <c r="H234" s="207"/>
    </row>
    <row r="235" hidden="1">
      <c r="H235" s="207"/>
    </row>
    <row r="236" hidden="1">
      <c r="H236" s="207"/>
    </row>
    <row r="237" hidden="1">
      <c r="H237" s="207"/>
    </row>
    <row r="238" hidden="1">
      <c r="H238" s="207"/>
    </row>
    <row r="239" hidden="1">
      <c r="H239" s="207"/>
    </row>
    <row r="240" hidden="1">
      <c r="H240" s="207"/>
    </row>
    <row r="241" hidden="1">
      <c r="H241" s="207"/>
    </row>
    <row r="242" hidden="1">
      <c r="H242" s="207"/>
    </row>
    <row r="243" hidden="1">
      <c r="H243" s="207"/>
    </row>
    <row r="244" hidden="1">
      <c r="H244" s="207"/>
    </row>
    <row r="245" hidden="1">
      <c r="H245" s="207"/>
    </row>
    <row r="246" hidden="1">
      <c r="H246" s="207"/>
    </row>
    <row r="247" hidden="1">
      <c r="H247" s="207"/>
    </row>
    <row r="248" hidden="1">
      <c r="H248" s="207"/>
    </row>
    <row r="249" hidden="1">
      <c r="H249" s="207"/>
    </row>
    <row r="250" hidden="1">
      <c r="H250" s="207"/>
    </row>
    <row r="251" hidden="1">
      <c r="H251" s="207"/>
    </row>
    <row r="252" hidden="1">
      <c r="H252" s="207"/>
    </row>
    <row r="253" hidden="1">
      <c r="H253" s="207"/>
    </row>
    <row r="254" hidden="1">
      <c r="H254" s="207"/>
    </row>
    <row r="255" hidden="1">
      <c r="H255" s="207"/>
    </row>
    <row r="256" hidden="1">
      <c r="H256" s="207"/>
    </row>
    <row r="257" hidden="1">
      <c r="H257" s="207"/>
    </row>
    <row r="258" hidden="1">
      <c r="H258" s="207"/>
    </row>
    <row r="259" hidden="1">
      <c r="H259" s="207"/>
    </row>
    <row r="260" hidden="1">
      <c r="H260" s="207"/>
    </row>
    <row r="261" hidden="1">
      <c r="H261" s="207"/>
    </row>
    <row r="262" hidden="1">
      <c r="H262" s="207"/>
    </row>
    <row r="263" hidden="1">
      <c r="H263" s="207"/>
    </row>
    <row r="264" hidden="1">
      <c r="H264" s="207"/>
    </row>
    <row r="265" hidden="1">
      <c r="H265" s="207"/>
    </row>
    <row r="266" hidden="1">
      <c r="H266" s="207"/>
    </row>
    <row r="267" hidden="1">
      <c r="H267" s="207"/>
    </row>
    <row r="268" hidden="1">
      <c r="H268" s="207"/>
    </row>
    <row r="269" hidden="1">
      <c r="H269" s="207"/>
    </row>
    <row r="270" hidden="1">
      <c r="H270" s="207"/>
    </row>
    <row r="271" hidden="1">
      <c r="H271" s="207"/>
    </row>
    <row r="272" hidden="1">
      <c r="H272" s="207"/>
    </row>
    <row r="273" hidden="1">
      <c r="H273" s="207"/>
    </row>
    <row r="274" hidden="1">
      <c r="H274" s="207"/>
    </row>
    <row r="275" hidden="1">
      <c r="H275" s="207"/>
    </row>
    <row r="276" hidden="1">
      <c r="H276" s="207"/>
    </row>
    <row r="277" hidden="1">
      <c r="H277" s="207"/>
    </row>
    <row r="278" hidden="1">
      <c r="H278" s="207"/>
    </row>
    <row r="279" hidden="1">
      <c r="H279" s="207"/>
    </row>
    <row r="280" hidden="1">
      <c r="H280" s="207"/>
    </row>
    <row r="281" hidden="1">
      <c r="H281" s="207"/>
    </row>
    <row r="282" hidden="1">
      <c r="H282" s="207"/>
    </row>
    <row r="283" hidden="1">
      <c r="H283" s="207"/>
    </row>
    <row r="284" hidden="1">
      <c r="H284" s="207"/>
    </row>
    <row r="285" hidden="1">
      <c r="H285" s="207"/>
    </row>
    <row r="286" hidden="1">
      <c r="H286" s="207"/>
    </row>
    <row r="287" hidden="1">
      <c r="H287" s="207"/>
    </row>
    <row r="288" hidden="1">
      <c r="H288" s="207"/>
    </row>
    <row r="289" hidden="1">
      <c r="H289" s="207"/>
    </row>
    <row r="290" hidden="1">
      <c r="H290" s="207"/>
    </row>
    <row r="291" hidden="1">
      <c r="H291" s="207"/>
    </row>
    <row r="292" hidden="1">
      <c r="H292" s="207"/>
    </row>
    <row r="293" hidden="1">
      <c r="H293" s="207"/>
    </row>
    <row r="294" hidden="1">
      <c r="H294" s="207"/>
    </row>
    <row r="295" hidden="1">
      <c r="H295" s="207"/>
    </row>
    <row r="296" hidden="1">
      <c r="H296" s="207"/>
    </row>
    <row r="297" hidden="1">
      <c r="H297" s="207"/>
    </row>
    <row r="298" hidden="1">
      <c r="H298" s="207"/>
    </row>
    <row r="299" hidden="1">
      <c r="H299" s="207"/>
    </row>
    <row r="300" hidden="1">
      <c r="H300" s="207"/>
    </row>
    <row r="301" hidden="1">
      <c r="H301" s="207"/>
    </row>
    <row r="302" hidden="1">
      <c r="H302" s="207"/>
    </row>
    <row r="303" hidden="1">
      <c r="H303" s="207"/>
    </row>
    <row r="304" hidden="1">
      <c r="H304" s="207"/>
    </row>
    <row r="305" hidden="1">
      <c r="H305" s="207"/>
    </row>
    <row r="306" hidden="1">
      <c r="H306" s="207"/>
    </row>
    <row r="307" hidden="1">
      <c r="H307" s="207"/>
    </row>
    <row r="308" hidden="1">
      <c r="H308" s="207"/>
    </row>
    <row r="309" hidden="1">
      <c r="H309" s="207"/>
    </row>
    <row r="310" hidden="1">
      <c r="H310" s="207"/>
    </row>
    <row r="311" hidden="1">
      <c r="H311" s="207"/>
    </row>
    <row r="312" hidden="1">
      <c r="H312" s="207"/>
    </row>
    <row r="313" hidden="1">
      <c r="H313" s="207"/>
    </row>
    <row r="314" hidden="1">
      <c r="H314" s="207"/>
    </row>
    <row r="315" hidden="1">
      <c r="H315" s="207"/>
    </row>
    <row r="316" hidden="1">
      <c r="H316" s="207"/>
    </row>
    <row r="317" hidden="1">
      <c r="H317" s="207"/>
    </row>
    <row r="318" hidden="1">
      <c r="H318" s="207"/>
    </row>
    <row r="319" hidden="1">
      <c r="H319" s="207"/>
    </row>
    <row r="320" hidden="1">
      <c r="H320" s="207"/>
    </row>
    <row r="321" hidden="1">
      <c r="H321" s="207"/>
    </row>
    <row r="322" hidden="1">
      <c r="H322" s="207"/>
    </row>
    <row r="323" hidden="1">
      <c r="H323" s="207"/>
    </row>
    <row r="324" hidden="1">
      <c r="H324" s="207"/>
    </row>
    <row r="325" hidden="1">
      <c r="H325" s="207"/>
    </row>
    <row r="326" hidden="1">
      <c r="H326" s="207"/>
    </row>
    <row r="327" hidden="1">
      <c r="H327" s="207"/>
    </row>
    <row r="328" hidden="1">
      <c r="H328" s="207"/>
    </row>
    <row r="329" hidden="1">
      <c r="H329" s="207"/>
    </row>
    <row r="330" hidden="1">
      <c r="H330" s="207"/>
    </row>
    <row r="331" hidden="1">
      <c r="H331" s="207"/>
    </row>
    <row r="332" hidden="1">
      <c r="H332" s="207"/>
    </row>
    <row r="333" hidden="1">
      <c r="H333" s="207"/>
    </row>
    <row r="334" hidden="1">
      <c r="H334" s="207"/>
    </row>
    <row r="335" hidden="1">
      <c r="H335" s="207"/>
    </row>
    <row r="336" hidden="1">
      <c r="H336" s="207"/>
    </row>
    <row r="337" hidden="1">
      <c r="H337" s="207"/>
    </row>
    <row r="338" hidden="1">
      <c r="H338" s="207"/>
    </row>
    <row r="339" hidden="1">
      <c r="H339" s="207"/>
    </row>
    <row r="340" hidden="1">
      <c r="H340" s="207"/>
    </row>
    <row r="341" hidden="1">
      <c r="H341" s="207"/>
    </row>
    <row r="342" hidden="1">
      <c r="H342" s="207"/>
    </row>
    <row r="343" hidden="1">
      <c r="H343" s="207"/>
    </row>
    <row r="344" hidden="1">
      <c r="H344" s="207"/>
    </row>
    <row r="345" hidden="1">
      <c r="H345" s="207"/>
    </row>
    <row r="346" hidden="1">
      <c r="H346" s="207"/>
    </row>
    <row r="347" hidden="1">
      <c r="H347" s="207"/>
    </row>
    <row r="348" hidden="1">
      <c r="H348" s="207"/>
    </row>
    <row r="349" hidden="1">
      <c r="H349" s="207"/>
    </row>
    <row r="350" hidden="1">
      <c r="H350" s="207"/>
    </row>
    <row r="351" hidden="1">
      <c r="H351" s="207"/>
    </row>
    <row r="352" hidden="1">
      <c r="H352" s="207"/>
    </row>
    <row r="353" hidden="1">
      <c r="H353" s="207"/>
    </row>
    <row r="354" hidden="1">
      <c r="H354" s="207"/>
    </row>
    <row r="355" hidden="1">
      <c r="H355" s="207"/>
    </row>
    <row r="356" hidden="1">
      <c r="H356" s="207"/>
    </row>
    <row r="357" hidden="1">
      <c r="H357" s="207"/>
    </row>
    <row r="358" hidden="1">
      <c r="H358" s="207"/>
    </row>
    <row r="359" hidden="1">
      <c r="H359" s="207"/>
    </row>
    <row r="360" hidden="1">
      <c r="H360" s="207"/>
    </row>
    <row r="361" hidden="1">
      <c r="H361" s="207"/>
    </row>
    <row r="362" hidden="1">
      <c r="H362" s="207"/>
    </row>
    <row r="363" hidden="1">
      <c r="H363" s="207"/>
    </row>
    <row r="364" hidden="1">
      <c r="H364" s="207"/>
    </row>
    <row r="365" hidden="1">
      <c r="H365" s="207"/>
    </row>
    <row r="366" hidden="1">
      <c r="H366" s="207"/>
    </row>
    <row r="367" hidden="1">
      <c r="H367" s="207"/>
    </row>
    <row r="368" hidden="1">
      <c r="H368" s="207"/>
    </row>
    <row r="369" hidden="1">
      <c r="H369" s="207"/>
    </row>
    <row r="370" hidden="1">
      <c r="H370" s="207"/>
    </row>
    <row r="371" hidden="1">
      <c r="H371" s="207"/>
    </row>
    <row r="372" hidden="1">
      <c r="H372" s="207"/>
    </row>
    <row r="373" hidden="1">
      <c r="H373" s="207"/>
    </row>
    <row r="374" hidden="1">
      <c r="H374" s="207"/>
    </row>
    <row r="375" hidden="1">
      <c r="H375" s="207"/>
    </row>
    <row r="376" hidden="1">
      <c r="H376" s="207"/>
    </row>
    <row r="377" hidden="1">
      <c r="H377" s="207"/>
    </row>
    <row r="378" hidden="1">
      <c r="H378" s="207"/>
    </row>
    <row r="379" hidden="1">
      <c r="H379" s="207"/>
    </row>
    <row r="380" hidden="1">
      <c r="H380" s="207"/>
    </row>
    <row r="381" hidden="1">
      <c r="H381" s="207"/>
    </row>
    <row r="382" hidden="1">
      <c r="H382" s="207"/>
    </row>
    <row r="383" hidden="1">
      <c r="H383" s="207"/>
    </row>
    <row r="384" hidden="1">
      <c r="H384" s="207"/>
    </row>
    <row r="385" hidden="1">
      <c r="H385" s="207"/>
    </row>
    <row r="386" hidden="1">
      <c r="H386" s="207"/>
    </row>
    <row r="387" hidden="1">
      <c r="H387" s="207"/>
    </row>
    <row r="388" hidden="1">
      <c r="H388" s="207"/>
    </row>
    <row r="389" hidden="1">
      <c r="H389" s="207"/>
    </row>
    <row r="390" hidden="1">
      <c r="H390" s="207"/>
    </row>
    <row r="391" hidden="1">
      <c r="H391" s="207"/>
    </row>
    <row r="392" hidden="1">
      <c r="H392" s="207"/>
    </row>
    <row r="393" hidden="1">
      <c r="H393" s="207"/>
    </row>
    <row r="394" hidden="1">
      <c r="H394" s="207"/>
    </row>
    <row r="395" hidden="1">
      <c r="H395" s="207"/>
    </row>
    <row r="396" hidden="1">
      <c r="H396" s="207"/>
    </row>
    <row r="397" hidden="1">
      <c r="H397" s="207"/>
    </row>
    <row r="398" hidden="1">
      <c r="H398" s="207"/>
    </row>
    <row r="399" hidden="1">
      <c r="H399" s="207"/>
    </row>
    <row r="400" hidden="1">
      <c r="H400" s="207"/>
    </row>
    <row r="401" hidden="1">
      <c r="H401" s="207"/>
    </row>
    <row r="402" hidden="1">
      <c r="H402" s="207"/>
    </row>
    <row r="403" hidden="1">
      <c r="H403" s="207"/>
    </row>
    <row r="404" hidden="1">
      <c r="H404" s="207"/>
    </row>
    <row r="405" hidden="1">
      <c r="H405" s="207"/>
    </row>
    <row r="406" hidden="1">
      <c r="H406" s="207"/>
    </row>
    <row r="407" hidden="1">
      <c r="H407" s="207"/>
    </row>
    <row r="408" hidden="1">
      <c r="H408" s="207"/>
    </row>
    <row r="409" hidden="1">
      <c r="H409" s="207"/>
    </row>
    <row r="410" hidden="1">
      <c r="H410" s="207"/>
    </row>
    <row r="411" hidden="1">
      <c r="H411" s="207"/>
    </row>
    <row r="412" hidden="1">
      <c r="H412" s="207"/>
    </row>
    <row r="413" hidden="1">
      <c r="H413" s="207"/>
    </row>
    <row r="414" hidden="1">
      <c r="H414" s="207"/>
    </row>
    <row r="415" hidden="1">
      <c r="H415" s="207"/>
    </row>
    <row r="416" hidden="1">
      <c r="H416" s="207"/>
    </row>
    <row r="417" hidden="1">
      <c r="H417" s="207"/>
    </row>
    <row r="418" hidden="1">
      <c r="H418" s="207"/>
    </row>
    <row r="419" hidden="1">
      <c r="H419" s="207"/>
    </row>
    <row r="420" hidden="1">
      <c r="H420" s="207"/>
    </row>
    <row r="421" hidden="1">
      <c r="H421" s="207"/>
    </row>
    <row r="422" hidden="1">
      <c r="H422" s="207"/>
    </row>
    <row r="423" hidden="1">
      <c r="H423" s="207"/>
    </row>
    <row r="424" hidden="1">
      <c r="H424" s="207"/>
    </row>
    <row r="425" hidden="1">
      <c r="H425" s="207"/>
    </row>
    <row r="426" hidden="1">
      <c r="H426" s="207"/>
    </row>
    <row r="427" hidden="1">
      <c r="H427" s="207"/>
    </row>
    <row r="428" hidden="1">
      <c r="H428" s="207"/>
    </row>
    <row r="429" hidden="1">
      <c r="H429" s="207"/>
    </row>
    <row r="430" hidden="1">
      <c r="H430" s="207"/>
    </row>
    <row r="431" hidden="1">
      <c r="H431" s="207"/>
    </row>
    <row r="432" hidden="1">
      <c r="H432" s="207"/>
    </row>
    <row r="433" hidden="1">
      <c r="H433" s="207"/>
    </row>
    <row r="434" hidden="1">
      <c r="H434" s="207"/>
    </row>
    <row r="435" hidden="1">
      <c r="H435" s="207"/>
    </row>
    <row r="436" hidden="1">
      <c r="H436" s="207"/>
    </row>
    <row r="437" hidden="1">
      <c r="H437" s="207"/>
    </row>
    <row r="438" hidden="1">
      <c r="H438" s="207"/>
    </row>
    <row r="439" hidden="1">
      <c r="H439" s="207"/>
    </row>
    <row r="440" hidden="1">
      <c r="H440" s="207"/>
    </row>
    <row r="441" hidden="1">
      <c r="H441" s="207"/>
    </row>
    <row r="442" hidden="1">
      <c r="H442" s="207"/>
    </row>
    <row r="443" hidden="1">
      <c r="H443" s="207"/>
    </row>
    <row r="444" hidden="1">
      <c r="H444" s="207"/>
    </row>
    <row r="445" hidden="1">
      <c r="H445" s="207"/>
    </row>
    <row r="446" hidden="1">
      <c r="H446" s="207"/>
    </row>
    <row r="447" hidden="1">
      <c r="H447" s="207"/>
    </row>
    <row r="448" hidden="1">
      <c r="H448" s="207"/>
    </row>
    <row r="449" hidden="1">
      <c r="H449" s="207"/>
    </row>
    <row r="450" hidden="1">
      <c r="H450" s="207"/>
    </row>
    <row r="451" hidden="1">
      <c r="H451" s="207"/>
    </row>
    <row r="452" hidden="1">
      <c r="H452" s="207"/>
    </row>
    <row r="453" hidden="1">
      <c r="H453" s="207"/>
    </row>
    <row r="454" hidden="1">
      <c r="H454" s="207"/>
    </row>
    <row r="455" hidden="1">
      <c r="H455" s="207"/>
    </row>
    <row r="456" hidden="1">
      <c r="H456" s="207"/>
    </row>
    <row r="457" hidden="1">
      <c r="H457" s="207"/>
    </row>
    <row r="458" hidden="1">
      <c r="H458" s="207"/>
    </row>
    <row r="459" hidden="1">
      <c r="H459" s="207"/>
    </row>
    <row r="460" hidden="1">
      <c r="H460" s="207"/>
    </row>
    <row r="461" hidden="1">
      <c r="H461" s="207"/>
    </row>
    <row r="462" hidden="1">
      <c r="H462" s="207"/>
    </row>
    <row r="463" hidden="1">
      <c r="H463" s="207"/>
    </row>
    <row r="464" hidden="1">
      <c r="H464" s="207"/>
    </row>
    <row r="465" hidden="1">
      <c r="H465" s="207"/>
    </row>
    <row r="466" hidden="1">
      <c r="H466" s="207"/>
    </row>
    <row r="467" hidden="1">
      <c r="H467" s="207"/>
    </row>
    <row r="468" hidden="1">
      <c r="H468" s="207"/>
    </row>
    <row r="469" hidden="1">
      <c r="H469" s="207"/>
    </row>
    <row r="470" hidden="1">
      <c r="H470" s="207"/>
    </row>
    <row r="471" hidden="1">
      <c r="H471" s="207"/>
    </row>
    <row r="472" hidden="1">
      <c r="H472" s="207"/>
    </row>
    <row r="473" hidden="1">
      <c r="H473" s="207"/>
    </row>
    <row r="474" hidden="1">
      <c r="H474" s="207"/>
    </row>
    <row r="475" hidden="1">
      <c r="H475" s="207"/>
    </row>
    <row r="476" hidden="1">
      <c r="H476" s="207"/>
    </row>
    <row r="477" hidden="1">
      <c r="H477" s="207"/>
    </row>
    <row r="478" hidden="1">
      <c r="H478" s="207"/>
    </row>
    <row r="479" hidden="1">
      <c r="H479" s="207"/>
    </row>
    <row r="480" hidden="1">
      <c r="H480" s="207"/>
    </row>
    <row r="481" hidden="1">
      <c r="H481" s="207"/>
    </row>
    <row r="482" hidden="1">
      <c r="H482" s="207"/>
    </row>
    <row r="483" hidden="1">
      <c r="H483" s="207"/>
    </row>
    <row r="484" hidden="1">
      <c r="H484" s="207"/>
    </row>
    <row r="485" hidden="1">
      <c r="H485" s="207"/>
    </row>
    <row r="486" hidden="1">
      <c r="H486" s="207"/>
    </row>
    <row r="487" hidden="1">
      <c r="H487" s="207"/>
    </row>
    <row r="488" hidden="1">
      <c r="H488" s="207"/>
    </row>
    <row r="489" hidden="1">
      <c r="H489" s="207"/>
    </row>
    <row r="490" hidden="1">
      <c r="H490" s="207"/>
    </row>
    <row r="491" hidden="1">
      <c r="H491" s="207"/>
    </row>
    <row r="492" hidden="1">
      <c r="H492" s="207"/>
    </row>
    <row r="493" hidden="1">
      <c r="H493" s="207"/>
    </row>
    <row r="494" hidden="1">
      <c r="H494" s="207"/>
    </row>
    <row r="495" hidden="1">
      <c r="H495" s="207"/>
    </row>
    <row r="496" hidden="1">
      <c r="H496" s="207"/>
    </row>
    <row r="497" hidden="1">
      <c r="H497" s="207"/>
    </row>
    <row r="498" hidden="1">
      <c r="H498" s="207"/>
    </row>
    <row r="499" hidden="1">
      <c r="H499" s="207"/>
    </row>
    <row r="500" hidden="1">
      <c r="H500" s="207"/>
    </row>
    <row r="501" hidden="1">
      <c r="H501" s="207"/>
    </row>
    <row r="502" hidden="1">
      <c r="H502" s="207"/>
    </row>
    <row r="503" hidden="1">
      <c r="H503" s="207"/>
    </row>
    <row r="504" hidden="1">
      <c r="H504" s="207"/>
    </row>
    <row r="505" hidden="1">
      <c r="H505" s="207"/>
    </row>
    <row r="506" hidden="1">
      <c r="H506" s="207"/>
    </row>
    <row r="507" hidden="1">
      <c r="H507" s="207"/>
    </row>
    <row r="508" hidden="1">
      <c r="H508" s="207"/>
    </row>
    <row r="509" hidden="1">
      <c r="H509" s="207"/>
    </row>
    <row r="510" hidden="1">
      <c r="H510" s="207"/>
    </row>
    <row r="511" hidden="1">
      <c r="H511" s="207"/>
    </row>
    <row r="512" hidden="1">
      <c r="H512" s="207"/>
    </row>
    <row r="513" hidden="1">
      <c r="H513" s="207"/>
    </row>
    <row r="514" hidden="1">
      <c r="H514" s="207"/>
    </row>
    <row r="515" hidden="1">
      <c r="H515" s="207"/>
    </row>
    <row r="516" hidden="1">
      <c r="H516" s="207"/>
    </row>
    <row r="517" hidden="1">
      <c r="H517" s="207"/>
    </row>
    <row r="518" hidden="1">
      <c r="H518" s="207"/>
    </row>
    <row r="519" hidden="1">
      <c r="H519" s="207"/>
    </row>
    <row r="520" hidden="1">
      <c r="H520" s="207"/>
    </row>
    <row r="521" hidden="1">
      <c r="H521" s="207"/>
    </row>
    <row r="522" hidden="1">
      <c r="H522" s="207"/>
    </row>
    <row r="523" hidden="1">
      <c r="H523" s="207"/>
    </row>
    <row r="524" hidden="1">
      <c r="H524" s="207"/>
    </row>
    <row r="525" hidden="1">
      <c r="H525" s="207"/>
    </row>
    <row r="526" hidden="1">
      <c r="H526" s="207"/>
    </row>
    <row r="527" hidden="1">
      <c r="H527" s="207"/>
    </row>
    <row r="528" hidden="1">
      <c r="H528" s="207"/>
    </row>
    <row r="529" hidden="1">
      <c r="H529" s="207"/>
    </row>
    <row r="530" hidden="1">
      <c r="H530" s="207"/>
    </row>
    <row r="531" hidden="1">
      <c r="H531" s="207"/>
    </row>
    <row r="532" hidden="1">
      <c r="H532" s="207"/>
    </row>
    <row r="533" hidden="1">
      <c r="H533" s="207"/>
    </row>
    <row r="534" hidden="1">
      <c r="H534" s="207"/>
    </row>
    <row r="535" hidden="1">
      <c r="H535" s="207"/>
    </row>
    <row r="536" hidden="1">
      <c r="H536" s="207"/>
    </row>
    <row r="537" hidden="1">
      <c r="H537" s="207"/>
    </row>
    <row r="538" hidden="1">
      <c r="H538" s="207"/>
    </row>
    <row r="539" hidden="1">
      <c r="H539" s="207"/>
    </row>
    <row r="540" hidden="1">
      <c r="H540" s="207"/>
    </row>
    <row r="541" hidden="1">
      <c r="H541" s="207"/>
    </row>
    <row r="542" hidden="1">
      <c r="H542" s="207"/>
    </row>
    <row r="543" hidden="1">
      <c r="H543" s="207"/>
    </row>
    <row r="544" hidden="1">
      <c r="H544" s="207"/>
    </row>
    <row r="545" hidden="1">
      <c r="H545" s="207"/>
    </row>
    <row r="546" hidden="1">
      <c r="H546" s="207"/>
    </row>
    <row r="547" hidden="1">
      <c r="H547" s="207"/>
    </row>
    <row r="548" hidden="1">
      <c r="H548" s="207"/>
    </row>
    <row r="549" hidden="1">
      <c r="H549" s="207"/>
    </row>
    <row r="550" hidden="1">
      <c r="H550" s="207"/>
    </row>
    <row r="551" hidden="1">
      <c r="H551" s="207"/>
    </row>
    <row r="552" hidden="1">
      <c r="H552" s="207"/>
    </row>
    <row r="553" hidden="1">
      <c r="H553" s="207"/>
    </row>
    <row r="554" hidden="1">
      <c r="H554" s="207"/>
    </row>
    <row r="555" hidden="1">
      <c r="H555" s="207"/>
    </row>
    <row r="556" hidden="1">
      <c r="H556" s="207"/>
    </row>
    <row r="557" hidden="1">
      <c r="H557" s="207"/>
    </row>
    <row r="558" hidden="1">
      <c r="H558" s="207"/>
    </row>
    <row r="559" hidden="1">
      <c r="H559" s="207"/>
    </row>
    <row r="560" hidden="1">
      <c r="H560" s="207"/>
    </row>
    <row r="561" hidden="1">
      <c r="H561" s="207"/>
    </row>
    <row r="562" hidden="1">
      <c r="H562" s="207"/>
    </row>
    <row r="563" hidden="1">
      <c r="H563" s="207"/>
    </row>
    <row r="564" hidden="1">
      <c r="H564" s="207"/>
    </row>
    <row r="565" hidden="1">
      <c r="H565" s="207"/>
    </row>
    <row r="566" hidden="1">
      <c r="H566" s="207"/>
    </row>
    <row r="567" hidden="1">
      <c r="H567" s="207"/>
    </row>
    <row r="568" hidden="1">
      <c r="H568" s="207"/>
    </row>
    <row r="569" hidden="1">
      <c r="H569" s="207"/>
    </row>
    <row r="570" hidden="1">
      <c r="H570" s="207"/>
    </row>
    <row r="571" hidden="1">
      <c r="H571" s="207"/>
    </row>
    <row r="572" hidden="1">
      <c r="H572" s="207"/>
    </row>
    <row r="573" hidden="1">
      <c r="H573" s="207"/>
    </row>
    <row r="574" hidden="1">
      <c r="H574" s="207"/>
    </row>
    <row r="575" hidden="1">
      <c r="H575" s="207"/>
    </row>
    <row r="576" hidden="1">
      <c r="H576" s="207"/>
    </row>
    <row r="577" hidden="1">
      <c r="H577" s="207"/>
    </row>
    <row r="578" hidden="1">
      <c r="H578" s="207"/>
    </row>
    <row r="579" hidden="1">
      <c r="H579" s="207"/>
    </row>
    <row r="580" hidden="1">
      <c r="H580" s="207"/>
    </row>
    <row r="581" hidden="1">
      <c r="H581" s="207"/>
    </row>
    <row r="582" hidden="1">
      <c r="H582" s="207"/>
    </row>
    <row r="583" hidden="1">
      <c r="H583" s="207"/>
    </row>
    <row r="584" hidden="1">
      <c r="H584" s="207"/>
    </row>
    <row r="585" hidden="1">
      <c r="H585" s="207"/>
    </row>
    <row r="586" hidden="1">
      <c r="H586" s="207"/>
    </row>
    <row r="587" hidden="1">
      <c r="H587" s="207"/>
    </row>
    <row r="588" hidden="1">
      <c r="H588" s="207"/>
    </row>
    <row r="589" hidden="1">
      <c r="H589" s="207"/>
    </row>
    <row r="590" hidden="1">
      <c r="H590" s="207"/>
    </row>
    <row r="591" hidden="1">
      <c r="H591" s="207"/>
    </row>
    <row r="592" hidden="1">
      <c r="H592" s="207"/>
    </row>
    <row r="593" hidden="1">
      <c r="H593" s="207"/>
    </row>
    <row r="594" hidden="1">
      <c r="H594" s="207"/>
    </row>
    <row r="595" hidden="1">
      <c r="H595" s="207"/>
    </row>
    <row r="596" hidden="1">
      <c r="H596" s="207"/>
    </row>
    <row r="597" hidden="1">
      <c r="H597" s="207"/>
    </row>
    <row r="598" hidden="1">
      <c r="H598" s="207"/>
    </row>
    <row r="599" hidden="1">
      <c r="H599" s="207"/>
    </row>
    <row r="600" hidden="1">
      <c r="H600" s="207"/>
    </row>
    <row r="601" hidden="1">
      <c r="H601" s="207"/>
    </row>
    <row r="602" hidden="1">
      <c r="H602" s="207"/>
    </row>
    <row r="603" hidden="1">
      <c r="H603" s="207"/>
    </row>
    <row r="604" hidden="1">
      <c r="H604" s="207"/>
    </row>
    <row r="605" hidden="1">
      <c r="H605" s="207"/>
    </row>
    <row r="606" hidden="1">
      <c r="H606" s="207"/>
    </row>
    <row r="607" hidden="1">
      <c r="H607" s="207"/>
    </row>
    <row r="608" hidden="1">
      <c r="H608" s="207"/>
    </row>
    <row r="609" hidden="1">
      <c r="H609" s="207"/>
    </row>
    <row r="610" hidden="1">
      <c r="H610" s="207"/>
    </row>
    <row r="611" hidden="1">
      <c r="H611" s="207"/>
    </row>
    <row r="612" hidden="1">
      <c r="H612" s="207"/>
    </row>
    <row r="613" hidden="1">
      <c r="H613" s="207"/>
    </row>
    <row r="614" hidden="1">
      <c r="H614" s="207"/>
    </row>
    <row r="615" hidden="1">
      <c r="H615" s="207"/>
    </row>
    <row r="616" hidden="1">
      <c r="H616" s="207"/>
    </row>
    <row r="617" hidden="1">
      <c r="H617" s="207"/>
    </row>
    <row r="618" hidden="1">
      <c r="H618" s="207"/>
    </row>
    <row r="619" hidden="1">
      <c r="H619" s="207"/>
    </row>
    <row r="620" hidden="1">
      <c r="H620" s="207"/>
    </row>
    <row r="621" hidden="1">
      <c r="H621" s="207"/>
    </row>
    <row r="622" hidden="1">
      <c r="H622" s="207"/>
    </row>
    <row r="623" hidden="1">
      <c r="H623" s="207"/>
    </row>
    <row r="624" hidden="1">
      <c r="H624" s="207"/>
    </row>
    <row r="625" hidden="1">
      <c r="H625" s="207"/>
    </row>
    <row r="626" hidden="1">
      <c r="H626" s="207"/>
    </row>
    <row r="627" hidden="1">
      <c r="H627" s="207"/>
    </row>
    <row r="628" hidden="1">
      <c r="H628" s="207"/>
    </row>
    <row r="629" hidden="1">
      <c r="H629" s="207"/>
    </row>
    <row r="630" hidden="1">
      <c r="H630" s="207"/>
    </row>
    <row r="631" hidden="1">
      <c r="H631" s="207"/>
    </row>
    <row r="632" hidden="1">
      <c r="H632" s="207"/>
    </row>
    <row r="633" hidden="1">
      <c r="H633" s="207"/>
    </row>
    <row r="634" hidden="1">
      <c r="H634" s="207"/>
    </row>
    <row r="635" hidden="1">
      <c r="H635" s="207"/>
    </row>
    <row r="636" hidden="1">
      <c r="H636" s="207"/>
    </row>
    <row r="637" hidden="1">
      <c r="H637" s="207"/>
    </row>
    <row r="638" hidden="1">
      <c r="H638" s="207"/>
    </row>
    <row r="639" hidden="1">
      <c r="H639" s="207"/>
    </row>
    <row r="640" hidden="1">
      <c r="H640" s="207"/>
    </row>
    <row r="641" hidden="1">
      <c r="H641" s="207"/>
    </row>
    <row r="642" hidden="1">
      <c r="H642" s="207"/>
    </row>
    <row r="643" hidden="1">
      <c r="H643" s="207"/>
    </row>
    <row r="644" hidden="1">
      <c r="H644" s="207"/>
    </row>
    <row r="645" hidden="1">
      <c r="H645" s="207"/>
    </row>
    <row r="646" hidden="1">
      <c r="H646" s="207"/>
    </row>
    <row r="647" hidden="1">
      <c r="H647" s="207"/>
    </row>
    <row r="648" hidden="1">
      <c r="H648" s="207"/>
    </row>
    <row r="649" hidden="1">
      <c r="H649" s="207"/>
    </row>
    <row r="650" hidden="1">
      <c r="H650" s="207"/>
    </row>
    <row r="651" hidden="1">
      <c r="H651" s="207"/>
    </row>
    <row r="652" hidden="1">
      <c r="H652" s="207"/>
    </row>
    <row r="653" hidden="1">
      <c r="H653" s="207"/>
    </row>
    <row r="654" hidden="1">
      <c r="H654" s="207"/>
    </row>
    <row r="655" hidden="1">
      <c r="H655" s="207"/>
    </row>
    <row r="656" hidden="1">
      <c r="H656" s="207"/>
    </row>
    <row r="657" hidden="1">
      <c r="H657" s="207"/>
    </row>
    <row r="658" hidden="1">
      <c r="H658" s="207"/>
    </row>
    <row r="659" hidden="1">
      <c r="H659" s="207"/>
    </row>
    <row r="660" hidden="1">
      <c r="H660" s="207"/>
    </row>
    <row r="661" hidden="1">
      <c r="H661" s="207"/>
    </row>
    <row r="662" hidden="1">
      <c r="H662" s="207"/>
    </row>
    <row r="663" hidden="1">
      <c r="H663" s="207"/>
    </row>
    <row r="664" hidden="1">
      <c r="H664" s="207"/>
    </row>
    <row r="665" hidden="1">
      <c r="H665" s="207"/>
    </row>
    <row r="666" hidden="1">
      <c r="H666" s="207"/>
    </row>
    <row r="667" hidden="1">
      <c r="H667" s="207"/>
    </row>
    <row r="668" hidden="1">
      <c r="H668" s="207"/>
    </row>
    <row r="669" hidden="1">
      <c r="H669" s="207"/>
    </row>
    <row r="670" hidden="1">
      <c r="H670" s="207"/>
    </row>
    <row r="671" hidden="1">
      <c r="H671" s="207"/>
    </row>
    <row r="672" hidden="1">
      <c r="H672" s="207"/>
    </row>
    <row r="673" hidden="1">
      <c r="H673" s="207"/>
    </row>
    <row r="674" hidden="1">
      <c r="H674" s="207"/>
    </row>
    <row r="675" hidden="1">
      <c r="H675" s="207"/>
    </row>
    <row r="676" hidden="1">
      <c r="H676" s="207"/>
    </row>
    <row r="677" hidden="1">
      <c r="H677" s="207"/>
    </row>
    <row r="678" hidden="1">
      <c r="H678" s="207"/>
    </row>
    <row r="679" hidden="1">
      <c r="H679" s="207"/>
    </row>
    <row r="680" hidden="1">
      <c r="H680" s="207"/>
    </row>
    <row r="681" hidden="1">
      <c r="H681" s="207"/>
    </row>
    <row r="682" hidden="1">
      <c r="H682" s="207"/>
    </row>
    <row r="683" hidden="1">
      <c r="H683" s="207"/>
    </row>
    <row r="684" hidden="1">
      <c r="H684" s="207"/>
    </row>
    <row r="685" hidden="1">
      <c r="H685" s="207"/>
    </row>
    <row r="686" hidden="1">
      <c r="H686" s="207"/>
    </row>
    <row r="687" hidden="1">
      <c r="H687" s="207"/>
    </row>
    <row r="688" hidden="1">
      <c r="H688" s="207"/>
    </row>
    <row r="689" hidden="1">
      <c r="H689" s="207"/>
    </row>
    <row r="690" hidden="1">
      <c r="H690" s="207"/>
    </row>
    <row r="691" hidden="1">
      <c r="H691" s="207"/>
    </row>
    <row r="692" hidden="1">
      <c r="H692" s="207"/>
    </row>
    <row r="693" hidden="1">
      <c r="H693" s="207"/>
    </row>
    <row r="694" hidden="1">
      <c r="H694" s="207"/>
    </row>
    <row r="695" hidden="1">
      <c r="H695" s="207"/>
    </row>
    <row r="696" hidden="1">
      <c r="H696" s="207"/>
    </row>
    <row r="697" hidden="1">
      <c r="H697" s="207"/>
    </row>
    <row r="698" hidden="1">
      <c r="H698" s="207"/>
    </row>
    <row r="699" hidden="1">
      <c r="H699" s="207"/>
    </row>
    <row r="700" hidden="1">
      <c r="H700" s="207"/>
    </row>
    <row r="701" hidden="1">
      <c r="H701" s="207"/>
    </row>
    <row r="702" hidden="1">
      <c r="H702" s="207"/>
    </row>
    <row r="703" hidden="1">
      <c r="H703" s="207"/>
    </row>
    <row r="704" hidden="1">
      <c r="H704" s="207"/>
    </row>
    <row r="705" hidden="1">
      <c r="H705" s="207"/>
    </row>
    <row r="706" hidden="1">
      <c r="H706" s="207"/>
    </row>
    <row r="707" hidden="1">
      <c r="H707" s="207"/>
    </row>
    <row r="708" hidden="1">
      <c r="H708" s="207"/>
    </row>
    <row r="709" hidden="1">
      <c r="H709" s="207"/>
    </row>
    <row r="710" hidden="1">
      <c r="H710" s="207"/>
    </row>
    <row r="711" hidden="1">
      <c r="H711" s="207"/>
    </row>
    <row r="712" hidden="1">
      <c r="H712" s="207"/>
    </row>
    <row r="713" hidden="1">
      <c r="H713" s="207"/>
    </row>
    <row r="714" hidden="1">
      <c r="H714" s="207"/>
    </row>
    <row r="715" hidden="1">
      <c r="H715" s="207"/>
    </row>
    <row r="716" hidden="1">
      <c r="H716" s="207"/>
    </row>
    <row r="717" hidden="1">
      <c r="H717" s="207"/>
    </row>
    <row r="718" hidden="1">
      <c r="H718" s="207"/>
    </row>
    <row r="719" hidden="1">
      <c r="H719" s="207"/>
    </row>
    <row r="720" hidden="1">
      <c r="H720" s="207"/>
    </row>
    <row r="721" hidden="1">
      <c r="H721" s="207"/>
    </row>
    <row r="722" hidden="1">
      <c r="H722" s="207"/>
    </row>
    <row r="723" hidden="1">
      <c r="H723" s="207"/>
    </row>
    <row r="724" hidden="1">
      <c r="H724" s="207"/>
    </row>
    <row r="725" hidden="1">
      <c r="H725" s="207"/>
    </row>
    <row r="726" hidden="1">
      <c r="H726" s="207"/>
    </row>
    <row r="727" hidden="1">
      <c r="H727" s="207"/>
    </row>
    <row r="728" hidden="1">
      <c r="H728" s="207"/>
    </row>
    <row r="729" hidden="1">
      <c r="H729" s="207"/>
    </row>
    <row r="730" hidden="1">
      <c r="H730" s="207"/>
    </row>
    <row r="731" hidden="1">
      <c r="H731" s="207"/>
    </row>
    <row r="732" hidden="1">
      <c r="H732" s="207"/>
    </row>
    <row r="733" hidden="1">
      <c r="H733" s="207"/>
    </row>
    <row r="734" hidden="1">
      <c r="H734" s="207"/>
    </row>
    <row r="735" hidden="1">
      <c r="H735" s="207"/>
    </row>
    <row r="736" hidden="1">
      <c r="H736" s="207"/>
    </row>
    <row r="737" hidden="1">
      <c r="H737" s="207"/>
    </row>
    <row r="738" hidden="1">
      <c r="H738" s="207"/>
    </row>
    <row r="739" hidden="1">
      <c r="H739" s="207"/>
    </row>
    <row r="740" hidden="1">
      <c r="H740" s="207"/>
    </row>
    <row r="741" hidden="1">
      <c r="H741" s="207"/>
    </row>
    <row r="742" hidden="1">
      <c r="H742" s="207"/>
    </row>
    <row r="743" hidden="1">
      <c r="H743" s="207"/>
    </row>
    <row r="744" hidden="1">
      <c r="H744" s="207"/>
    </row>
    <row r="745" hidden="1">
      <c r="H745" s="207"/>
    </row>
    <row r="746" hidden="1">
      <c r="H746" s="207"/>
    </row>
    <row r="747" hidden="1">
      <c r="H747" s="207"/>
    </row>
    <row r="748" hidden="1">
      <c r="H748" s="207"/>
    </row>
    <row r="749" hidden="1">
      <c r="H749" s="207"/>
    </row>
    <row r="750" hidden="1">
      <c r="H750" s="207"/>
    </row>
    <row r="751" hidden="1">
      <c r="H751" s="207"/>
    </row>
    <row r="752" hidden="1">
      <c r="H752" s="207"/>
    </row>
    <row r="753" hidden="1">
      <c r="H753" s="207"/>
    </row>
    <row r="754" hidden="1">
      <c r="H754" s="207"/>
    </row>
    <row r="755" hidden="1">
      <c r="H755" s="207"/>
    </row>
    <row r="756" hidden="1">
      <c r="H756" s="207"/>
    </row>
    <row r="757" hidden="1">
      <c r="H757" s="207"/>
    </row>
    <row r="758" hidden="1">
      <c r="H758" s="207"/>
    </row>
    <row r="759" hidden="1">
      <c r="H759" s="207"/>
    </row>
    <row r="760" hidden="1">
      <c r="H760" s="207"/>
    </row>
    <row r="761" hidden="1">
      <c r="H761" s="207"/>
    </row>
    <row r="762" hidden="1">
      <c r="H762" s="207"/>
    </row>
    <row r="763" hidden="1">
      <c r="H763" s="207"/>
    </row>
    <row r="764" hidden="1">
      <c r="H764" s="207"/>
    </row>
    <row r="765" hidden="1">
      <c r="H765" s="207"/>
    </row>
    <row r="766" hidden="1">
      <c r="H766" s="207"/>
    </row>
    <row r="767" hidden="1">
      <c r="H767" s="207"/>
    </row>
    <row r="768" hidden="1">
      <c r="H768" s="207"/>
    </row>
    <row r="769" hidden="1">
      <c r="H769" s="207"/>
    </row>
    <row r="770" hidden="1">
      <c r="H770" s="207"/>
    </row>
    <row r="771" hidden="1">
      <c r="H771" s="207"/>
    </row>
    <row r="772" hidden="1">
      <c r="H772" s="207"/>
    </row>
    <row r="773" hidden="1">
      <c r="H773" s="207"/>
    </row>
    <row r="774" hidden="1">
      <c r="H774" s="207"/>
    </row>
    <row r="775" hidden="1">
      <c r="H775" s="207"/>
    </row>
    <row r="776" hidden="1">
      <c r="H776" s="207"/>
    </row>
    <row r="777" hidden="1">
      <c r="H777" s="207"/>
    </row>
    <row r="778" hidden="1">
      <c r="H778" s="207"/>
    </row>
    <row r="779" hidden="1">
      <c r="H779" s="207"/>
    </row>
    <row r="780" hidden="1">
      <c r="H780" s="207"/>
    </row>
    <row r="781" hidden="1">
      <c r="H781" s="207"/>
    </row>
    <row r="782" hidden="1">
      <c r="H782" s="207"/>
    </row>
    <row r="783" hidden="1">
      <c r="H783" s="207"/>
    </row>
    <row r="784" hidden="1">
      <c r="H784" s="207"/>
    </row>
    <row r="785" hidden="1">
      <c r="H785" s="207"/>
    </row>
    <row r="786" hidden="1">
      <c r="H786" s="207"/>
    </row>
    <row r="787" hidden="1">
      <c r="H787" s="207"/>
    </row>
    <row r="788" hidden="1">
      <c r="H788" s="207"/>
    </row>
    <row r="789" hidden="1">
      <c r="H789" s="207"/>
    </row>
    <row r="790" hidden="1">
      <c r="H790" s="207"/>
    </row>
    <row r="791" hidden="1">
      <c r="H791" s="207"/>
    </row>
    <row r="792" hidden="1">
      <c r="H792" s="207"/>
    </row>
    <row r="793" hidden="1">
      <c r="H793" s="207"/>
    </row>
    <row r="794" hidden="1">
      <c r="H794" s="207"/>
    </row>
    <row r="795" hidden="1">
      <c r="H795" s="207"/>
    </row>
    <row r="796" hidden="1">
      <c r="H796" s="207"/>
    </row>
    <row r="797" hidden="1">
      <c r="H797" s="207"/>
    </row>
    <row r="798" hidden="1">
      <c r="H798" s="207"/>
    </row>
    <row r="799" hidden="1">
      <c r="H799" s="207"/>
    </row>
    <row r="800" hidden="1">
      <c r="H800" s="207"/>
    </row>
    <row r="801" hidden="1">
      <c r="H801" s="207"/>
    </row>
    <row r="802" hidden="1">
      <c r="H802" s="207"/>
    </row>
    <row r="803" hidden="1">
      <c r="H803" s="207"/>
    </row>
    <row r="804" hidden="1">
      <c r="H804" s="207"/>
    </row>
    <row r="805" hidden="1">
      <c r="H805" s="207"/>
    </row>
    <row r="806" hidden="1">
      <c r="H806" s="207"/>
    </row>
    <row r="807" hidden="1">
      <c r="H807" s="207"/>
    </row>
    <row r="808" hidden="1">
      <c r="H808" s="207"/>
    </row>
    <row r="809" hidden="1">
      <c r="H809" s="207"/>
    </row>
    <row r="810" hidden="1">
      <c r="H810" s="207"/>
    </row>
    <row r="811" hidden="1">
      <c r="H811" s="207"/>
    </row>
    <row r="812" hidden="1">
      <c r="H812" s="207"/>
    </row>
    <row r="813" hidden="1">
      <c r="H813" s="207"/>
    </row>
    <row r="814" hidden="1">
      <c r="H814" s="207"/>
    </row>
    <row r="815" hidden="1">
      <c r="H815" s="207"/>
    </row>
    <row r="816" hidden="1">
      <c r="H816" s="207"/>
    </row>
    <row r="817" hidden="1">
      <c r="H817" s="207"/>
    </row>
    <row r="818" hidden="1">
      <c r="H818" s="207"/>
    </row>
    <row r="819" hidden="1">
      <c r="H819" s="207"/>
    </row>
    <row r="820" hidden="1">
      <c r="H820" s="207"/>
    </row>
    <row r="821" hidden="1">
      <c r="H821" s="207"/>
    </row>
    <row r="822" hidden="1">
      <c r="H822" s="207"/>
    </row>
    <row r="823" hidden="1">
      <c r="H823" s="207"/>
    </row>
    <row r="824" hidden="1">
      <c r="H824" s="207"/>
    </row>
    <row r="825" hidden="1">
      <c r="H825" s="207"/>
    </row>
    <row r="826" hidden="1">
      <c r="H826" s="207"/>
    </row>
    <row r="827" hidden="1">
      <c r="H827" s="207"/>
    </row>
    <row r="828" hidden="1">
      <c r="H828" s="207"/>
    </row>
    <row r="829" hidden="1">
      <c r="H829" s="207"/>
    </row>
    <row r="830" hidden="1">
      <c r="H830" s="207"/>
    </row>
    <row r="831" hidden="1">
      <c r="H831" s="207"/>
    </row>
    <row r="832" hidden="1">
      <c r="H832" s="207"/>
    </row>
    <row r="833" hidden="1">
      <c r="H833" s="207"/>
    </row>
    <row r="834" hidden="1">
      <c r="H834" s="207"/>
    </row>
    <row r="835" hidden="1">
      <c r="H835" s="207"/>
    </row>
    <row r="836" hidden="1">
      <c r="H836" s="207"/>
    </row>
    <row r="837" hidden="1">
      <c r="H837" s="207"/>
    </row>
    <row r="838" hidden="1">
      <c r="H838" s="207"/>
    </row>
    <row r="839" hidden="1">
      <c r="H839" s="207"/>
    </row>
    <row r="840" hidden="1">
      <c r="H840" s="207"/>
    </row>
    <row r="841" hidden="1">
      <c r="H841" s="207"/>
    </row>
    <row r="842" hidden="1">
      <c r="H842" s="207"/>
    </row>
    <row r="843" hidden="1">
      <c r="H843" s="207"/>
    </row>
    <row r="844" hidden="1">
      <c r="H844" s="207"/>
    </row>
    <row r="845" hidden="1">
      <c r="H845" s="207"/>
    </row>
    <row r="846" hidden="1">
      <c r="H846" s="207"/>
    </row>
    <row r="847" hidden="1">
      <c r="H847" s="207"/>
    </row>
    <row r="848" hidden="1">
      <c r="H848" s="207"/>
    </row>
    <row r="849" hidden="1">
      <c r="H849" s="207"/>
    </row>
    <row r="850" hidden="1">
      <c r="H850" s="207"/>
    </row>
    <row r="851" hidden="1">
      <c r="H851" s="207"/>
    </row>
    <row r="852" hidden="1">
      <c r="H852" s="207"/>
    </row>
    <row r="853" hidden="1">
      <c r="H853" s="207"/>
    </row>
    <row r="854" hidden="1">
      <c r="H854" s="207"/>
    </row>
    <row r="855" hidden="1">
      <c r="H855" s="207"/>
    </row>
    <row r="856" hidden="1">
      <c r="H856" s="207"/>
    </row>
    <row r="857" hidden="1">
      <c r="H857" s="207"/>
    </row>
    <row r="858" hidden="1">
      <c r="H858" s="207"/>
    </row>
    <row r="859" hidden="1">
      <c r="H859" s="207"/>
    </row>
    <row r="860" hidden="1">
      <c r="H860" s="207"/>
    </row>
    <row r="861" hidden="1">
      <c r="H861" s="207"/>
    </row>
    <row r="862" hidden="1">
      <c r="H862" s="207"/>
    </row>
    <row r="863" hidden="1">
      <c r="H863" s="207"/>
    </row>
    <row r="864" hidden="1">
      <c r="H864" s="207"/>
    </row>
    <row r="865" hidden="1">
      <c r="H865" s="207"/>
    </row>
    <row r="866" hidden="1">
      <c r="H866" s="207"/>
    </row>
    <row r="867" hidden="1">
      <c r="H867" s="207"/>
    </row>
    <row r="868" hidden="1">
      <c r="H868" s="207"/>
    </row>
    <row r="869" hidden="1">
      <c r="H869" s="207"/>
    </row>
    <row r="870" hidden="1">
      <c r="H870" s="207"/>
    </row>
    <row r="871" hidden="1">
      <c r="H871" s="207"/>
    </row>
    <row r="872" hidden="1">
      <c r="H872" s="207"/>
    </row>
    <row r="873" hidden="1">
      <c r="H873" s="207"/>
    </row>
    <row r="874" hidden="1">
      <c r="H874" s="207"/>
    </row>
    <row r="875" hidden="1">
      <c r="H875" s="207"/>
    </row>
    <row r="876" hidden="1">
      <c r="H876" s="207"/>
    </row>
    <row r="877" hidden="1">
      <c r="H877" s="207"/>
    </row>
    <row r="878" hidden="1">
      <c r="H878" s="207"/>
    </row>
    <row r="879" hidden="1">
      <c r="H879" s="207"/>
    </row>
    <row r="880" hidden="1">
      <c r="H880" s="207"/>
    </row>
    <row r="881" hidden="1">
      <c r="H881" s="207"/>
    </row>
    <row r="882" hidden="1">
      <c r="H882" s="207"/>
    </row>
    <row r="883" hidden="1">
      <c r="H883" s="207"/>
    </row>
    <row r="884" hidden="1">
      <c r="H884" s="207"/>
    </row>
    <row r="885" hidden="1">
      <c r="H885" s="207"/>
    </row>
    <row r="886" hidden="1">
      <c r="H886" s="207"/>
    </row>
    <row r="887" hidden="1">
      <c r="H887" s="207"/>
    </row>
    <row r="888" hidden="1">
      <c r="H888" s="207"/>
    </row>
    <row r="889" hidden="1">
      <c r="H889" s="207"/>
    </row>
    <row r="890" hidden="1">
      <c r="H890" s="207"/>
    </row>
    <row r="891" hidden="1">
      <c r="H891" s="207"/>
    </row>
    <row r="892" hidden="1">
      <c r="H892" s="207"/>
    </row>
    <row r="893" hidden="1">
      <c r="H893" s="207"/>
    </row>
    <row r="894" hidden="1">
      <c r="H894" s="207"/>
    </row>
    <row r="895" hidden="1">
      <c r="H895" s="207"/>
    </row>
    <row r="896" hidden="1">
      <c r="H896" s="207"/>
    </row>
    <row r="897" hidden="1">
      <c r="H897" s="207"/>
    </row>
    <row r="898" hidden="1">
      <c r="H898" s="207"/>
    </row>
    <row r="899" hidden="1">
      <c r="H899" s="207"/>
    </row>
    <row r="900" hidden="1">
      <c r="H900" s="207"/>
    </row>
    <row r="901" hidden="1">
      <c r="H901" s="207"/>
    </row>
    <row r="902" hidden="1">
      <c r="H902" s="207"/>
    </row>
    <row r="903" hidden="1">
      <c r="H903" s="207"/>
    </row>
    <row r="904" hidden="1">
      <c r="H904" s="207"/>
    </row>
    <row r="905" hidden="1">
      <c r="H905" s="207"/>
    </row>
    <row r="906" hidden="1">
      <c r="H906" s="207"/>
    </row>
    <row r="907" hidden="1">
      <c r="H907" s="207"/>
    </row>
    <row r="908" hidden="1">
      <c r="H908" s="207"/>
    </row>
    <row r="909" hidden="1">
      <c r="H909" s="207"/>
    </row>
    <row r="910" hidden="1">
      <c r="H910" s="207"/>
    </row>
    <row r="911" hidden="1">
      <c r="H911" s="207"/>
    </row>
    <row r="912" hidden="1">
      <c r="H912" s="207"/>
    </row>
    <row r="913" hidden="1">
      <c r="H913" s="207"/>
    </row>
    <row r="914" hidden="1">
      <c r="H914" s="207"/>
    </row>
    <row r="915" hidden="1">
      <c r="H915" s="207"/>
    </row>
    <row r="916" hidden="1">
      <c r="H916" s="207"/>
    </row>
    <row r="917" hidden="1">
      <c r="H917" s="207"/>
    </row>
    <row r="918" hidden="1">
      <c r="H918" s="207"/>
    </row>
    <row r="919" hidden="1">
      <c r="H919" s="207"/>
    </row>
    <row r="920" hidden="1">
      <c r="H920" s="207"/>
    </row>
    <row r="921" hidden="1">
      <c r="H921" s="207"/>
    </row>
    <row r="922" hidden="1">
      <c r="H922" s="207"/>
    </row>
    <row r="923" hidden="1">
      <c r="H923" s="207"/>
    </row>
    <row r="924" hidden="1">
      <c r="H924" s="207"/>
    </row>
    <row r="925" hidden="1">
      <c r="H925" s="207"/>
    </row>
    <row r="926" hidden="1">
      <c r="H926" s="207"/>
    </row>
    <row r="927" hidden="1">
      <c r="H927" s="207"/>
    </row>
    <row r="928" hidden="1">
      <c r="H928" s="207"/>
    </row>
    <row r="929" hidden="1">
      <c r="H929" s="207"/>
    </row>
    <row r="930" hidden="1">
      <c r="H930" s="207"/>
    </row>
    <row r="931" hidden="1">
      <c r="H931" s="207"/>
    </row>
    <row r="932" hidden="1">
      <c r="H932" s="207"/>
    </row>
    <row r="933" hidden="1">
      <c r="H933" s="207"/>
    </row>
    <row r="934" hidden="1">
      <c r="H934" s="207"/>
    </row>
    <row r="935" hidden="1">
      <c r="H935" s="207"/>
    </row>
    <row r="936" hidden="1">
      <c r="H936" s="207"/>
    </row>
    <row r="937" hidden="1">
      <c r="H937" s="207"/>
    </row>
    <row r="938" hidden="1">
      <c r="H938" s="207"/>
    </row>
    <row r="939" hidden="1">
      <c r="H939" s="207"/>
    </row>
    <row r="940" hidden="1">
      <c r="H940" s="207"/>
    </row>
    <row r="941" hidden="1">
      <c r="H941" s="207"/>
    </row>
    <row r="942" hidden="1">
      <c r="H942" s="207"/>
    </row>
    <row r="943" hidden="1">
      <c r="H943" s="207"/>
    </row>
    <row r="944" hidden="1">
      <c r="H944" s="207"/>
    </row>
    <row r="945" hidden="1">
      <c r="H945" s="207"/>
    </row>
    <row r="946" hidden="1">
      <c r="H946" s="207"/>
    </row>
    <row r="947" hidden="1">
      <c r="H947" s="207"/>
    </row>
    <row r="948" hidden="1">
      <c r="H948" s="207"/>
    </row>
    <row r="949" hidden="1">
      <c r="H949" s="207"/>
    </row>
    <row r="950" hidden="1">
      <c r="H950" s="207"/>
    </row>
    <row r="951" hidden="1">
      <c r="H951" s="207"/>
    </row>
    <row r="952" hidden="1">
      <c r="H952" s="207"/>
    </row>
    <row r="953" hidden="1">
      <c r="H953" s="207"/>
    </row>
    <row r="954" hidden="1">
      <c r="H954" s="207"/>
    </row>
    <row r="955" hidden="1">
      <c r="H955" s="207"/>
    </row>
    <row r="956" hidden="1">
      <c r="H956" s="207"/>
    </row>
    <row r="957" hidden="1">
      <c r="H957" s="207"/>
    </row>
    <row r="958" hidden="1">
      <c r="H958" s="207"/>
    </row>
    <row r="959" hidden="1">
      <c r="H959" s="207"/>
    </row>
    <row r="960" hidden="1">
      <c r="H960" s="207"/>
    </row>
    <row r="961" hidden="1">
      <c r="H961" s="207"/>
    </row>
    <row r="962" hidden="1">
      <c r="H962" s="207"/>
    </row>
    <row r="963" hidden="1">
      <c r="H963" s="207"/>
    </row>
    <row r="964" hidden="1">
      <c r="H964" s="207"/>
    </row>
    <row r="965" hidden="1">
      <c r="H965" s="207"/>
    </row>
    <row r="966" hidden="1">
      <c r="H966" s="207"/>
    </row>
    <row r="967" hidden="1">
      <c r="H967" s="207"/>
    </row>
    <row r="968" hidden="1">
      <c r="H968" s="207"/>
    </row>
    <row r="969" hidden="1">
      <c r="H969" s="207"/>
    </row>
    <row r="970" hidden="1">
      <c r="H970" s="207"/>
    </row>
    <row r="971" hidden="1">
      <c r="H971" s="207"/>
    </row>
    <row r="972" hidden="1">
      <c r="H972" s="207"/>
    </row>
    <row r="973" hidden="1">
      <c r="H973" s="207"/>
    </row>
    <row r="974" hidden="1">
      <c r="H974" s="207"/>
    </row>
    <row r="975" hidden="1">
      <c r="H975" s="207"/>
    </row>
    <row r="976" hidden="1">
      <c r="H976" s="207"/>
    </row>
    <row r="977" hidden="1">
      <c r="H977" s="207"/>
    </row>
    <row r="978" hidden="1">
      <c r="H978" s="207"/>
    </row>
    <row r="979" hidden="1">
      <c r="H979" s="207"/>
    </row>
    <row r="980" hidden="1">
      <c r="H980" s="207"/>
    </row>
    <row r="981" hidden="1">
      <c r="H981" s="207"/>
    </row>
    <row r="982" hidden="1">
      <c r="H982" s="207"/>
    </row>
    <row r="983" hidden="1">
      <c r="H983" s="207"/>
    </row>
    <row r="984" hidden="1">
      <c r="H984" s="207"/>
    </row>
    <row r="985" hidden="1">
      <c r="H985" s="207"/>
    </row>
    <row r="986" hidden="1">
      <c r="H986" s="207"/>
    </row>
    <row r="987" hidden="1">
      <c r="H987" s="207"/>
    </row>
    <row r="988" hidden="1">
      <c r="H988" s="207"/>
    </row>
    <row r="989" hidden="1">
      <c r="H989" s="207"/>
    </row>
    <row r="990" hidden="1">
      <c r="H990" s="207"/>
    </row>
    <row r="991" hidden="1">
      <c r="H991" s="207"/>
    </row>
    <row r="992" hidden="1">
      <c r="H992" s="207"/>
    </row>
    <row r="993" hidden="1">
      <c r="H993" s="207"/>
    </row>
    <row r="994" hidden="1">
      <c r="H994" s="207"/>
    </row>
    <row r="995" hidden="1">
      <c r="H995" s="207"/>
    </row>
    <row r="996" hidden="1">
      <c r="H996" s="207"/>
    </row>
    <row r="997" hidden="1">
      <c r="H997" s="207"/>
    </row>
    <row r="998" hidden="1">
      <c r="H998" s="207"/>
    </row>
    <row r="999" hidden="1">
      <c r="H999" s="207"/>
    </row>
    <row r="1000" hidden="1">
      <c r="H1000" s="207"/>
    </row>
    <row r="1001" hidden="1">
      <c r="H1001" s="207"/>
    </row>
  </sheetData>
  <mergeCells count="10">
    <mergeCell ref="N2:O2"/>
    <mergeCell ref="P2:Q2"/>
    <mergeCell ref="A1:A2"/>
    <mergeCell ref="C1:H1"/>
    <mergeCell ref="I1:I9"/>
    <mergeCell ref="J1:Q1"/>
    <mergeCell ref="C2:F2"/>
    <mergeCell ref="G2:H2"/>
    <mergeCell ref="J2:M2"/>
    <mergeCell ref="G6:H9"/>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1.75"/>
    <col customWidth="1" min="2" max="2" width="23.25"/>
    <col customWidth="1" min="4" max="4" width="9.63"/>
    <col customWidth="1" min="9" max="9" width="16.0"/>
    <col customWidth="1" min="10" max="10" width="21.0"/>
    <col customWidth="1" min="11" max="11" width="21.88"/>
    <col customWidth="1" min="19" max="19" width="18.5"/>
    <col customWidth="1" min="20" max="20" width="25.0"/>
    <col customWidth="1" min="21" max="21" width="21.75"/>
    <col customWidth="1" min="22" max="22" width="20.38"/>
    <col customWidth="1" min="23" max="23" width="18.63"/>
    <col hidden="1" min="24" max="35" width="12.63"/>
  </cols>
  <sheetData>
    <row r="1">
      <c r="A1" s="109"/>
      <c r="B1" s="109"/>
      <c r="C1" s="208" t="s">
        <v>162</v>
      </c>
      <c r="D1" s="209"/>
      <c r="E1" s="209"/>
      <c r="F1" s="209"/>
      <c r="G1" s="209"/>
      <c r="H1" s="209"/>
      <c r="I1" s="209"/>
      <c r="J1" s="209"/>
      <c r="K1" s="210"/>
      <c r="L1" s="192"/>
      <c r="M1" s="208" t="s">
        <v>163</v>
      </c>
      <c r="N1" s="209"/>
      <c r="O1" s="209"/>
      <c r="P1" s="209"/>
      <c r="Q1" s="209"/>
      <c r="R1" s="209"/>
      <c r="S1" s="209"/>
      <c r="T1" s="209"/>
      <c r="U1" s="209"/>
      <c r="V1" s="209"/>
      <c r="W1" s="210"/>
    </row>
    <row r="2">
      <c r="A2" s="109"/>
      <c r="B2" s="211" t="s">
        <v>83</v>
      </c>
      <c r="C2" s="212" t="s">
        <v>164</v>
      </c>
      <c r="D2" s="209"/>
      <c r="E2" s="209"/>
      <c r="F2" s="209"/>
      <c r="G2" s="209"/>
      <c r="H2" s="209"/>
      <c r="I2" s="210"/>
      <c r="J2" s="213"/>
      <c r="K2" s="213"/>
      <c r="M2" s="212" t="s">
        <v>164</v>
      </c>
      <c r="N2" s="209"/>
      <c r="O2" s="209"/>
      <c r="P2" s="209"/>
      <c r="Q2" s="209"/>
      <c r="R2" s="209"/>
      <c r="S2" s="210"/>
      <c r="T2" s="212" t="s">
        <v>165</v>
      </c>
      <c r="U2" s="210"/>
      <c r="V2" s="212" t="s">
        <v>155</v>
      </c>
      <c r="W2" s="210"/>
    </row>
    <row r="3">
      <c r="A3" s="214"/>
      <c r="B3" s="214"/>
      <c r="C3" s="215" t="s">
        <v>139</v>
      </c>
      <c r="D3" s="215" t="s">
        <v>140</v>
      </c>
      <c r="E3" s="215" t="s">
        <v>141</v>
      </c>
      <c r="F3" s="215" t="s">
        <v>169</v>
      </c>
      <c r="G3" s="215" t="s">
        <v>170</v>
      </c>
      <c r="H3" s="215" t="s">
        <v>171</v>
      </c>
      <c r="I3" s="216" t="s">
        <v>166</v>
      </c>
      <c r="J3" s="216" t="s">
        <v>147</v>
      </c>
      <c r="K3" s="216" t="s">
        <v>148</v>
      </c>
      <c r="M3" s="215" t="s">
        <v>139</v>
      </c>
      <c r="N3" s="215" t="s">
        <v>140</v>
      </c>
      <c r="O3" s="215" t="s">
        <v>141</v>
      </c>
      <c r="P3" s="215" t="s">
        <v>169</v>
      </c>
      <c r="Q3" s="215" t="s">
        <v>170</v>
      </c>
      <c r="R3" s="215" t="s">
        <v>171</v>
      </c>
      <c r="S3" s="216" t="s">
        <v>166</v>
      </c>
      <c r="T3" s="216" t="s">
        <v>147</v>
      </c>
      <c r="U3" s="216" t="s">
        <v>148</v>
      </c>
      <c r="V3" s="216" t="s">
        <v>160</v>
      </c>
      <c r="W3" s="216" t="s">
        <v>148</v>
      </c>
    </row>
    <row r="4">
      <c r="A4" s="198" t="s">
        <v>2</v>
      </c>
      <c r="B4" s="198">
        <f>'Test Data'!G2</f>
        <v>70</v>
      </c>
      <c r="C4" s="199">
        <f>'Test Data'!D17</f>
        <v>24.48</v>
      </c>
      <c r="D4" s="199">
        <f>ROUND('Test Data'!E17,2)</f>
        <v>24.97</v>
      </c>
      <c r="E4" s="199">
        <f>ROUND('Test Data'!F17,2)</f>
        <v>22.14</v>
      </c>
      <c r="F4" s="199">
        <f>ROUND('Test Data'!I17,2)</f>
        <v>25.78</v>
      </c>
      <c r="G4" s="199">
        <f>ROUND('Test Data'!J17,2)</f>
        <v>25.52</v>
      </c>
      <c r="H4" s="199">
        <f>ROUND('Test Data'!K17,2)</f>
        <v>23.96</v>
      </c>
      <c r="I4" s="199">
        <f>ROUND(AVERAGE(C4:H4),2)</f>
        <v>24.48</v>
      </c>
      <c r="J4" s="199">
        <f>ROUND(AVERAGE('Test Data'!G11,'Test Data'!L11),2)</f>
        <v>0.91</v>
      </c>
      <c r="K4" s="200" t="str">
        <f>IF(J4&gt;4.5, "Excellent", IF(AND(J4&gt;=3.5, J4&lt;=4.5), "Good", IF(AND(J4&gt;=3, J4&lt;3.5), "Medium", IF(J4&lt;3, "Doubtful", "Invalid Velocity"))))</f>
        <v>Doubtful</v>
      </c>
      <c r="M4" s="199">
        <f>ROUND('Test Data'!D29,2)</f>
        <v>31.84</v>
      </c>
      <c r="N4" s="199">
        <f>ROUND('Test Data'!E29,2)</f>
        <v>29.1</v>
      </c>
      <c r="O4" s="199">
        <f>ROUND('Test Data'!F29,2)</f>
        <v>28.27</v>
      </c>
      <c r="P4" s="199">
        <v>27.5</v>
      </c>
      <c r="Q4" s="199">
        <v>29.95</v>
      </c>
      <c r="R4" s="199">
        <v>30.92</v>
      </c>
      <c r="S4" s="199">
        <f t="shared" ref="S4:S6" si="1">ROUND(AVERAGE(M4:R4),2)</f>
        <v>29.6</v>
      </c>
      <c r="T4" s="199">
        <f>ROUND(AVERAGE('Test Data'!G23,'Test Data'!L23),2)</f>
        <v>4.75</v>
      </c>
      <c r="U4" s="200" t="str">
        <f t="shared" ref="U4:U6" si="2">IF(T4&gt;4.5, "Excellent", IF(AND(T4&gt;=3.5, T4&lt;=4.5), "Good", IF(AND(T4&gt;=3, T4&lt;3.5), "Medium", IF(T4&lt;3, "Doubtful", "Invalid Velocity"))))</f>
        <v>Excellent</v>
      </c>
      <c r="V4" s="199">
        <f>ROUND(AVERAGE('Test Data'!G67,'Test Data'!L67),0)</f>
        <v>17</v>
      </c>
      <c r="W4" s="199" t="str">
        <f>IFS(V4&gt;40,"Very good hard layer",V4&gt;=30,"Good layer",V4&gt;=20,"Fair",V4&gt;0,"Poor concrete",V4=0,"Delaminated")</f>
        <v>Poor concrete</v>
      </c>
    </row>
    <row r="5">
      <c r="A5" s="198" t="s">
        <v>167</v>
      </c>
      <c r="B5" s="198">
        <f>'Test Data'!Q2</f>
        <v>65</v>
      </c>
      <c r="C5" s="199">
        <f>ROUND('Test Data'!N17,2)</f>
        <v>21.3</v>
      </c>
      <c r="D5" s="199">
        <f>ROUND('Test Data'!O17,2)</f>
        <v>21.16</v>
      </c>
      <c r="E5" s="199">
        <f>ROUND('Test Data'!P17,2)</f>
        <v>19.16</v>
      </c>
      <c r="F5" s="199">
        <f>ROUND('Test Data'!S17,2)</f>
        <v>21.35</v>
      </c>
      <c r="G5" s="199">
        <f>ROUND('Test Data'!T17,2)</f>
        <v>22.34</v>
      </c>
      <c r="H5" s="199">
        <f>ROUND('Test Data'!U17,2)</f>
        <v>20.24</v>
      </c>
      <c r="I5" s="199">
        <f>ROUND(AVERAGE(C5:E5),2)</f>
        <v>20.54</v>
      </c>
      <c r="J5" s="201"/>
      <c r="K5" s="202"/>
      <c r="M5" s="199">
        <f>ROUND('Test Data'!N29,2)</f>
        <v>27.4</v>
      </c>
      <c r="N5" s="199">
        <f>ROUND('Test Data'!O29,2)</f>
        <v>25.94</v>
      </c>
      <c r="O5" s="199">
        <f>ROUND('Test Data'!P29,2)</f>
        <v>19.77</v>
      </c>
      <c r="P5" s="199">
        <v>27.87</v>
      </c>
      <c r="Q5" s="199">
        <v>25.52</v>
      </c>
      <c r="R5" s="199">
        <v>26.38</v>
      </c>
      <c r="S5" s="199">
        <f t="shared" si="1"/>
        <v>25.48</v>
      </c>
      <c r="T5" s="199">
        <f>ROUND(AVERAGE('Test Data'!Q23,'Test Data'!V23),2)</f>
        <v>4.2</v>
      </c>
      <c r="U5" s="200" t="str">
        <f t="shared" si="2"/>
        <v>Good</v>
      </c>
      <c r="V5" s="217"/>
      <c r="W5" s="202"/>
    </row>
    <row r="6">
      <c r="A6" s="198" t="s">
        <v>168</v>
      </c>
      <c r="B6" s="198">
        <f>'Test Data'!AA2</f>
        <v>70</v>
      </c>
      <c r="C6" s="199">
        <f>ROUND('Test Data'!X17,2)</f>
        <v>24.02</v>
      </c>
      <c r="D6" s="199">
        <f>ROUND('Test Data'!Y17,2)</f>
        <v>24.61</v>
      </c>
      <c r="E6" s="199">
        <f>ROUND('Test Data'!Z17,2)</f>
        <v>23.46</v>
      </c>
      <c r="F6" s="199">
        <f>ROUND('Test Data'!AC17,2)</f>
        <v>24</v>
      </c>
      <c r="G6" s="199">
        <f>ROUND('Test Data'!AD17,2)</f>
        <v>25.07</v>
      </c>
      <c r="H6" s="199">
        <f>ROUND('Test Data'!AE17,2)</f>
        <v>25.34</v>
      </c>
      <c r="I6" s="199">
        <f>ROUND(AVERAGE(C6:H6),2)</f>
        <v>24.42</v>
      </c>
      <c r="J6" s="205"/>
      <c r="K6" s="206"/>
      <c r="M6" s="199">
        <f>ROUND('Test Data'!X29,2)</f>
        <v>30.92</v>
      </c>
      <c r="N6" s="199">
        <f>ROUND('Test Data'!Y29,2)</f>
        <v>30.25</v>
      </c>
      <c r="O6" s="199">
        <f>ROUND('Test Data'!Z29,2)</f>
        <v>31.26</v>
      </c>
      <c r="P6" s="199">
        <f>ROUND('Test Data'!AC29,2)</f>
        <v>31.32</v>
      </c>
      <c r="Q6" s="199">
        <f>ROUND('Test Data'!AD29,2)</f>
        <v>25.92</v>
      </c>
      <c r="R6" s="199">
        <f>ROUND('Test Data'!AE29,2)</f>
        <v>28.25</v>
      </c>
      <c r="S6" s="199">
        <f t="shared" si="1"/>
        <v>29.65</v>
      </c>
      <c r="T6" s="199">
        <f>ROUND(AVERAGE('Test Data'!AA23,'Test Data'!AF23),2)</f>
        <v>5.37</v>
      </c>
      <c r="U6" s="200" t="str">
        <f t="shared" si="2"/>
        <v>Excellent</v>
      </c>
      <c r="V6" s="205"/>
      <c r="W6" s="206"/>
    </row>
    <row r="7" hidden="1">
      <c r="K7" s="207"/>
    </row>
    <row r="8" hidden="1">
      <c r="K8" s="207"/>
    </row>
    <row r="9" hidden="1">
      <c r="K9" s="207"/>
    </row>
    <row r="10" hidden="1">
      <c r="K10" s="207"/>
    </row>
    <row r="11" hidden="1">
      <c r="K11" s="207"/>
    </row>
    <row r="12" hidden="1">
      <c r="K12" s="207"/>
    </row>
    <row r="13" hidden="1">
      <c r="K13" s="207"/>
    </row>
    <row r="14" hidden="1">
      <c r="K14" s="207"/>
    </row>
    <row r="15" hidden="1">
      <c r="K15" s="207"/>
    </row>
    <row r="16" hidden="1">
      <c r="K16" s="207"/>
    </row>
    <row r="17" hidden="1">
      <c r="K17" s="207"/>
    </row>
    <row r="18" hidden="1">
      <c r="K18" s="207"/>
    </row>
    <row r="19" hidden="1">
      <c r="K19" s="207"/>
    </row>
    <row r="20" hidden="1">
      <c r="K20" s="207"/>
    </row>
    <row r="21" hidden="1">
      <c r="K21" s="207"/>
    </row>
    <row r="22" hidden="1">
      <c r="K22" s="207"/>
    </row>
    <row r="23" hidden="1">
      <c r="K23" s="207"/>
    </row>
    <row r="24" hidden="1">
      <c r="K24" s="207"/>
    </row>
    <row r="25" hidden="1">
      <c r="K25" s="207"/>
    </row>
    <row r="26" hidden="1">
      <c r="K26" s="207"/>
    </row>
    <row r="27" hidden="1">
      <c r="K27" s="207"/>
    </row>
    <row r="28" hidden="1">
      <c r="K28" s="207"/>
    </row>
    <row r="29" hidden="1">
      <c r="K29" s="207"/>
    </row>
    <row r="30" hidden="1">
      <c r="K30" s="207"/>
    </row>
    <row r="31" hidden="1">
      <c r="K31" s="207"/>
    </row>
    <row r="32" hidden="1">
      <c r="K32" s="207"/>
    </row>
    <row r="33" hidden="1">
      <c r="K33" s="207"/>
    </row>
    <row r="34" hidden="1">
      <c r="K34" s="207"/>
    </row>
    <row r="35" hidden="1">
      <c r="K35" s="207"/>
    </row>
    <row r="36" hidden="1">
      <c r="K36" s="207"/>
    </row>
    <row r="37" hidden="1">
      <c r="K37" s="207"/>
    </row>
    <row r="38" hidden="1">
      <c r="K38" s="207"/>
    </row>
    <row r="39" hidden="1">
      <c r="K39" s="207"/>
    </row>
    <row r="40" hidden="1">
      <c r="K40" s="207"/>
    </row>
    <row r="41" hidden="1">
      <c r="K41" s="207"/>
    </row>
    <row r="42" hidden="1">
      <c r="K42" s="207"/>
    </row>
    <row r="43" hidden="1">
      <c r="K43" s="207"/>
    </row>
    <row r="44" hidden="1">
      <c r="K44" s="207"/>
    </row>
    <row r="45" hidden="1">
      <c r="K45" s="207"/>
    </row>
    <row r="46" hidden="1">
      <c r="K46" s="207"/>
    </row>
    <row r="47" hidden="1">
      <c r="K47" s="207"/>
    </row>
    <row r="48" hidden="1">
      <c r="K48" s="207"/>
    </row>
    <row r="49" hidden="1">
      <c r="K49" s="207"/>
    </row>
    <row r="50" hidden="1">
      <c r="K50" s="207"/>
    </row>
    <row r="51" hidden="1">
      <c r="K51" s="207"/>
    </row>
    <row r="52" hidden="1">
      <c r="K52" s="207"/>
    </row>
    <row r="53" hidden="1">
      <c r="K53" s="207"/>
    </row>
    <row r="54" hidden="1">
      <c r="K54" s="207"/>
    </row>
    <row r="55" hidden="1">
      <c r="K55" s="207"/>
    </row>
    <row r="56" hidden="1">
      <c r="K56" s="207"/>
    </row>
    <row r="57" hidden="1">
      <c r="K57" s="207"/>
    </row>
    <row r="58" hidden="1">
      <c r="K58" s="207"/>
    </row>
    <row r="59" hidden="1">
      <c r="K59" s="207"/>
    </row>
    <row r="60" hidden="1">
      <c r="K60" s="207"/>
    </row>
    <row r="61" hidden="1">
      <c r="K61" s="207"/>
    </row>
    <row r="62" hidden="1">
      <c r="K62" s="207"/>
    </row>
    <row r="63" hidden="1">
      <c r="K63" s="207"/>
    </row>
    <row r="64" hidden="1">
      <c r="K64" s="207"/>
    </row>
    <row r="65" hidden="1">
      <c r="K65" s="207"/>
    </row>
    <row r="66" hidden="1">
      <c r="K66" s="207"/>
    </row>
    <row r="67" hidden="1">
      <c r="K67" s="207"/>
    </row>
    <row r="68" hidden="1">
      <c r="K68" s="207"/>
    </row>
    <row r="69" hidden="1">
      <c r="K69" s="207"/>
    </row>
    <row r="70" hidden="1">
      <c r="K70" s="207"/>
    </row>
    <row r="71" hidden="1">
      <c r="K71" s="207"/>
    </row>
    <row r="72" hidden="1">
      <c r="K72" s="207"/>
    </row>
    <row r="73" hidden="1">
      <c r="K73" s="207"/>
    </row>
    <row r="74" hidden="1">
      <c r="K74" s="207"/>
    </row>
    <row r="75" hidden="1">
      <c r="K75" s="207"/>
    </row>
    <row r="76" hidden="1">
      <c r="K76" s="207"/>
    </row>
    <row r="77" hidden="1">
      <c r="K77" s="207"/>
    </row>
    <row r="78" hidden="1">
      <c r="K78" s="207"/>
    </row>
    <row r="79" hidden="1">
      <c r="K79" s="207"/>
    </row>
    <row r="80" hidden="1">
      <c r="K80" s="207"/>
    </row>
    <row r="81" hidden="1">
      <c r="K81" s="207"/>
    </row>
    <row r="82" hidden="1">
      <c r="K82" s="207"/>
    </row>
    <row r="83" hidden="1">
      <c r="K83" s="207"/>
    </row>
    <row r="84" hidden="1">
      <c r="K84" s="207"/>
    </row>
    <row r="85" hidden="1">
      <c r="K85" s="207"/>
    </row>
    <row r="86" hidden="1">
      <c r="K86" s="207"/>
    </row>
    <row r="87" hidden="1">
      <c r="K87" s="207"/>
    </row>
    <row r="88" hidden="1">
      <c r="K88" s="207"/>
    </row>
    <row r="89" hidden="1">
      <c r="K89" s="207"/>
    </row>
    <row r="90" hidden="1">
      <c r="K90" s="207"/>
    </row>
    <row r="91" hidden="1">
      <c r="K91" s="207"/>
    </row>
    <row r="92" hidden="1">
      <c r="K92" s="207"/>
    </row>
    <row r="93" hidden="1">
      <c r="K93" s="207"/>
    </row>
    <row r="94" hidden="1">
      <c r="K94" s="207"/>
    </row>
    <row r="95" hidden="1">
      <c r="K95" s="207"/>
    </row>
    <row r="96" hidden="1">
      <c r="K96" s="207"/>
    </row>
    <row r="97" hidden="1">
      <c r="K97" s="207"/>
    </row>
    <row r="98" hidden="1">
      <c r="K98" s="207"/>
    </row>
    <row r="99" hidden="1">
      <c r="K99" s="207"/>
    </row>
    <row r="100" hidden="1">
      <c r="K100" s="207"/>
    </row>
    <row r="101" hidden="1">
      <c r="K101" s="207"/>
    </row>
    <row r="102" hidden="1">
      <c r="K102" s="207"/>
    </row>
    <row r="103" hidden="1">
      <c r="K103" s="207"/>
    </row>
    <row r="104" hidden="1">
      <c r="K104" s="207"/>
    </row>
    <row r="105" hidden="1">
      <c r="K105" s="207"/>
    </row>
    <row r="106" hidden="1">
      <c r="K106" s="207"/>
    </row>
    <row r="107" hidden="1">
      <c r="K107" s="207"/>
    </row>
    <row r="108" hidden="1">
      <c r="K108" s="207"/>
    </row>
    <row r="109" hidden="1">
      <c r="K109" s="207"/>
    </row>
    <row r="110" hidden="1">
      <c r="K110" s="207"/>
    </row>
    <row r="111" hidden="1">
      <c r="K111" s="207"/>
    </row>
    <row r="112" hidden="1">
      <c r="K112" s="207"/>
    </row>
    <row r="113" hidden="1">
      <c r="K113" s="207"/>
    </row>
    <row r="114" hidden="1">
      <c r="K114" s="207"/>
    </row>
    <row r="115" hidden="1">
      <c r="K115" s="207"/>
    </row>
    <row r="116" hidden="1">
      <c r="K116" s="207"/>
    </row>
    <row r="117" hidden="1">
      <c r="K117" s="207"/>
    </row>
    <row r="118" hidden="1">
      <c r="K118" s="207"/>
    </row>
    <row r="119" hidden="1">
      <c r="K119" s="207"/>
    </row>
    <row r="120" hidden="1">
      <c r="K120" s="207"/>
    </row>
    <row r="121" hidden="1">
      <c r="K121" s="207"/>
    </row>
    <row r="122" hidden="1">
      <c r="K122" s="207"/>
    </row>
    <row r="123" hidden="1">
      <c r="K123" s="207"/>
    </row>
    <row r="124" hidden="1">
      <c r="K124" s="207"/>
    </row>
    <row r="125" hidden="1">
      <c r="K125" s="207"/>
    </row>
    <row r="126" hidden="1">
      <c r="K126" s="207"/>
    </row>
    <row r="127" hidden="1">
      <c r="K127" s="207"/>
    </row>
    <row r="128" hidden="1">
      <c r="K128" s="207"/>
    </row>
    <row r="129" hidden="1">
      <c r="K129" s="207"/>
    </row>
    <row r="130" hidden="1">
      <c r="K130" s="207"/>
    </row>
    <row r="131" hidden="1">
      <c r="K131" s="207"/>
    </row>
    <row r="132" hidden="1">
      <c r="K132" s="207"/>
    </row>
    <row r="133" hidden="1">
      <c r="K133" s="207"/>
    </row>
    <row r="134" hidden="1">
      <c r="K134" s="207"/>
    </row>
    <row r="135" hidden="1">
      <c r="K135" s="207"/>
    </row>
    <row r="136" hidden="1">
      <c r="K136" s="207"/>
    </row>
    <row r="137" hidden="1">
      <c r="K137" s="207"/>
    </row>
    <row r="138" hidden="1">
      <c r="K138" s="207"/>
    </row>
    <row r="139" hidden="1">
      <c r="K139" s="207"/>
    </row>
    <row r="140" hidden="1">
      <c r="K140" s="207"/>
    </row>
    <row r="141" hidden="1">
      <c r="K141" s="207"/>
    </row>
    <row r="142" hidden="1">
      <c r="K142" s="207"/>
    </row>
    <row r="143" hidden="1">
      <c r="K143" s="207"/>
    </row>
    <row r="144" hidden="1">
      <c r="K144" s="207"/>
    </row>
    <row r="145" hidden="1">
      <c r="K145" s="207"/>
    </row>
    <row r="146" hidden="1">
      <c r="K146" s="207"/>
    </row>
    <row r="147" hidden="1">
      <c r="K147" s="207"/>
    </row>
    <row r="148" hidden="1">
      <c r="K148" s="207"/>
    </row>
    <row r="149" hidden="1">
      <c r="K149" s="207"/>
    </row>
    <row r="150" hidden="1">
      <c r="K150" s="207"/>
    </row>
    <row r="151" hidden="1">
      <c r="K151" s="207"/>
    </row>
    <row r="152" hidden="1">
      <c r="K152" s="207"/>
    </row>
    <row r="153" hidden="1">
      <c r="K153" s="207"/>
    </row>
    <row r="154" hidden="1">
      <c r="K154" s="207"/>
    </row>
    <row r="155" hidden="1">
      <c r="K155" s="207"/>
    </row>
    <row r="156" hidden="1">
      <c r="K156" s="207"/>
    </row>
    <row r="157" hidden="1">
      <c r="K157" s="207"/>
    </row>
    <row r="158" hidden="1">
      <c r="K158" s="207"/>
    </row>
    <row r="159" hidden="1">
      <c r="K159" s="207"/>
    </row>
    <row r="160" hidden="1">
      <c r="K160" s="207"/>
    </row>
    <row r="161" hidden="1">
      <c r="K161" s="207"/>
    </row>
    <row r="162" hidden="1">
      <c r="K162" s="207"/>
    </row>
    <row r="163" hidden="1">
      <c r="K163" s="207"/>
    </row>
    <row r="164" hidden="1">
      <c r="K164" s="207"/>
    </row>
    <row r="165" hidden="1">
      <c r="K165" s="207"/>
    </row>
    <row r="166" hidden="1">
      <c r="K166" s="207"/>
    </row>
    <row r="167" hidden="1">
      <c r="K167" s="207"/>
    </row>
    <row r="168" hidden="1">
      <c r="K168" s="207"/>
    </row>
    <row r="169" hidden="1">
      <c r="K169" s="207"/>
    </row>
    <row r="170" hidden="1">
      <c r="K170" s="207"/>
    </row>
    <row r="171" hidden="1">
      <c r="K171" s="207"/>
    </row>
    <row r="172" hidden="1">
      <c r="K172" s="207"/>
    </row>
    <row r="173" hidden="1">
      <c r="K173" s="207"/>
    </row>
    <row r="174" hidden="1">
      <c r="K174" s="207"/>
    </row>
    <row r="175" hidden="1">
      <c r="K175" s="207"/>
    </row>
    <row r="176" hidden="1">
      <c r="K176" s="207"/>
    </row>
    <row r="177" hidden="1">
      <c r="K177" s="207"/>
    </row>
    <row r="178" hidden="1">
      <c r="K178" s="207"/>
    </row>
    <row r="179" hidden="1">
      <c r="K179" s="207"/>
    </row>
    <row r="180" hidden="1">
      <c r="K180" s="207"/>
    </row>
    <row r="181" hidden="1">
      <c r="K181" s="207"/>
    </row>
    <row r="182" hidden="1">
      <c r="K182" s="207"/>
    </row>
    <row r="183" hidden="1">
      <c r="K183" s="207"/>
    </row>
    <row r="184" hidden="1">
      <c r="K184" s="207"/>
    </row>
    <row r="185" hidden="1">
      <c r="K185" s="207"/>
    </row>
    <row r="186" hidden="1">
      <c r="K186" s="207"/>
    </row>
    <row r="187" hidden="1">
      <c r="K187" s="207"/>
    </row>
    <row r="188" hidden="1">
      <c r="K188" s="207"/>
    </row>
    <row r="189" hidden="1">
      <c r="K189" s="207"/>
    </row>
    <row r="190" hidden="1">
      <c r="K190" s="207"/>
    </row>
    <row r="191" hidden="1">
      <c r="K191" s="207"/>
    </row>
    <row r="192" hidden="1">
      <c r="K192" s="207"/>
    </row>
    <row r="193" hidden="1">
      <c r="K193" s="207"/>
    </row>
    <row r="194" hidden="1">
      <c r="K194" s="207"/>
    </row>
    <row r="195" hidden="1">
      <c r="K195" s="207"/>
    </row>
    <row r="196" hidden="1">
      <c r="K196" s="207"/>
    </row>
    <row r="197" hidden="1">
      <c r="K197" s="207"/>
    </row>
    <row r="198" hidden="1">
      <c r="K198" s="207"/>
    </row>
    <row r="199" hidden="1">
      <c r="K199" s="207"/>
    </row>
    <row r="200" hidden="1">
      <c r="K200" s="207"/>
    </row>
    <row r="201" hidden="1">
      <c r="K201" s="207"/>
    </row>
    <row r="202" hidden="1">
      <c r="K202" s="207"/>
    </row>
    <row r="203" hidden="1">
      <c r="K203" s="207"/>
    </row>
    <row r="204" hidden="1">
      <c r="K204" s="207"/>
    </row>
    <row r="205" hidden="1">
      <c r="K205" s="207"/>
    </row>
    <row r="206" hidden="1">
      <c r="K206" s="207"/>
    </row>
    <row r="207" hidden="1">
      <c r="K207" s="207"/>
    </row>
    <row r="208" hidden="1">
      <c r="K208" s="207"/>
    </row>
    <row r="209" hidden="1">
      <c r="K209" s="207"/>
    </row>
    <row r="210" hidden="1">
      <c r="K210" s="207"/>
    </row>
    <row r="211" hidden="1">
      <c r="K211" s="207"/>
    </row>
    <row r="212" hidden="1">
      <c r="K212" s="207"/>
    </row>
    <row r="213" hidden="1">
      <c r="K213" s="207"/>
    </row>
    <row r="214" hidden="1">
      <c r="K214" s="207"/>
    </row>
    <row r="215" hidden="1">
      <c r="K215" s="207"/>
    </row>
    <row r="216" hidden="1">
      <c r="K216" s="207"/>
    </row>
    <row r="217" hidden="1">
      <c r="K217" s="207"/>
    </row>
    <row r="218" hidden="1">
      <c r="K218" s="207"/>
    </row>
    <row r="219" hidden="1">
      <c r="K219" s="207"/>
    </row>
    <row r="220" hidden="1">
      <c r="K220" s="207"/>
    </row>
    <row r="221" hidden="1">
      <c r="K221" s="207"/>
    </row>
    <row r="222" hidden="1">
      <c r="K222" s="207"/>
    </row>
    <row r="223" hidden="1">
      <c r="K223" s="207"/>
    </row>
    <row r="224" hidden="1">
      <c r="K224" s="207"/>
    </row>
    <row r="225" hidden="1">
      <c r="K225" s="207"/>
    </row>
    <row r="226" hidden="1">
      <c r="K226" s="207"/>
    </row>
    <row r="227" hidden="1">
      <c r="K227" s="207"/>
    </row>
    <row r="228" hidden="1">
      <c r="K228" s="207"/>
    </row>
    <row r="229" hidden="1">
      <c r="K229" s="207"/>
    </row>
    <row r="230" hidden="1">
      <c r="K230" s="207"/>
    </row>
    <row r="231" hidden="1">
      <c r="K231" s="207"/>
    </row>
    <row r="232" hidden="1">
      <c r="K232" s="207"/>
    </row>
    <row r="233" hidden="1">
      <c r="K233" s="207"/>
    </row>
    <row r="234" hidden="1">
      <c r="K234" s="207"/>
    </row>
    <row r="235" hidden="1">
      <c r="K235" s="207"/>
    </row>
    <row r="236" hidden="1">
      <c r="K236" s="207"/>
    </row>
    <row r="237" hidden="1">
      <c r="K237" s="207"/>
    </row>
    <row r="238" hidden="1">
      <c r="K238" s="207"/>
    </row>
    <row r="239" hidden="1">
      <c r="K239" s="207"/>
    </row>
    <row r="240" hidden="1">
      <c r="K240" s="207"/>
    </row>
    <row r="241" hidden="1">
      <c r="K241" s="207"/>
    </row>
    <row r="242" hidden="1">
      <c r="K242" s="207"/>
    </row>
    <row r="243" hidden="1">
      <c r="K243" s="207"/>
    </row>
    <row r="244" hidden="1">
      <c r="K244" s="207"/>
    </row>
    <row r="245" hidden="1">
      <c r="K245" s="207"/>
    </row>
    <row r="246" hidden="1">
      <c r="K246" s="207"/>
    </row>
    <row r="247" hidden="1">
      <c r="K247" s="207"/>
    </row>
    <row r="248" hidden="1">
      <c r="K248" s="207"/>
    </row>
    <row r="249" hidden="1">
      <c r="K249" s="207"/>
    </row>
    <row r="250" hidden="1">
      <c r="K250" s="207"/>
    </row>
    <row r="251" hidden="1">
      <c r="K251" s="207"/>
    </row>
    <row r="252" hidden="1">
      <c r="K252" s="207"/>
    </row>
    <row r="253" hidden="1">
      <c r="K253" s="207"/>
    </row>
    <row r="254" hidden="1">
      <c r="K254" s="207"/>
    </row>
    <row r="255" hidden="1">
      <c r="K255" s="207"/>
    </row>
    <row r="256" hidden="1">
      <c r="K256" s="207"/>
    </row>
    <row r="257" hidden="1">
      <c r="K257" s="207"/>
    </row>
    <row r="258" hidden="1">
      <c r="K258" s="207"/>
    </row>
    <row r="259" hidden="1">
      <c r="K259" s="207"/>
    </row>
    <row r="260" hidden="1">
      <c r="K260" s="207"/>
    </row>
    <row r="261" hidden="1">
      <c r="K261" s="207"/>
    </row>
    <row r="262" hidden="1">
      <c r="K262" s="207"/>
    </row>
    <row r="263" hidden="1">
      <c r="K263" s="207"/>
    </row>
    <row r="264" hidden="1">
      <c r="K264" s="207"/>
    </row>
    <row r="265" hidden="1">
      <c r="K265" s="207"/>
    </row>
    <row r="266" hidden="1">
      <c r="K266" s="207"/>
    </row>
    <row r="267" hidden="1">
      <c r="K267" s="207"/>
    </row>
    <row r="268" hidden="1">
      <c r="K268" s="207"/>
    </row>
    <row r="269" hidden="1">
      <c r="K269" s="207"/>
    </row>
    <row r="270" hidden="1">
      <c r="K270" s="207"/>
    </row>
    <row r="271" hidden="1">
      <c r="K271" s="207"/>
    </row>
    <row r="272" hidden="1">
      <c r="K272" s="207"/>
    </row>
    <row r="273" hidden="1">
      <c r="K273" s="207"/>
    </row>
    <row r="274" hidden="1">
      <c r="K274" s="207"/>
    </row>
    <row r="275" hidden="1">
      <c r="K275" s="207"/>
    </row>
    <row r="276" hidden="1">
      <c r="K276" s="207"/>
    </row>
    <row r="277" hidden="1">
      <c r="K277" s="207"/>
    </row>
    <row r="278" hidden="1">
      <c r="K278" s="207"/>
    </row>
    <row r="279" hidden="1">
      <c r="K279" s="207"/>
    </row>
    <row r="280" hidden="1">
      <c r="K280" s="207"/>
    </row>
    <row r="281" hidden="1">
      <c r="K281" s="207"/>
    </row>
    <row r="282" hidden="1">
      <c r="K282" s="207"/>
    </row>
    <row r="283" hidden="1">
      <c r="K283" s="207"/>
    </row>
    <row r="284" hidden="1">
      <c r="K284" s="207"/>
    </row>
    <row r="285" hidden="1">
      <c r="K285" s="207"/>
    </row>
    <row r="286" hidden="1">
      <c r="K286" s="207"/>
    </row>
    <row r="287" hidden="1">
      <c r="K287" s="207"/>
    </row>
    <row r="288" hidden="1">
      <c r="K288" s="207"/>
    </row>
    <row r="289" hidden="1">
      <c r="K289" s="207"/>
    </row>
    <row r="290" hidden="1">
      <c r="K290" s="207"/>
    </row>
    <row r="291" hidden="1">
      <c r="K291" s="207"/>
    </row>
    <row r="292" hidden="1">
      <c r="K292" s="207"/>
    </row>
    <row r="293" hidden="1">
      <c r="K293" s="207"/>
    </row>
    <row r="294" hidden="1">
      <c r="K294" s="207"/>
    </row>
    <row r="295" hidden="1">
      <c r="K295" s="207"/>
    </row>
    <row r="296" hidden="1">
      <c r="K296" s="207"/>
    </row>
    <row r="297" hidden="1">
      <c r="K297" s="207"/>
    </row>
    <row r="298" hidden="1">
      <c r="K298" s="207"/>
    </row>
    <row r="299" hidden="1">
      <c r="K299" s="207"/>
    </row>
    <row r="300" hidden="1">
      <c r="K300" s="207"/>
    </row>
    <row r="301" hidden="1">
      <c r="K301" s="207"/>
    </row>
    <row r="302" hidden="1">
      <c r="K302" s="207"/>
    </row>
    <row r="303" hidden="1">
      <c r="K303" s="207"/>
    </row>
    <row r="304" hidden="1">
      <c r="K304" s="207"/>
    </row>
    <row r="305" hidden="1">
      <c r="K305" s="207"/>
    </row>
    <row r="306" hidden="1">
      <c r="K306" s="207"/>
    </row>
    <row r="307" hidden="1">
      <c r="K307" s="207"/>
    </row>
    <row r="308" hidden="1">
      <c r="K308" s="207"/>
    </row>
    <row r="309" hidden="1">
      <c r="K309" s="207"/>
    </row>
    <row r="310" hidden="1">
      <c r="K310" s="207"/>
    </row>
    <row r="311" hidden="1">
      <c r="K311" s="207"/>
    </row>
    <row r="312" hidden="1">
      <c r="K312" s="207"/>
    </row>
    <row r="313" hidden="1">
      <c r="K313" s="207"/>
    </row>
    <row r="314" hidden="1">
      <c r="K314" s="207"/>
    </row>
    <row r="315" hidden="1">
      <c r="K315" s="207"/>
    </row>
    <row r="316" hidden="1">
      <c r="K316" s="207"/>
    </row>
    <row r="317" hidden="1">
      <c r="K317" s="207"/>
    </row>
    <row r="318" hidden="1">
      <c r="K318" s="207"/>
    </row>
    <row r="319" hidden="1">
      <c r="K319" s="207"/>
    </row>
    <row r="320" hidden="1">
      <c r="K320" s="207"/>
    </row>
    <row r="321" hidden="1">
      <c r="K321" s="207"/>
    </row>
    <row r="322" hidden="1">
      <c r="K322" s="207"/>
    </row>
    <row r="323" hidden="1">
      <c r="K323" s="207"/>
    </row>
    <row r="324" hidden="1">
      <c r="K324" s="207"/>
    </row>
    <row r="325" hidden="1">
      <c r="K325" s="207"/>
    </row>
    <row r="326" hidden="1">
      <c r="K326" s="207"/>
    </row>
    <row r="327" hidden="1">
      <c r="K327" s="207"/>
    </row>
    <row r="328" hidden="1">
      <c r="K328" s="207"/>
    </row>
    <row r="329" hidden="1">
      <c r="K329" s="207"/>
    </row>
    <row r="330" hidden="1">
      <c r="K330" s="207"/>
    </row>
    <row r="331" hidden="1">
      <c r="K331" s="207"/>
    </row>
    <row r="332" hidden="1">
      <c r="K332" s="207"/>
    </row>
    <row r="333" hidden="1">
      <c r="K333" s="207"/>
    </row>
    <row r="334" hidden="1">
      <c r="K334" s="207"/>
    </row>
    <row r="335" hidden="1">
      <c r="K335" s="207"/>
    </row>
    <row r="336" hidden="1">
      <c r="K336" s="207"/>
    </row>
    <row r="337" hidden="1">
      <c r="K337" s="207"/>
    </row>
    <row r="338" hidden="1">
      <c r="K338" s="207"/>
    </row>
    <row r="339" hidden="1">
      <c r="K339" s="207"/>
    </row>
    <row r="340" hidden="1">
      <c r="K340" s="207"/>
    </row>
    <row r="341" hidden="1">
      <c r="K341" s="207"/>
    </row>
    <row r="342" hidden="1">
      <c r="K342" s="207"/>
    </row>
    <row r="343" hidden="1">
      <c r="K343" s="207"/>
    </row>
    <row r="344" hidden="1">
      <c r="K344" s="207"/>
    </row>
    <row r="345" hidden="1">
      <c r="K345" s="207"/>
    </row>
    <row r="346" hidden="1">
      <c r="K346" s="207"/>
    </row>
    <row r="347" hidden="1">
      <c r="K347" s="207"/>
    </row>
    <row r="348" hidden="1">
      <c r="K348" s="207"/>
    </row>
    <row r="349" hidden="1">
      <c r="K349" s="207"/>
    </row>
    <row r="350" hidden="1">
      <c r="K350" s="207"/>
    </row>
    <row r="351" hidden="1">
      <c r="K351" s="207"/>
    </row>
    <row r="352" hidden="1">
      <c r="K352" s="207"/>
    </row>
    <row r="353" hidden="1">
      <c r="K353" s="207"/>
    </row>
    <row r="354" hidden="1">
      <c r="K354" s="207"/>
    </row>
    <row r="355" hidden="1">
      <c r="K355" s="207"/>
    </row>
    <row r="356" hidden="1">
      <c r="K356" s="207"/>
    </row>
    <row r="357" hidden="1">
      <c r="K357" s="207"/>
    </row>
    <row r="358" hidden="1">
      <c r="K358" s="207"/>
    </row>
    <row r="359" hidden="1">
      <c r="K359" s="207"/>
    </row>
    <row r="360" hidden="1">
      <c r="K360" s="207"/>
    </row>
    <row r="361" hidden="1">
      <c r="K361" s="207"/>
    </row>
    <row r="362" hidden="1">
      <c r="K362" s="207"/>
    </row>
    <row r="363" hidden="1">
      <c r="K363" s="207"/>
    </row>
    <row r="364" hidden="1">
      <c r="K364" s="207"/>
    </row>
    <row r="365" hidden="1">
      <c r="K365" s="207"/>
    </row>
    <row r="366" hidden="1">
      <c r="K366" s="207"/>
    </row>
    <row r="367" hidden="1">
      <c r="K367" s="207"/>
    </row>
    <row r="368" hidden="1">
      <c r="K368" s="207"/>
    </row>
    <row r="369" hidden="1">
      <c r="K369" s="207"/>
    </row>
    <row r="370" hidden="1">
      <c r="K370" s="207"/>
    </row>
    <row r="371" hidden="1">
      <c r="K371" s="207"/>
    </row>
    <row r="372" hidden="1">
      <c r="K372" s="207"/>
    </row>
    <row r="373" hidden="1">
      <c r="K373" s="207"/>
    </row>
    <row r="374" hidden="1">
      <c r="K374" s="207"/>
    </row>
    <row r="375" hidden="1">
      <c r="K375" s="207"/>
    </row>
    <row r="376" hidden="1">
      <c r="K376" s="207"/>
    </row>
    <row r="377" hidden="1">
      <c r="K377" s="207"/>
    </row>
    <row r="378" hidden="1">
      <c r="K378" s="207"/>
    </row>
    <row r="379" hidden="1">
      <c r="K379" s="207"/>
    </row>
    <row r="380" hidden="1">
      <c r="K380" s="207"/>
    </row>
    <row r="381" hidden="1">
      <c r="K381" s="207"/>
    </row>
    <row r="382" hidden="1">
      <c r="K382" s="207"/>
    </row>
    <row r="383" hidden="1">
      <c r="K383" s="207"/>
    </row>
    <row r="384" hidden="1">
      <c r="K384" s="207"/>
    </row>
    <row r="385" hidden="1">
      <c r="K385" s="207"/>
    </row>
    <row r="386" hidden="1">
      <c r="K386" s="207"/>
    </row>
    <row r="387" hidden="1">
      <c r="K387" s="207"/>
    </row>
    <row r="388" hidden="1">
      <c r="K388" s="207"/>
    </row>
    <row r="389" hidden="1">
      <c r="K389" s="207"/>
    </row>
    <row r="390" hidden="1">
      <c r="K390" s="207"/>
    </row>
    <row r="391" hidden="1">
      <c r="K391" s="207"/>
    </row>
    <row r="392" hidden="1">
      <c r="K392" s="207"/>
    </row>
    <row r="393" hidden="1">
      <c r="K393" s="207"/>
    </row>
    <row r="394" hidden="1">
      <c r="K394" s="207"/>
    </row>
    <row r="395" hidden="1">
      <c r="K395" s="207"/>
    </row>
    <row r="396" hidden="1">
      <c r="K396" s="207"/>
    </row>
    <row r="397" hidden="1">
      <c r="K397" s="207"/>
    </row>
    <row r="398" hidden="1">
      <c r="K398" s="207"/>
    </row>
    <row r="399" hidden="1">
      <c r="K399" s="207"/>
    </row>
    <row r="400" hidden="1">
      <c r="K400" s="207"/>
    </row>
    <row r="401" hidden="1">
      <c r="K401" s="207"/>
    </row>
    <row r="402" hidden="1">
      <c r="K402" s="207"/>
    </row>
    <row r="403" hidden="1">
      <c r="K403" s="207"/>
    </row>
    <row r="404" hidden="1">
      <c r="K404" s="207"/>
    </row>
    <row r="405" hidden="1">
      <c r="K405" s="207"/>
    </row>
    <row r="406" hidden="1">
      <c r="K406" s="207"/>
    </row>
    <row r="407" hidden="1">
      <c r="K407" s="207"/>
    </row>
    <row r="408" hidden="1">
      <c r="K408" s="207"/>
    </row>
    <row r="409" hidden="1">
      <c r="K409" s="207"/>
    </row>
    <row r="410" hidden="1">
      <c r="K410" s="207"/>
    </row>
    <row r="411" hidden="1">
      <c r="K411" s="207"/>
    </row>
    <row r="412" hidden="1">
      <c r="K412" s="207"/>
    </row>
    <row r="413" hidden="1">
      <c r="K413" s="207"/>
    </row>
    <row r="414" hidden="1">
      <c r="K414" s="207"/>
    </row>
    <row r="415" hidden="1">
      <c r="K415" s="207"/>
    </row>
    <row r="416" hidden="1">
      <c r="K416" s="207"/>
    </row>
    <row r="417" hidden="1">
      <c r="K417" s="207"/>
    </row>
    <row r="418" hidden="1">
      <c r="K418" s="207"/>
    </row>
    <row r="419" hidden="1">
      <c r="K419" s="207"/>
    </row>
    <row r="420" hidden="1">
      <c r="K420" s="207"/>
    </row>
    <row r="421" hidden="1">
      <c r="K421" s="207"/>
    </row>
    <row r="422" hidden="1">
      <c r="K422" s="207"/>
    </row>
    <row r="423" hidden="1">
      <c r="K423" s="207"/>
    </row>
    <row r="424" hidden="1">
      <c r="K424" s="207"/>
    </row>
    <row r="425" hidden="1">
      <c r="K425" s="207"/>
    </row>
    <row r="426" hidden="1">
      <c r="K426" s="207"/>
    </row>
    <row r="427" hidden="1">
      <c r="K427" s="207"/>
    </row>
    <row r="428" hidden="1">
      <c r="K428" s="207"/>
    </row>
    <row r="429" hidden="1">
      <c r="K429" s="207"/>
    </row>
    <row r="430" hidden="1">
      <c r="K430" s="207"/>
    </row>
    <row r="431" hidden="1">
      <c r="K431" s="207"/>
    </row>
    <row r="432" hidden="1">
      <c r="K432" s="207"/>
    </row>
    <row r="433" hidden="1">
      <c r="K433" s="207"/>
    </row>
    <row r="434" hidden="1">
      <c r="K434" s="207"/>
    </row>
    <row r="435" hidden="1">
      <c r="K435" s="207"/>
    </row>
    <row r="436" hidden="1">
      <c r="K436" s="207"/>
    </row>
    <row r="437" hidden="1">
      <c r="K437" s="207"/>
    </row>
    <row r="438" hidden="1">
      <c r="K438" s="207"/>
    </row>
    <row r="439" hidden="1">
      <c r="K439" s="207"/>
    </row>
    <row r="440" hidden="1">
      <c r="K440" s="207"/>
    </row>
    <row r="441" hidden="1">
      <c r="K441" s="207"/>
    </row>
    <row r="442" hidden="1">
      <c r="K442" s="207"/>
    </row>
    <row r="443" hidden="1">
      <c r="K443" s="207"/>
    </row>
    <row r="444" hidden="1">
      <c r="K444" s="207"/>
    </row>
    <row r="445" hidden="1">
      <c r="K445" s="207"/>
    </row>
    <row r="446" hidden="1">
      <c r="K446" s="207"/>
    </row>
    <row r="447" hidden="1">
      <c r="K447" s="207"/>
    </row>
    <row r="448" hidden="1">
      <c r="K448" s="207"/>
    </row>
    <row r="449" hidden="1">
      <c r="K449" s="207"/>
    </row>
    <row r="450" hidden="1">
      <c r="K450" s="207"/>
    </row>
    <row r="451" hidden="1">
      <c r="K451" s="207"/>
    </row>
    <row r="452" hidden="1">
      <c r="K452" s="207"/>
    </row>
    <row r="453" hidden="1">
      <c r="K453" s="207"/>
    </row>
    <row r="454" hidden="1">
      <c r="K454" s="207"/>
    </row>
    <row r="455" hidden="1">
      <c r="K455" s="207"/>
    </row>
    <row r="456" hidden="1">
      <c r="K456" s="207"/>
    </row>
    <row r="457" hidden="1">
      <c r="K457" s="207"/>
    </row>
    <row r="458" hidden="1">
      <c r="K458" s="207"/>
    </row>
    <row r="459" hidden="1">
      <c r="K459" s="207"/>
    </row>
    <row r="460" hidden="1">
      <c r="K460" s="207"/>
    </row>
    <row r="461" hidden="1">
      <c r="K461" s="207"/>
    </row>
    <row r="462" hidden="1">
      <c r="K462" s="207"/>
    </row>
    <row r="463" hidden="1">
      <c r="K463" s="207"/>
    </row>
    <row r="464" hidden="1">
      <c r="K464" s="207"/>
    </row>
    <row r="465" hidden="1">
      <c r="K465" s="207"/>
    </row>
    <row r="466" hidden="1">
      <c r="K466" s="207"/>
    </row>
    <row r="467" hidden="1">
      <c r="K467" s="207"/>
    </row>
    <row r="468" hidden="1">
      <c r="K468" s="207"/>
    </row>
    <row r="469" hidden="1">
      <c r="K469" s="207"/>
    </row>
    <row r="470" hidden="1">
      <c r="K470" s="207"/>
    </row>
    <row r="471" hidden="1">
      <c r="K471" s="207"/>
    </row>
    <row r="472" hidden="1">
      <c r="K472" s="207"/>
    </row>
    <row r="473" hidden="1">
      <c r="K473" s="207"/>
    </row>
    <row r="474" hidden="1">
      <c r="K474" s="207"/>
    </row>
    <row r="475" hidden="1">
      <c r="K475" s="207"/>
    </row>
    <row r="476" hidden="1">
      <c r="K476" s="207"/>
    </row>
    <row r="477" hidden="1">
      <c r="K477" s="207"/>
    </row>
    <row r="478" hidden="1">
      <c r="K478" s="207"/>
    </row>
    <row r="479" hidden="1">
      <c r="K479" s="207"/>
    </row>
    <row r="480" hidden="1">
      <c r="K480" s="207"/>
    </row>
    <row r="481" hidden="1">
      <c r="K481" s="207"/>
    </row>
    <row r="482" hidden="1">
      <c r="K482" s="207"/>
    </row>
    <row r="483" hidden="1">
      <c r="K483" s="207"/>
    </row>
    <row r="484" hidden="1">
      <c r="K484" s="207"/>
    </row>
    <row r="485" hidden="1">
      <c r="K485" s="207"/>
    </row>
    <row r="486" hidden="1">
      <c r="K486" s="207"/>
    </row>
    <row r="487" hidden="1">
      <c r="K487" s="207"/>
    </row>
    <row r="488" hidden="1">
      <c r="K488" s="207"/>
    </row>
    <row r="489" hidden="1">
      <c r="K489" s="207"/>
    </row>
    <row r="490" hidden="1">
      <c r="K490" s="207"/>
    </row>
    <row r="491" hidden="1">
      <c r="K491" s="207"/>
    </row>
    <row r="492" hidden="1">
      <c r="K492" s="207"/>
    </row>
    <row r="493" hidden="1">
      <c r="K493" s="207"/>
    </row>
    <row r="494" hidden="1">
      <c r="K494" s="207"/>
    </row>
    <row r="495" hidden="1">
      <c r="K495" s="207"/>
    </row>
    <row r="496" hidden="1">
      <c r="K496" s="207"/>
    </row>
    <row r="497" hidden="1">
      <c r="K497" s="207"/>
    </row>
    <row r="498" hidden="1">
      <c r="K498" s="207"/>
    </row>
    <row r="499" hidden="1">
      <c r="K499" s="207"/>
    </row>
    <row r="500" hidden="1">
      <c r="K500" s="207"/>
    </row>
    <row r="501" hidden="1">
      <c r="K501" s="207"/>
    </row>
    <row r="502" hidden="1">
      <c r="K502" s="207"/>
    </row>
    <row r="503" hidden="1">
      <c r="K503" s="207"/>
    </row>
    <row r="504" hidden="1">
      <c r="K504" s="207"/>
    </row>
    <row r="505" hidden="1">
      <c r="K505" s="207"/>
    </row>
    <row r="506" hidden="1">
      <c r="K506" s="207"/>
    </row>
    <row r="507" hidden="1">
      <c r="K507" s="207"/>
    </row>
    <row r="508" hidden="1">
      <c r="K508" s="207"/>
    </row>
    <row r="509" hidden="1">
      <c r="K509" s="207"/>
    </row>
    <row r="510" hidden="1">
      <c r="K510" s="207"/>
    </row>
    <row r="511" hidden="1">
      <c r="K511" s="207"/>
    </row>
    <row r="512" hidden="1">
      <c r="K512" s="207"/>
    </row>
    <row r="513" hidden="1">
      <c r="K513" s="207"/>
    </row>
    <row r="514" hidden="1">
      <c r="K514" s="207"/>
    </row>
    <row r="515" hidden="1">
      <c r="K515" s="207"/>
    </row>
    <row r="516" hidden="1">
      <c r="K516" s="207"/>
    </row>
    <row r="517" hidden="1">
      <c r="K517" s="207"/>
    </row>
    <row r="518" hidden="1">
      <c r="K518" s="207"/>
    </row>
    <row r="519" hidden="1">
      <c r="K519" s="207"/>
    </row>
    <row r="520" hidden="1">
      <c r="K520" s="207"/>
    </row>
    <row r="521" hidden="1">
      <c r="K521" s="207"/>
    </row>
    <row r="522" hidden="1">
      <c r="K522" s="207"/>
    </row>
    <row r="523" hidden="1">
      <c r="K523" s="207"/>
    </row>
    <row r="524" hidden="1">
      <c r="K524" s="207"/>
    </row>
    <row r="525" hidden="1">
      <c r="K525" s="207"/>
    </row>
    <row r="526" hidden="1">
      <c r="K526" s="207"/>
    </row>
    <row r="527" hidden="1">
      <c r="K527" s="207"/>
    </row>
    <row r="528" hidden="1">
      <c r="K528" s="207"/>
    </row>
    <row r="529" hidden="1">
      <c r="K529" s="207"/>
    </row>
    <row r="530" hidden="1">
      <c r="K530" s="207"/>
    </row>
    <row r="531" hidden="1">
      <c r="K531" s="207"/>
    </row>
    <row r="532" hidden="1">
      <c r="K532" s="207"/>
    </row>
    <row r="533" hidden="1">
      <c r="K533" s="207"/>
    </row>
    <row r="534" hidden="1">
      <c r="K534" s="207"/>
    </row>
    <row r="535" hidden="1">
      <c r="K535" s="207"/>
    </row>
    <row r="536" hidden="1">
      <c r="K536" s="207"/>
    </row>
    <row r="537" hidden="1">
      <c r="K537" s="207"/>
    </row>
    <row r="538" hidden="1">
      <c r="K538" s="207"/>
    </row>
    <row r="539" hidden="1">
      <c r="K539" s="207"/>
    </row>
    <row r="540" hidden="1">
      <c r="K540" s="207"/>
    </row>
    <row r="541" hidden="1">
      <c r="K541" s="207"/>
    </row>
    <row r="542" hidden="1">
      <c r="K542" s="207"/>
    </row>
    <row r="543" hidden="1">
      <c r="K543" s="207"/>
    </row>
    <row r="544" hidden="1">
      <c r="K544" s="207"/>
    </row>
    <row r="545" hidden="1">
      <c r="K545" s="207"/>
    </row>
    <row r="546" hidden="1">
      <c r="K546" s="207"/>
    </row>
    <row r="547" hidden="1">
      <c r="K547" s="207"/>
    </row>
    <row r="548" hidden="1">
      <c r="K548" s="207"/>
    </row>
    <row r="549" hidden="1">
      <c r="K549" s="207"/>
    </row>
    <row r="550" hidden="1">
      <c r="K550" s="207"/>
    </row>
    <row r="551" hidden="1">
      <c r="K551" s="207"/>
    </row>
    <row r="552" hidden="1">
      <c r="K552" s="207"/>
    </row>
    <row r="553" hidden="1">
      <c r="K553" s="207"/>
    </row>
    <row r="554" hidden="1">
      <c r="K554" s="207"/>
    </row>
    <row r="555" hidden="1">
      <c r="K555" s="207"/>
    </row>
    <row r="556" hidden="1">
      <c r="K556" s="207"/>
    </row>
    <row r="557" hidden="1">
      <c r="K557" s="207"/>
    </row>
    <row r="558" hidden="1">
      <c r="K558" s="207"/>
    </row>
    <row r="559" hidden="1">
      <c r="K559" s="207"/>
    </row>
    <row r="560" hidden="1">
      <c r="K560" s="207"/>
    </row>
    <row r="561" hidden="1">
      <c r="K561" s="207"/>
    </row>
    <row r="562" hidden="1">
      <c r="K562" s="207"/>
    </row>
    <row r="563" hidden="1">
      <c r="K563" s="207"/>
    </row>
    <row r="564" hidden="1">
      <c r="K564" s="207"/>
    </row>
    <row r="565" hidden="1">
      <c r="K565" s="207"/>
    </row>
    <row r="566" hidden="1">
      <c r="K566" s="207"/>
    </row>
    <row r="567" hidden="1">
      <c r="K567" s="207"/>
    </row>
    <row r="568" hidden="1">
      <c r="K568" s="207"/>
    </row>
    <row r="569" hidden="1">
      <c r="K569" s="207"/>
    </row>
    <row r="570" hidden="1">
      <c r="K570" s="207"/>
    </row>
    <row r="571" hidden="1">
      <c r="K571" s="207"/>
    </row>
    <row r="572" hidden="1">
      <c r="K572" s="207"/>
    </row>
    <row r="573" hidden="1">
      <c r="K573" s="207"/>
    </row>
    <row r="574" hidden="1">
      <c r="K574" s="207"/>
    </row>
    <row r="575" hidden="1">
      <c r="K575" s="207"/>
    </row>
    <row r="576" hidden="1">
      <c r="K576" s="207"/>
    </row>
    <row r="577" hidden="1">
      <c r="K577" s="207"/>
    </row>
    <row r="578" hidden="1">
      <c r="K578" s="207"/>
    </row>
    <row r="579" hidden="1">
      <c r="K579" s="207"/>
    </row>
    <row r="580" hidden="1">
      <c r="K580" s="207"/>
    </row>
    <row r="581" hidden="1">
      <c r="K581" s="207"/>
    </row>
    <row r="582" hidden="1">
      <c r="K582" s="207"/>
    </row>
    <row r="583" hidden="1">
      <c r="K583" s="207"/>
    </row>
    <row r="584" hidden="1">
      <c r="K584" s="207"/>
    </row>
    <row r="585" hidden="1">
      <c r="K585" s="207"/>
    </row>
    <row r="586" hidden="1">
      <c r="K586" s="207"/>
    </row>
    <row r="587" hidden="1">
      <c r="K587" s="207"/>
    </row>
    <row r="588" hidden="1">
      <c r="K588" s="207"/>
    </row>
    <row r="589" hidden="1">
      <c r="K589" s="207"/>
    </row>
    <row r="590" hidden="1">
      <c r="K590" s="207"/>
    </row>
    <row r="591" hidden="1">
      <c r="K591" s="207"/>
    </row>
    <row r="592" hidden="1">
      <c r="K592" s="207"/>
    </row>
    <row r="593" hidden="1">
      <c r="K593" s="207"/>
    </row>
    <row r="594" hidden="1">
      <c r="K594" s="207"/>
    </row>
    <row r="595" hidden="1">
      <c r="K595" s="207"/>
    </row>
    <row r="596" hidden="1">
      <c r="K596" s="207"/>
    </row>
    <row r="597" hidden="1">
      <c r="K597" s="207"/>
    </row>
    <row r="598" hidden="1">
      <c r="K598" s="207"/>
    </row>
    <row r="599" hidden="1">
      <c r="K599" s="207"/>
    </row>
    <row r="600" hidden="1">
      <c r="K600" s="207"/>
    </row>
    <row r="601" hidden="1">
      <c r="K601" s="207"/>
    </row>
    <row r="602" hidden="1">
      <c r="K602" s="207"/>
    </row>
    <row r="603" hidden="1">
      <c r="K603" s="207"/>
    </row>
    <row r="604" hidden="1">
      <c r="K604" s="207"/>
    </row>
    <row r="605" hidden="1">
      <c r="K605" s="207"/>
    </row>
    <row r="606" hidden="1">
      <c r="K606" s="207"/>
    </row>
    <row r="607" hidden="1">
      <c r="K607" s="207"/>
    </row>
    <row r="608" hidden="1">
      <c r="K608" s="207"/>
    </row>
    <row r="609" hidden="1">
      <c r="K609" s="207"/>
    </row>
    <row r="610" hidden="1">
      <c r="K610" s="207"/>
    </row>
    <row r="611" hidden="1">
      <c r="K611" s="207"/>
    </row>
    <row r="612" hidden="1">
      <c r="K612" s="207"/>
    </row>
    <row r="613" hidden="1">
      <c r="K613" s="207"/>
    </row>
    <row r="614" hidden="1">
      <c r="K614" s="207"/>
    </row>
    <row r="615" hidden="1">
      <c r="K615" s="207"/>
    </row>
    <row r="616" hidden="1">
      <c r="K616" s="207"/>
    </row>
    <row r="617" hidden="1">
      <c r="K617" s="207"/>
    </row>
    <row r="618" hidden="1">
      <c r="K618" s="207"/>
    </row>
    <row r="619" hidden="1">
      <c r="K619" s="207"/>
    </row>
    <row r="620" hidden="1">
      <c r="K620" s="207"/>
    </row>
    <row r="621" hidden="1">
      <c r="K621" s="207"/>
    </row>
    <row r="622" hidden="1">
      <c r="K622" s="207"/>
    </row>
    <row r="623" hidden="1">
      <c r="K623" s="207"/>
    </row>
    <row r="624" hidden="1">
      <c r="K624" s="207"/>
    </row>
    <row r="625" hidden="1">
      <c r="K625" s="207"/>
    </row>
    <row r="626" hidden="1">
      <c r="K626" s="207"/>
    </row>
    <row r="627" hidden="1">
      <c r="K627" s="207"/>
    </row>
    <row r="628" hidden="1">
      <c r="K628" s="207"/>
    </row>
    <row r="629" hidden="1">
      <c r="K629" s="207"/>
    </row>
    <row r="630" hidden="1">
      <c r="K630" s="207"/>
    </row>
    <row r="631" hidden="1">
      <c r="K631" s="207"/>
    </row>
    <row r="632" hidden="1">
      <c r="K632" s="207"/>
    </row>
    <row r="633" hidden="1">
      <c r="K633" s="207"/>
    </row>
    <row r="634" hidden="1">
      <c r="K634" s="207"/>
    </row>
    <row r="635" hidden="1">
      <c r="K635" s="207"/>
    </row>
    <row r="636" hidden="1">
      <c r="K636" s="207"/>
    </row>
    <row r="637" hidden="1">
      <c r="K637" s="207"/>
    </row>
    <row r="638" hidden="1">
      <c r="K638" s="207"/>
    </row>
    <row r="639" hidden="1">
      <c r="K639" s="207"/>
    </row>
    <row r="640" hidden="1">
      <c r="K640" s="207"/>
    </row>
    <row r="641" hidden="1">
      <c r="K641" s="207"/>
    </row>
    <row r="642" hidden="1">
      <c r="K642" s="207"/>
    </row>
    <row r="643" hidden="1">
      <c r="K643" s="207"/>
    </row>
    <row r="644" hidden="1">
      <c r="K644" s="207"/>
    </row>
    <row r="645" hidden="1">
      <c r="K645" s="207"/>
    </row>
    <row r="646" hidden="1">
      <c r="K646" s="207"/>
    </row>
    <row r="647" hidden="1">
      <c r="K647" s="207"/>
    </row>
    <row r="648" hidden="1">
      <c r="K648" s="207"/>
    </row>
    <row r="649" hidden="1">
      <c r="K649" s="207"/>
    </row>
    <row r="650" hidden="1">
      <c r="K650" s="207"/>
    </row>
    <row r="651" hidden="1">
      <c r="K651" s="207"/>
    </row>
    <row r="652" hidden="1">
      <c r="K652" s="207"/>
    </row>
    <row r="653" hidden="1">
      <c r="K653" s="207"/>
    </row>
    <row r="654" hidden="1">
      <c r="K654" s="207"/>
    </row>
    <row r="655" hidden="1">
      <c r="K655" s="207"/>
    </row>
    <row r="656" hidden="1">
      <c r="K656" s="207"/>
    </row>
    <row r="657" hidden="1">
      <c r="K657" s="207"/>
    </row>
    <row r="658" hidden="1">
      <c r="K658" s="207"/>
    </row>
    <row r="659" hidden="1">
      <c r="K659" s="207"/>
    </row>
    <row r="660" hidden="1">
      <c r="K660" s="207"/>
    </row>
    <row r="661" hidden="1">
      <c r="K661" s="207"/>
    </row>
    <row r="662" hidden="1">
      <c r="K662" s="207"/>
    </row>
    <row r="663" hidden="1">
      <c r="K663" s="207"/>
    </row>
    <row r="664" hidden="1">
      <c r="K664" s="207"/>
    </row>
    <row r="665" hidden="1">
      <c r="K665" s="207"/>
    </row>
    <row r="666" hidden="1">
      <c r="K666" s="207"/>
    </row>
    <row r="667" hidden="1">
      <c r="K667" s="207"/>
    </row>
    <row r="668" hidden="1">
      <c r="K668" s="207"/>
    </row>
    <row r="669" hidden="1">
      <c r="K669" s="207"/>
    </row>
    <row r="670" hidden="1">
      <c r="K670" s="207"/>
    </row>
    <row r="671" hidden="1">
      <c r="K671" s="207"/>
    </row>
    <row r="672" hidden="1">
      <c r="K672" s="207"/>
    </row>
    <row r="673" hidden="1">
      <c r="K673" s="207"/>
    </row>
    <row r="674" hidden="1">
      <c r="K674" s="207"/>
    </row>
    <row r="675" hidden="1">
      <c r="K675" s="207"/>
    </row>
    <row r="676" hidden="1">
      <c r="K676" s="207"/>
    </row>
    <row r="677" hidden="1">
      <c r="K677" s="207"/>
    </row>
    <row r="678" hidden="1">
      <c r="K678" s="207"/>
    </row>
    <row r="679" hidden="1">
      <c r="K679" s="207"/>
    </row>
    <row r="680" hidden="1">
      <c r="K680" s="207"/>
    </row>
    <row r="681" hidden="1">
      <c r="K681" s="207"/>
    </row>
    <row r="682" hidden="1">
      <c r="K682" s="207"/>
    </row>
    <row r="683" hidden="1">
      <c r="K683" s="207"/>
    </row>
    <row r="684" hidden="1">
      <c r="K684" s="207"/>
    </row>
    <row r="685" hidden="1">
      <c r="K685" s="207"/>
    </row>
    <row r="686" hidden="1">
      <c r="K686" s="207"/>
    </row>
    <row r="687" hidden="1">
      <c r="K687" s="207"/>
    </row>
    <row r="688" hidden="1">
      <c r="K688" s="207"/>
    </row>
    <row r="689" hidden="1">
      <c r="K689" s="207"/>
    </row>
    <row r="690" hidden="1">
      <c r="K690" s="207"/>
    </row>
    <row r="691" hidden="1">
      <c r="K691" s="207"/>
    </row>
    <row r="692" hidden="1">
      <c r="K692" s="207"/>
    </row>
    <row r="693" hidden="1">
      <c r="K693" s="207"/>
    </row>
    <row r="694" hidden="1">
      <c r="K694" s="207"/>
    </row>
    <row r="695" hidden="1">
      <c r="K695" s="207"/>
    </row>
    <row r="696" hidden="1">
      <c r="K696" s="207"/>
    </row>
    <row r="697" hidden="1">
      <c r="K697" s="207"/>
    </row>
    <row r="698" hidden="1">
      <c r="K698" s="207"/>
    </row>
    <row r="699" hidden="1">
      <c r="K699" s="207"/>
    </row>
    <row r="700" hidden="1">
      <c r="K700" s="207"/>
    </row>
    <row r="701" hidden="1">
      <c r="K701" s="207"/>
    </row>
    <row r="702" hidden="1">
      <c r="K702" s="207"/>
    </row>
    <row r="703" hidden="1">
      <c r="K703" s="207"/>
    </row>
    <row r="704" hidden="1">
      <c r="K704" s="207"/>
    </row>
    <row r="705" hidden="1">
      <c r="K705" s="207"/>
    </row>
    <row r="706" hidden="1">
      <c r="K706" s="207"/>
    </row>
    <row r="707" hidden="1">
      <c r="K707" s="207"/>
    </row>
    <row r="708" hidden="1">
      <c r="K708" s="207"/>
    </row>
    <row r="709" hidden="1">
      <c r="K709" s="207"/>
    </row>
    <row r="710" hidden="1">
      <c r="K710" s="207"/>
    </row>
    <row r="711" hidden="1">
      <c r="K711" s="207"/>
    </row>
    <row r="712" hidden="1">
      <c r="K712" s="207"/>
    </row>
    <row r="713" hidden="1">
      <c r="K713" s="207"/>
    </row>
    <row r="714" hidden="1">
      <c r="K714" s="207"/>
    </row>
    <row r="715" hidden="1">
      <c r="K715" s="207"/>
    </row>
    <row r="716" hidden="1">
      <c r="K716" s="207"/>
    </row>
    <row r="717" hidden="1">
      <c r="K717" s="207"/>
    </row>
    <row r="718" hidden="1">
      <c r="K718" s="207"/>
    </row>
    <row r="719" hidden="1">
      <c r="K719" s="207"/>
    </row>
    <row r="720" hidden="1">
      <c r="K720" s="207"/>
    </row>
    <row r="721" hidden="1">
      <c r="K721" s="207"/>
    </row>
    <row r="722" hidden="1">
      <c r="K722" s="207"/>
    </row>
    <row r="723" hidden="1">
      <c r="K723" s="207"/>
    </row>
    <row r="724" hidden="1">
      <c r="K724" s="207"/>
    </row>
    <row r="725" hidden="1">
      <c r="K725" s="207"/>
    </row>
    <row r="726" hidden="1">
      <c r="K726" s="207"/>
    </row>
    <row r="727" hidden="1">
      <c r="K727" s="207"/>
    </row>
    <row r="728" hidden="1">
      <c r="K728" s="207"/>
    </row>
    <row r="729" hidden="1">
      <c r="K729" s="207"/>
    </row>
    <row r="730" hidden="1">
      <c r="K730" s="207"/>
    </row>
    <row r="731" hidden="1">
      <c r="K731" s="207"/>
    </row>
    <row r="732" hidden="1">
      <c r="K732" s="207"/>
    </row>
    <row r="733" hidden="1">
      <c r="K733" s="207"/>
    </row>
    <row r="734" hidden="1">
      <c r="K734" s="207"/>
    </row>
    <row r="735" hidden="1">
      <c r="K735" s="207"/>
    </row>
    <row r="736" hidden="1">
      <c r="K736" s="207"/>
    </row>
    <row r="737" hidden="1">
      <c r="K737" s="207"/>
    </row>
    <row r="738" hidden="1">
      <c r="K738" s="207"/>
    </row>
    <row r="739" hidden="1">
      <c r="K739" s="207"/>
    </row>
    <row r="740" hidden="1">
      <c r="K740" s="207"/>
    </row>
    <row r="741" hidden="1">
      <c r="K741" s="207"/>
    </row>
    <row r="742" hidden="1">
      <c r="K742" s="207"/>
    </row>
    <row r="743" hidden="1">
      <c r="K743" s="207"/>
    </row>
    <row r="744" hidden="1">
      <c r="K744" s="207"/>
    </row>
    <row r="745" hidden="1">
      <c r="K745" s="207"/>
    </row>
    <row r="746" hidden="1">
      <c r="K746" s="207"/>
    </row>
    <row r="747" hidden="1">
      <c r="K747" s="207"/>
    </row>
    <row r="748" hidden="1">
      <c r="K748" s="207"/>
    </row>
    <row r="749" hidden="1">
      <c r="K749" s="207"/>
    </row>
    <row r="750" hidden="1">
      <c r="K750" s="207"/>
    </row>
    <row r="751" hidden="1">
      <c r="K751" s="207"/>
    </row>
    <row r="752" hidden="1">
      <c r="K752" s="207"/>
    </row>
    <row r="753" hidden="1">
      <c r="K753" s="207"/>
    </row>
    <row r="754" hidden="1">
      <c r="K754" s="207"/>
    </row>
    <row r="755" hidden="1">
      <c r="K755" s="207"/>
    </row>
    <row r="756" hidden="1">
      <c r="K756" s="207"/>
    </row>
    <row r="757" hidden="1">
      <c r="K757" s="207"/>
    </row>
    <row r="758" hidden="1">
      <c r="K758" s="207"/>
    </row>
    <row r="759" hidden="1">
      <c r="K759" s="207"/>
    </row>
    <row r="760" hidden="1">
      <c r="K760" s="207"/>
    </row>
    <row r="761" hidden="1">
      <c r="K761" s="207"/>
    </row>
    <row r="762" hidden="1">
      <c r="K762" s="207"/>
    </row>
    <row r="763" hidden="1">
      <c r="K763" s="207"/>
    </row>
    <row r="764" hidden="1">
      <c r="K764" s="207"/>
    </row>
    <row r="765" hidden="1">
      <c r="K765" s="207"/>
    </row>
    <row r="766" hidden="1">
      <c r="K766" s="207"/>
    </row>
    <row r="767" hidden="1">
      <c r="K767" s="207"/>
    </row>
    <row r="768" hidden="1">
      <c r="K768" s="207"/>
    </row>
    <row r="769" hidden="1">
      <c r="K769" s="207"/>
    </row>
    <row r="770" hidden="1">
      <c r="K770" s="207"/>
    </row>
    <row r="771" hidden="1">
      <c r="K771" s="207"/>
    </row>
    <row r="772" hidden="1">
      <c r="K772" s="207"/>
    </row>
    <row r="773" hidden="1">
      <c r="K773" s="207"/>
    </row>
    <row r="774" hidden="1">
      <c r="K774" s="207"/>
    </row>
    <row r="775" hidden="1">
      <c r="K775" s="207"/>
    </row>
    <row r="776" hidden="1">
      <c r="K776" s="207"/>
    </row>
    <row r="777" hidden="1">
      <c r="K777" s="207"/>
    </row>
    <row r="778" hidden="1">
      <c r="K778" s="207"/>
    </row>
    <row r="779" hidden="1">
      <c r="K779" s="207"/>
    </row>
    <row r="780" hidden="1">
      <c r="K780" s="207"/>
    </row>
    <row r="781" hidden="1">
      <c r="K781" s="207"/>
    </row>
    <row r="782" hidden="1">
      <c r="K782" s="207"/>
    </row>
    <row r="783" hidden="1">
      <c r="K783" s="207"/>
    </row>
    <row r="784" hidden="1">
      <c r="K784" s="207"/>
    </row>
    <row r="785" hidden="1">
      <c r="K785" s="207"/>
    </row>
    <row r="786" hidden="1">
      <c r="K786" s="207"/>
    </row>
    <row r="787" hidden="1">
      <c r="K787" s="207"/>
    </row>
    <row r="788" hidden="1">
      <c r="K788" s="207"/>
    </row>
    <row r="789" hidden="1">
      <c r="K789" s="207"/>
    </row>
    <row r="790" hidden="1">
      <c r="K790" s="207"/>
    </row>
    <row r="791" hidden="1">
      <c r="K791" s="207"/>
    </row>
    <row r="792" hidden="1">
      <c r="K792" s="207"/>
    </row>
    <row r="793" hidden="1">
      <c r="K793" s="207"/>
    </row>
    <row r="794" hidden="1">
      <c r="K794" s="207"/>
    </row>
    <row r="795" hidden="1">
      <c r="K795" s="207"/>
    </row>
    <row r="796" hidden="1">
      <c r="K796" s="207"/>
    </row>
    <row r="797" hidden="1">
      <c r="K797" s="207"/>
    </row>
    <row r="798" hidden="1">
      <c r="K798" s="207"/>
    </row>
    <row r="799" hidden="1">
      <c r="K799" s="207"/>
    </row>
    <row r="800" hidden="1">
      <c r="K800" s="207"/>
    </row>
    <row r="801" hidden="1">
      <c r="K801" s="207"/>
    </row>
    <row r="802" hidden="1">
      <c r="K802" s="207"/>
    </row>
    <row r="803" hidden="1">
      <c r="K803" s="207"/>
    </row>
    <row r="804" hidden="1">
      <c r="K804" s="207"/>
    </row>
    <row r="805" hidden="1">
      <c r="K805" s="207"/>
    </row>
    <row r="806" hidden="1">
      <c r="K806" s="207"/>
    </row>
    <row r="807" hidden="1">
      <c r="K807" s="207"/>
    </row>
    <row r="808" hidden="1">
      <c r="K808" s="207"/>
    </row>
    <row r="809" hidden="1">
      <c r="K809" s="207"/>
    </row>
    <row r="810" hidden="1">
      <c r="K810" s="207"/>
    </row>
    <row r="811" hidden="1">
      <c r="K811" s="207"/>
    </row>
    <row r="812" hidden="1">
      <c r="K812" s="207"/>
    </row>
    <row r="813" hidden="1">
      <c r="K813" s="207"/>
    </row>
    <row r="814" hidden="1">
      <c r="K814" s="207"/>
    </row>
    <row r="815" hidden="1">
      <c r="K815" s="207"/>
    </row>
    <row r="816" hidden="1">
      <c r="K816" s="207"/>
    </row>
    <row r="817" hidden="1">
      <c r="K817" s="207"/>
    </row>
    <row r="818" hidden="1">
      <c r="K818" s="207"/>
    </row>
    <row r="819" hidden="1">
      <c r="K819" s="207"/>
    </row>
    <row r="820" hidden="1">
      <c r="K820" s="207"/>
    </row>
    <row r="821" hidden="1">
      <c r="K821" s="207"/>
    </row>
    <row r="822" hidden="1">
      <c r="K822" s="207"/>
    </row>
    <row r="823" hidden="1">
      <c r="K823" s="207"/>
    </row>
    <row r="824" hidden="1">
      <c r="K824" s="207"/>
    </row>
    <row r="825" hidden="1">
      <c r="K825" s="207"/>
    </row>
    <row r="826" hidden="1">
      <c r="K826" s="207"/>
    </row>
    <row r="827" hidden="1">
      <c r="K827" s="207"/>
    </row>
    <row r="828" hidden="1">
      <c r="K828" s="207"/>
    </row>
    <row r="829" hidden="1">
      <c r="K829" s="207"/>
    </row>
    <row r="830" hidden="1">
      <c r="K830" s="207"/>
    </row>
    <row r="831" hidden="1">
      <c r="K831" s="207"/>
    </row>
    <row r="832" hidden="1">
      <c r="K832" s="207"/>
    </row>
    <row r="833" hidden="1">
      <c r="K833" s="207"/>
    </row>
    <row r="834" hidden="1">
      <c r="K834" s="207"/>
    </row>
    <row r="835" hidden="1">
      <c r="K835" s="207"/>
    </row>
    <row r="836" hidden="1">
      <c r="K836" s="207"/>
    </row>
    <row r="837" hidden="1">
      <c r="K837" s="207"/>
    </row>
    <row r="838" hidden="1">
      <c r="K838" s="207"/>
    </row>
    <row r="839" hidden="1">
      <c r="K839" s="207"/>
    </row>
    <row r="840" hidden="1">
      <c r="K840" s="207"/>
    </row>
    <row r="841" hidden="1">
      <c r="K841" s="207"/>
    </row>
    <row r="842" hidden="1">
      <c r="K842" s="207"/>
    </row>
    <row r="843" hidden="1">
      <c r="K843" s="207"/>
    </row>
    <row r="844" hidden="1">
      <c r="K844" s="207"/>
    </row>
    <row r="845" hidden="1">
      <c r="K845" s="207"/>
    </row>
    <row r="846" hidden="1">
      <c r="K846" s="207"/>
    </row>
    <row r="847" hidden="1">
      <c r="K847" s="207"/>
    </row>
    <row r="848" hidden="1">
      <c r="K848" s="207"/>
    </row>
    <row r="849" hidden="1">
      <c r="K849" s="207"/>
    </row>
    <row r="850" hidden="1">
      <c r="K850" s="207"/>
    </row>
    <row r="851" hidden="1">
      <c r="K851" s="207"/>
    </row>
    <row r="852" hidden="1">
      <c r="K852" s="207"/>
    </row>
    <row r="853" hidden="1">
      <c r="K853" s="207"/>
    </row>
    <row r="854" hidden="1">
      <c r="K854" s="207"/>
    </row>
    <row r="855" hidden="1">
      <c r="K855" s="207"/>
    </row>
    <row r="856" hidden="1">
      <c r="K856" s="207"/>
    </row>
    <row r="857" hidden="1">
      <c r="K857" s="207"/>
    </row>
    <row r="858" hidden="1">
      <c r="K858" s="207"/>
    </row>
    <row r="859" hidden="1">
      <c r="K859" s="207"/>
    </row>
    <row r="860" hidden="1">
      <c r="K860" s="207"/>
    </row>
    <row r="861" hidden="1">
      <c r="K861" s="207"/>
    </row>
    <row r="862" hidden="1">
      <c r="K862" s="207"/>
    </row>
    <row r="863" hidden="1">
      <c r="K863" s="207"/>
    </row>
    <row r="864" hidden="1">
      <c r="K864" s="207"/>
    </row>
    <row r="865" hidden="1">
      <c r="K865" s="207"/>
    </row>
    <row r="866" hidden="1">
      <c r="K866" s="207"/>
    </row>
    <row r="867" hidden="1">
      <c r="K867" s="207"/>
    </row>
    <row r="868" hidden="1">
      <c r="K868" s="207"/>
    </row>
    <row r="869" hidden="1">
      <c r="K869" s="207"/>
    </row>
    <row r="870" hidden="1">
      <c r="K870" s="207"/>
    </row>
    <row r="871" hidden="1">
      <c r="K871" s="207"/>
    </row>
    <row r="872" hidden="1">
      <c r="K872" s="207"/>
    </row>
    <row r="873" hidden="1">
      <c r="K873" s="207"/>
    </row>
    <row r="874" hidden="1">
      <c r="K874" s="207"/>
    </row>
    <row r="875" hidden="1">
      <c r="K875" s="207"/>
    </row>
    <row r="876" hidden="1">
      <c r="K876" s="207"/>
    </row>
    <row r="877" hidden="1">
      <c r="K877" s="207"/>
    </row>
    <row r="878" hidden="1">
      <c r="K878" s="207"/>
    </row>
    <row r="879" hidden="1">
      <c r="K879" s="207"/>
    </row>
    <row r="880" hidden="1">
      <c r="K880" s="207"/>
    </row>
    <row r="881" hidden="1">
      <c r="K881" s="207"/>
    </row>
    <row r="882" hidden="1">
      <c r="K882" s="207"/>
    </row>
    <row r="883" hidden="1">
      <c r="K883" s="207"/>
    </row>
    <row r="884" hidden="1">
      <c r="K884" s="207"/>
    </row>
    <row r="885" hidden="1">
      <c r="K885" s="207"/>
    </row>
    <row r="886" hidden="1">
      <c r="K886" s="207"/>
    </row>
    <row r="887" hidden="1">
      <c r="K887" s="207"/>
    </row>
    <row r="888" hidden="1">
      <c r="K888" s="207"/>
    </row>
    <row r="889" hidden="1">
      <c r="K889" s="207"/>
    </row>
    <row r="890" hidden="1">
      <c r="K890" s="207"/>
    </row>
    <row r="891" hidden="1">
      <c r="K891" s="207"/>
    </row>
    <row r="892" hidden="1">
      <c r="K892" s="207"/>
    </row>
    <row r="893" hidden="1">
      <c r="K893" s="207"/>
    </row>
    <row r="894" hidden="1">
      <c r="K894" s="207"/>
    </row>
    <row r="895" hidden="1">
      <c r="K895" s="207"/>
    </row>
    <row r="896" hidden="1">
      <c r="K896" s="207"/>
    </row>
    <row r="897" hidden="1">
      <c r="K897" s="207"/>
    </row>
    <row r="898" hidden="1">
      <c r="K898" s="207"/>
    </row>
    <row r="899" hidden="1">
      <c r="K899" s="207"/>
    </row>
    <row r="900" hidden="1">
      <c r="K900" s="207"/>
    </row>
    <row r="901" hidden="1">
      <c r="K901" s="207"/>
    </row>
    <row r="902" hidden="1">
      <c r="K902" s="207"/>
    </row>
    <row r="903" hidden="1">
      <c r="K903" s="207"/>
    </row>
    <row r="904" hidden="1">
      <c r="K904" s="207"/>
    </row>
    <row r="905" hidden="1">
      <c r="K905" s="207"/>
    </row>
    <row r="906" hidden="1">
      <c r="K906" s="207"/>
    </row>
    <row r="907" hidden="1">
      <c r="K907" s="207"/>
    </row>
    <row r="908" hidden="1">
      <c r="K908" s="207"/>
    </row>
    <row r="909" hidden="1">
      <c r="K909" s="207"/>
    </row>
    <row r="910" hidden="1">
      <c r="K910" s="207"/>
    </row>
    <row r="911" hidden="1">
      <c r="K911" s="207"/>
    </row>
    <row r="912" hidden="1">
      <c r="K912" s="207"/>
    </row>
    <row r="913" hidden="1">
      <c r="K913" s="207"/>
    </row>
    <row r="914" hidden="1">
      <c r="K914" s="207"/>
    </row>
    <row r="915" hidden="1">
      <c r="K915" s="207"/>
    </row>
    <row r="916" hidden="1">
      <c r="K916" s="207"/>
    </row>
    <row r="917" hidden="1">
      <c r="K917" s="207"/>
    </row>
    <row r="918" hidden="1">
      <c r="K918" s="207"/>
    </row>
    <row r="919" hidden="1">
      <c r="K919" s="207"/>
    </row>
    <row r="920" hidden="1">
      <c r="K920" s="207"/>
    </row>
    <row r="921" hidden="1">
      <c r="K921" s="207"/>
    </row>
    <row r="922" hidden="1">
      <c r="K922" s="207"/>
    </row>
    <row r="923" hidden="1">
      <c r="K923" s="207"/>
    </row>
    <row r="924" hidden="1">
      <c r="K924" s="207"/>
    </row>
    <row r="925" hidden="1">
      <c r="K925" s="207"/>
    </row>
    <row r="926" hidden="1">
      <c r="K926" s="207"/>
    </row>
    <row r="927" hidden="1">
      <c r="K927" s="207"/>
    </row>
    <row r="928" hidden="1">
      <c r="K928" s="207"/>
    </row>
    <row r="929" hidden="1">
      <c r="K929" s="207"/>
    </row>
    <row r="930" hidden="1">
      <c r="K930" s="207"/>
    </row>
    <row r="931" hidden="1">
      <c r="K931" s="207"/>
    </row>
    <row r="932" hidden="1">
      <c r="K932" s="207"/>
    </row>
    <row r="933" hidden="1">
      <c r="K933" s="207"/>
    </row>
    <row r="934" hidden="1">
      <c r="K934" s="207"/>
    </row>
    <row r="935" hidden="1">
      <c r="K935" s="207"/>
    </row>
    <row r="936" hidden="1">
      <c r="K936" s="207"/>
    </row>
    <row r="937" hidden="1">
      <c r="K937" s="207"/>
    </row>
    <row r="938" hidden="1">
      <c r="K938" s="207"/>
    </row>
    <row r="939" hidden="1">
      <c r="K939" s="207"/>
    </row>
    <row r="940" hidden="1">
      <c r="K940" s="207"/>
    </row>
    <row r="941" hidden="1">
      <c r="K941" s="207"/>
    </row>
    <row r="942" hidden="1">
      <c r="K942" s="207"/>
    </row>
    <row r="943" hidden="1">
      <c r="K943" s="207"/>
    </row>
    <row r="944" hidden="1">
      <c r="K944" s="207"/>
    </row>
    <row r="945" hidden="1">
      <c r="K945" s="207"/>
    </row>
    <row r="946" hidden="1">
      <c r="K946" s="207"/>
    </row>
    <row r="947" hidden="1">
      <c r="K947" s="207"/>
    </row>
    <row r="948" hidden="1">
      <c r="K948" s="207"/>
    </row>
    <row r="949" hidden="1">
      <c r="K949" s="207"/>
    </row>
    <row r="950" hidden="1">
      <c r="K950" s="207"/>
    </row>
    <row r="951" hidden="1">
      <c r="K951" s="207"/>
    </row>
    <row r="952" hidden="1">
      <c r="K952" s="207"/>
    </row>
    <row r="953" hidden="1">
      <c r="K953" s="207"/>
    </row>
    <row r="954" hidden="1">
      <c r="K954" s="207"/>
    </row>
    <row r="955" hidden="1">
      <c r="K955" s="207"/>
    </row>
    <row r="956" hidden="1">
      <c r="K956" s="207"/>
    </row>
    <row r="957" hidden="1">
      <c r="K957" s="207"/>
    </row>
    <row r="958" hidden="1">
      <c r="K958" s="207"/>
    </row>
    <row r="959" hidden="1">
      <c r="K959" s="207"/>
    </row>
    <row r="960" hidden="1">
      <c r="K960" s="207"/>
    </row>
    <row r="961" hidden="1">
      <c r="K961" s="207"/>
    </row>
    <row r="962" hidden="1">
      <c r="K962" s="207"/>
    </row>
    <row r="963" hidden="1">
      <c r="K963" s="207"/>
    </row>
    <row r="964" hidden="1">
      <c r="K964" s="207"/>
    </row>
    <row r="965" hidden="1">
      <c r="K965" s="207"/>
    </row>
    <row r="966" hidden="1">
      <c r="K966" s="207"/>
    </row>
    <row r="967" hidden="1">
      <c r="K967" s="207"/>
    </row>
    <row r="968" hidden="1">
      <c r="K968" s="207"/>
    </row>
    <row r="969" hidden="1">
      <c r="K969" s="207"/>
    </row>
    <row r="970" hidden="1">
      <c r="K970" s="207"/>
    </row>
    <row r="971" hidden="1">
      <c r="K971" s="207"/>
    </row>
    <row r="972" hidden="1">
      <c r="K972" s="207"/>
    </row>
    <row r="973" hidden="1">
      <c r="K973" s="207"/>
    </row>
    <row r="974" hidden="1">
      <c r="K974" s="207"/>
    </row>
    <row r="975" hidden="1">
      <c r="K975" s="207"/>
    </row>
    <row r="976" hidden="1">
      <c r="K976" s="207"/>
    </row>
    <row r="977" hidden="1">
      <c r="K977" s="207"/>
    </row>
    <row r="978" hidden="1">
      <c r="K978" s="207"/>
    </row>
    <row r="979" hidden="1">
      <c r="K979" s="207"/>
    </row>
    <row r="980" hidden="1">
      <c r="K980" s="207"/>
    </row>
    <row r="981" hidden="1">
      <c r="K981" s="207"/>
    </row>
    <row r="982" hidden="1">
      <c r="K982" s="207"/>
    </row>
    <row r="983" hidden="1">
      <c r="K983" s="207"/>
    </row>
    <row r="984" hidden="1">
      <c r="K984" s="207"/>
    </row>
    <row r="985" hidden="1">
      <c r="K985" s="207"/>
    </row>
    <row r="986" hidden="1">
      <c r="K986" s="207"/>
    </row>
    <row r="987" hidden="1">
      <c r="K987" s="207"/>
    </row>
    <row r="988" hidden="1">
      <c r="K988" s="207"/>
    </row>
    <row r="989" hidden="1">
      <c r="K989" s="207"/>
    </row>
    <row r="990" hidden="1">
      <c r="K990" s="207"/>
    </row>
    <row r="991" hidden="1">
      <c r="K991" s="207"/>
    </row>
    <row r="992" hidden="1">
      <c r="K992" s="207"/>
    </row>
    <row r="993" hidden="1">
      <c r="K993" s="207"/>
    </row>
    <row r="994" hidden="1">
      <c r="K994" s="207"/>
    </row>
    <row r="995" hidden="1">
      <c r="K995" s="207"/>
    </row>
    <row r="996" hidden="1">
      <c r="K996" s="207"/>
    </row>
    <row r="997" hidden="1">
      <c r="K997" s="207"/>
    </row>
    <row r="998" hidden="1">
      <c r="K998" s="207"/>
    </row>
  </sheetData>
  <mergeCells count="9">
    <mergeCell ref="V2:W2"/>
    <mergeCell ref="V5:W6"/>
    <mergeCell ref="C1:K1"/>
    <mergeCell ref="L1:L6"/>
    <mergeCell ref="M1:W1"/>
    <mergeCell ref="C2:I2"/>
    <mergeCell ref="M2:S2"/>
    <mergeCell ref="T2:U2"/>
    <mergeCell ref="J5: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9" max="9" width="22.0"/>
    <col customWidth="1" min="15" max="15" width="26.5"/>
    <col customWidth="1" min="16" max="16" width="23.0"/>
    <col customWidth="1" min="17" max="17" width="25.88"/>
    <col customWidth="1" min="22" max="22" width="41.38"/>
    <col customWidth="1" min="26" max="26" width="36.0"/>
    <col customWidth="1" min="28" max="28" width="21.5"/>
  </cols>
  <sheetData>
    <row r="1">
      <c r="B1" s="3" t="s">
        <v>137</v>
      </c>
      <c r="C1" s="3" t="s">
        <v>172</v>
      </c>
      <c r="I1" s="3" t="s">
        <v>173</v>
      </c>
      <c r="O1" s="3" t="s">
        <v>174</v>
      </c>
      <c r="P1" s="3" t="s">
        <v>175</v>
      </c>
      <c r="Q1" s="3" t="s">
        <v>176</v>
      </c>
    </row>
    <row r="2">
      <c r="A2" s="3" t="s">
        <v>2</v>
      </c>
      <c r="B2" s="6">
        <f>'Final Observation'!I4</f>
        <v>24.48</v>
      </c>
      <c r="C2" s="6">
        <f>'Final Observation'!S4</f>
        <v>29.6</v>
      </c>
      <c r="H2" s="3" t="s">
        <v>2</v>
      </c>
      <c r="I2" s="3">
        <f>'Final Observation'!B4</f>
        <v>70</v>
      </c>
      <c r="O2" s="3" t="s">
        <v>2</v>
      </c>
      <c r="P2" s="6">
        <f>'Final Observation'!T4</f>
        <v>4.75</v>
      </c>
      <c r="Q2" s="6">
        <f>'Final Observation'!S4</f>
        <v>29.6</v>
      </c>
    </row>
    <row r="3">
      <c r="A3" s="3" t="s">
        <v>177</v>
      </c>
      <c r="B3" s="6">
        <f>'Final Observation'!I5</f>
        <v>20.54</v>
      </c>
      <c r="C3" s="6">
        <f>'Final Observation'!S5</f>
        <v>25.48</v>
      </c>
      <c r="H3" s="3" t="s">
        <v>177</v>
      </c>
      <c r="I3" s="3">
        <f>'Final Observation'!B5</f>
        <v>65</v>
      </c>
      <c r="O3" s="3" t="s">
        <v>177</v>
      </c>
      <c r="P3" s="6">
        <f>'Final Observation'!T5</f>
        <v>4.2</v>
      </c>
      <c r="Q3" s="6">
        <f>'Final Observation'!S5</f>
        <v>25.48</v>
      </c>
    </row>
    <row r="4">
      <c r="A4" s="3" t="s">
        <v>178</v>
      </c>
      <c r="B4" s="6">
        <f>'Final Observation'!I6</f>
        <v>24.42</v>
      </c>
      <c r="C4" s="6">
        <f>'Final Observation'!S6</f>
        <v>29.65</v>
      </c>
      <c r="H4" s="3" t="s">
        <v>178</v>
      </c>
      <c r="I4" s="3">
        <f>'Final Observation'!B6</f>
        <v>70</v>
      </c>
      <c r="O4" s="3" t="s">
        <v>178</v>
      </c>
      <c r="P4" s="6">
        <f>'Final Observation'!T6</f>
        <v>5.37</v>
      </c>
      <c r="Q4" s="6">
        <f>'Final Observation'!S6</f>
        <v>29.65</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9" max="9" width="22.0"/>
    <col customWidth="1" min="15" max="15" width="26.5"/>
    <col customWidth="1" min="16" max="16" width="23.0"/>
    <col customWidth="1" min="17" max="17" width="25.88"/>
    <col customWidth="1" min="22" max="22" width="41.38"/>
    <col customWidth="1" min="26" max="26" width="36.0"/>
    <col customWidth="1" min="28" max="28" width="21.5"/>
  </cols>
  <sheetData>
    <row r="1">
      <c r="B1" s="3" t="s">
        <v>137</v>
      </c>
      <c r="C1" s="3" t="s">
        <v>172</v>
      </c>
      <c r="I1" s="3" t="s">
        <v>173</v>
      </c>
      <c r="O1" s="3" t="s">
        <v>174</v>
      </c>
      <c r="P1" s="3" t="s">
        <v>175</v>
      </c>
      <c r="Q1" s="3" t="s">
        <v>176</v>
      </c>
    </row>
    <row r="2">
      <c r="A2" s="3" t="s">
        <v>2</v>
      </c>
      <c r="B2" s="6">
        <f>'Final Observation'!I4</f>
        <v>24.48</v>
      </c>
      <c r="C2" s="6">
        <f>'Final Observation'!S4</f>
        <v>29.6</v>
      </c>
      <c r="H2" s="3" t="s">
        <v>2</v>
      </c>
      <c r="I2" s="3">
        <f>'Final Observation'!B4</f>
        <v>70</v>
      </c>
      <c r="O2" s="3" t="s">
        <v>2</v>
      </c>
      <c r="P2" s="6">
        <f>'Final Observation'!T4</f>
        <v>4.75</v>
      </c>
      <c r="Q2" s="6">
        <f>'Final Observation'!S4</f>
        <v>29.6</v>
      </c>
    </row>
    <row r="3">
      <c r="A3" s="3" t="s">
        <v>177</v>
      </c>
      <c r="B3" s="6">
        <f>'Final Observation'!I5</f>
        <v>20.54</v>
      </c>
      <c r="C3" s="6">
        <f>'Final Observation'!S5</f>
        <v>25.48</v>
      </c>
      <c r="H3" s="3" t="s">
        <v>177</v>
      </c>
      <c r="I3" s="3">
        <f>'Final Observation'!B5</f>
        <v>65</v>
      </c>
      <c r="O3" s="3" t="s">
        <v>177</v>
      </c>
      <c r="P3" s="6">
        <f>'Final Observation'!T5</f>
        <v>4.2</v>
      </c>
      <c r="Q3" s="6">
        <f>'Final Observation'!S5</f>
        <v>25.48</v>
      </c>
    </row>
    <row r="4">
      <c r="A4" s="3" t="s">
        <v>178</v>
      </c>
      <c r="B4" s="6">
        <f>'Final Observation'!I6</f>
        <v>24.42</v>
      </c>
      <c r="C4" s="6">
        <f>'Final Observation'!S6</f>
        <v>29.65</v>
      </c>
      <c r="H4" s="3" t="s">
        <v>178</v>
      </c>
      <c r="I4" s="3">
        <f>'Final Observation'!B6</f>
        <v>70</v>
      </c>
      <c r="O4" s="3" t="s">
        <v>178</v>
      </c>
      <c r="P4" s="6">
        <f>'Final Observation'!T6</f>
        <v>5.37</v>
      </c>
      <c r="Q4" s="6">
        <f>'Final Observation'!S6</f>
        <v>29.65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0"/>
    <col customWidth="1" min="2" max="2" width="34.63"/>
    <col customWidth="1" min="3" max="3" width="25.75"/>
  </cols>
  <sheetData>
    <row r="1">
      <c r="A1" s="3" t="s">
        <v>174</v>
      </c>
      <c r="B1" s="3" t="s">
        <v>175</v>
      </c>
      <c r="C1" s="3" t="s">
        <v>176</v>
      </c>
    </row>
    <row r="2">
      <c r="A2" s="3" t="s">
        <v>177</v>
      </c>
      <c r="B2" s="6">
        <v>4.2</v>
      </c>
      <c r="C2" s="6">
        <v>25.48</v>
      </c>
    </row>
    <row r="3">
      <c r="A3" s="3" t="s">
        <v>2</v>
      </c>
      <c r="B3" s="6">
        <v>4.75</v>
      </c>
      <c r="C3" s="6">
        <v>29.6</v>
      </c>
    </row>
    <row r="4">
      <c r="A4" s="3" t="s">
        <v>178</v>
      </c>
      <c r="B4" s="6">
        <v>5.37</v>
      </c>
      <c r="C4" s="6">
        <v>29.65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13"/>
    <col customWidth="1" min="2" max="2" width="22.75"/>
    <col customWidth="1" min="3" max="3" width="27.88"/>
    <col hidden="1" min="4" max="26" width="12.63"/>
  </cols>
  <sheetData>
    <row r="1">
      <c r="A1" s="3" t="s">
        <v>179</v>
      </c>
      <c r="B1" s="3">
        <v>3.16</v>
      </c>
    </row>
    <row r="2">
      <c r="A2" s="3" t="s">
        <v>180</v>
      </c>
      <c r="B2" s="3">
        <v>1400.0</v>
      </c>
    </row>
    <row r="3">
      <c r="A3" s="3" t="s">
        <v>181</v>
      </c>
      <c r="B3" s="3">
        <v>1520.0</v>
      </c>
    </row>
    <row r="4">
      <c r="A4" s="3" t="s">
        <v>182</v>
      </c>
      <c r="B4" s="3">
        <v>0.45</v>
      </c>
    </row>
    <row r="5">
      <c r="A5" s="218" t="s">
        <v>183</v>
      </c>
    </row>
    <row r="6">
      <c r="A6" s="3" t="s">
        <v>184</v>
      </c>
      <c r="B6" s="3">
        <v>1.0</v>
      </c>
    </row>
    <row r="7">
      <c r="A7" s="3" t="s">
        <v>185</v>
      </c>
      <c r="B7" s="3">
        <v>3.0</v>
      </c>
    </row>
    <row r="8">
      <c r="A8" s="3" t="s">
        <v>186</v>
      </c>
      <c r="B8" s="3">
        <v>1.0</v>
      </c>
    </row>
    <row r="9">
      <c r="A9" s="219" t="s">
        <v>187</v>
      </c>
    </row>
    <row r="10">
      <c r="A10" s="3" t="s">
        <v>188</v>
      </c>
      <c r="B10" s="6">
        <f>1.33*B8</f>
        <v>1.33</v>
      </c>
    </row>
    <row r="11">
      <c r="A11" s="3" t="s">
        <v>189</v>
      </c>
      <c r="B11" s="6">
        <f>(B10*B6)/(SUM(B6:B7))</f>
        <v>0.3325</v>
      </c>
    </row>
    <row r="12">
      <c r="A12" s="3" t="s">
        <v>190</v>
      </c>
      <c r="B12" s="6">
        <f>(B10*B7)/(SUM(B6:B7))</f>
        <v>0.9975</v>
      </c>
    </row>
    <row r="13">
      <c r="A13" s="3" t="s">
        <v>191</v>
      </c>
      <c r="B13" s="6">
        <f>B2*B11</f>
        <v>465.5</v>
      </c>
    </row>
    <row r="14">
      <c r="A14" s="3" t="s">
        <v>192</v>
      </c>
      <c r="B14" s="6">
        <f t="shared" ref="B14:B15" si="1">B12*B3</f>
        <v>1516.2</v>
      </c>
    </row>
    <row r="15">
      <c r="A15" s="3" t="s">
        <v>193</v>
      </c>
      <c r="B15" s="6">
        <f t="shared" si="1"/>
        <v>209.475</v>
      </c>
    </row>
    <row r="16">
      <c r="C16" s="220" t="s">
        <v>194</v>
      </c>
    </row>
    <row r="17">
      <c r="A17" s="221" t="s">
        <v>55</v>
      </c>
      <c r="B17" s="6">
        <f>0.0706*0.0706*0.0706</f>
        <v>0.000351895816</v>
      </c>
      <c r="C17" s="220"/>
    </row>
    <row r="18">
      <c r="A18" s="221" t="s">
        <v>191</v>
      </c>
      <c r="B18" s="6">
        <f>B13*B17</f>
        <v>0.1638075023</v>
      </c>
      <c r="C18" s="6">
        <f t="shared" ref="C18:C20" si="2">1.2*B18</f>
        <v>0.1965690028</v>
      </c>
    </row>
    <row r="19">
      <c r="A19" s="221" t="s">
        <v>192</v>
      </c>
      <c r="B19" s="6">
        <f>B14*B17</f>
        <v>0.5335444362</v>
      </c>
      <c r="C19" s="6">
        <f t="shared" si="2"/>
        <v>0.6402533235</v>
      </c>
    </row>
    <row r="20">
      <c r="A20" s="221" t="s">
        <v>193</v>
      </c>
      <c r="B20" s="6">
        <f>B15*B17</f>
        <v>0.07371337606</v>
      </c>
      <c r="C20" s="6">
        <f t="shared" si="2"/>
        <v>0.08845605127</v>
      </c>
    </row>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sheetData>
  <customSheetViews>
    <customSheetView guid="{C55CE6AB-749F-43BA-AFFD-A2F8CBAB1791}" filter="1" showAutoFilter="1">
      <autoFilter ref="$A$1:$C$20"/>
    </customSheetView>
  </customSheetViews>
  <mergeCells count="15">
    <mergeCell ref="B8:C8"/>
    <mergeCell ref="A9:C9"/>
    <mergeCell ref="B10:C10"/>
    <mergeCell ref="B11:C11"/>
    <mergeCell ref="B12:C12"/>
    <mergeCell ref="B13:C13"/>
    <mergeCell ref="B14:C14"/>
    <mergeCell ref="B15:C15"/>
    <mergeCell ref="B1:C1"/>
    <mergeCell ref="B2:C2"/>
    <mergeCell ref="B3:C3"/>
    <mergeCell ref="B4:C4"/>
    <mergeCell ref="A5:C5"/>
    <mergeCell ref="B6:C6"/>
    <mergeCell ref="B7:C7"/>
  </mergeCells>
  <dataValidations>
    <dataValidation type="list" allowBlank="1" showErrorMessage="1" sqref="B1">
      <formula1>"3.16"</formula1>
    </dataValidation>
    <dataValidation type="list" allowBlank="1" showErrorMessage="1" sqref="B7">
      <formula1>"3"</formula1>
    </dataValidation>
    <dataValidation type="list" allowBlank="1" showErrorMessage="1" sqref="B2">
      <formula1>"1400"</formula1>
    </dataValidation>
    <dataValidation type="list" allowBlank="1" showErrorMessage="1" sqref="B3">
      <formula1>"1520"</formula1>
    </dataValidation>
    <dataValidation type="list" allowBlank="1" showErrorMessage="1" sqref="B6">
      <formula1>"1"</formula1>
    </dataValidation>
    <dataValidation type="list" allowBlank="1" showErrorMessage="1" sqref="B4">
      <formula1>"0.45"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47.25" customHeight="1">
      <c r="A1" s="1" t="s">
        <v>0</v>
      </c>
    </row>
    <row r="2">
      <c r="O2"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9.75"/>
    <col customWidth="1" min="2" max="2" width="52.5"/>
    <col customWidth="1" min="3" max="3" width="56.5"/>
    <col hidden="1" min="4" max="11" width="12.63"/>
  </cols>
  <sheetData>
    <row r="1" ht="71.25" customHeight="1">
      <c r="A1" s="3" t="s">
        <v>1</v>
      </c>
      <c r="B1" s="3" t="s">
        <v>2</v>
      </c>
    </row>
    <row r="2">
      <c r="A2" s="4" t="s">
        <v>3</v>
      </c>
    </row>
    <row r="3">
      <c r="A3" s="3" t="s">
        <v>4</v>
      </c>
      <c r="B3" s="3">
        <f>IF(B1="M10", 10, IF(B1="M15", 15, IF(B1="M20", 20, IF(B1="M25", 25, IF(B1="M30", 30, IF(B1="M35", 35, IF(B1="M40", 40, IF(B1="M45", 45, IF(B1="M50", 50, IF(B1="M55", 55, IF(B1="M60", 60, IF(B1="M65", 65, IF(B1="M70", 70, IF(B1="M75", 75, IF(B1="M80", 80, "Unknown Grade")))))))))))))))
</f>
        <v>25</v>
      </c>
    </row>
    <row r="4">
      <c r="A4" s="3" t="s">
        <v>5</v>
      </c>
      <c r="B4" s="3">
        <f>IF(B1="M10", 3.5, IF(B1="M15", 3.5, IF(B1="M20", 4, IF(B1="M25", 4, IF(B1="M30", 5, IF(B1="M35", 5, IF(B1="M40", 5, IF(B1="M45", 5, IF(B1="M50", 5, IF(B1="M55", 5, IF(B1="M60", 5, IF(B1="M65", 6, IF(B1="M70", 6, IF(B1="M75", 6, IF(B1="M80", 6, "Unknown Grade")))))))))))))))
</f>
        <v>4</v>
      </c>
    </row>
    <row r="5">
      <c r="A5" s="3" t="s">
        <v>6</v>
      </c>
      <c r="B5" s="3">
        <f>IF(B1="M10", 5, IF(B1="M15", 5, IF(B1="M20", 5.5, IF(B1="M25", 5.5, IF(B1="M30", 6.5, IF(B1="M35", 6.5, IF(B1="M40", 6.5, IF(B1="M45", 6.5, IF(B1="M50", 6.5, IF(B1="M55", 6.5, IF(B1="M60", 6.5, IF(OR(B1="M65", B1="M70", B1="M75", B1="M80"), 8, "Unknown Grade"))))))))))))
</f>
        <v>5.5</v>
      </c>
    </row>
    <row r="6">
      <c r="A6" s="5" t="s">
        <v>7</v>
      </c>
      <c r="B6" s="6">
        <f>MAX(B3+1.65*B4,B3+B5)</f>
        <v>31.6</v>
      </c>
    </row>
    <row r="7">
      <c r="A7" s="4" t="s">
        <v>8</v>
      </c>
    </row>
    <row r="8">
      <c r="A8" s="3" t="s">
        <v>9</v>
      </c>
      <c r="B8" s="3" t="s">
        <v>10</v>
      </c>
    </row>
    <row r="9">
      <c r="A9" s="3" t="s">
        <v>11</v>
      </c>
      <c r="B9" s="6">
        <f>IF(B8="Mild", 300, IF(B8="Moderate", 300, IF(B8="Severe", 320, IF(B8="Very Severe", 340, IF(B8="Extreme", 360, "Exposure not found")))))
</f>
        <v>300</v>
      </c>
    </row>
    <row r="10">
      <c r="A10" s="3" t="s">
        <v>12</v>
      </c>
      <c r="B10" s="3">
        <f>IF(B8="Mild", 0.55, IF(B8="Moderate", 0.5, IF(B8="Severe", 0.45, IF(B8="Very Severe", 0.45, IF(B8="Extreme", 0.4, "Exposure not found")))))
</f>
        <v>0.5</v>
      </c>
    </row>
    <row r="11">
      <c r="A11" s="7" t="s">
        <v>13</v>
      </c>
      <c r="B11" s="3" t="s">
        <v>14</v>
      </c>
    </row>
    <row r="12">
      <c r="A12" s="5" t="s">
        <v>15</v>
      </c>
      <c r="B12" s="3">
        <v>0.45</v>
      </c>
    </row>
    <row r="13">
      <c r="A13" s="4" t="s">
        <v>16</v>
      </c>
    </row>
    <row r="14">
      <c r="A14" s="3" t="s">
        <v>17</v>
      </c>
      <c r="B14" s="3">
        <v>20.0</v>
      </c>
    </row>
    <row r="15">
      <c r="A15" s="3" t="s">
        <v>18</v>
      </c>
      <c r="B15" s="6">
        <f>IF(B14=10, 208, IF(B14=20, 186, IF(B14=40, 165, "Size not found")))</f>
        <v>186</v>
      </c>
    </row>
    <row r="16">
      <c r="A16" s="3" t="s">
        <v>19</v>
      </c>
      <c r="B16" s="3">
        <v>50.0</v>
      </c>
    </row>
    <row r="17" ht="31.5" customHeight="1">
      <c r="A17" s="8" t="s">
        <v>20</v>
      </c>
    </row>
    <row r="18" ht="44.25" customHeight="1"/>
    <row r="19">
      <c r="A19" s="3" t="s">
        <v>21</v>
      </c>
      <c r="B19" s="6">
        <f>B15 * (1 + 0.03 * (B16 - 50) / 25)</f>
        <v>186</v>
      </c>
    </row>
    <row r="20">
      <c r="A20" s="3" t="s">
        <v>22</v>
      </c>
      <c r="B20" s="3" t="s">
        <v>23</v>
      </c>
    </row>
    <row r="21">
      <c r="A21" s="8" t="s">
        <v>24</v>
      </c>
    </row>
    <row r="23">
      <c r="A23" s="9" t="s">
        <v>25</v>
      </c>
      <c r="B23" s="3">
        <f>IF(B20="Water reducing", 5, IF(B20="Super Plasticizer", 20, IF(B20="Nil", 0, "Size not found")))</f>
        <v>0</v>
      </c>
    </row>
    <row r="25">
      <c r="A25" s="5" t="s">
        <v>21</v>
      </c>
      <c r="B25" s="6">
        <f>IF(B20="Water Reducing",B19  * (1 -B23  / 100), IF(B20="Super Plasticizer",B19  * (1 - B23/ 100), B19))
</f>
        <v>186</v>
      </c>
    </row>
    <row r="26">
      <c r="A26" s="4" t="s">
        <v>26</v>
      </c>
    </row>
    <row r="27">
      <c r="A27" s="3" t="s">
        <v>26</v>
      </c>
      <c r="B27" s="6">
        <f>B25/B12</f>
        <v>413.3333333</v>
      </c>
    </row>
    <row r="28">
      <c r="A28" s="3" t="s">
        <v>27</v>
      </c>
      <c r="B28" s="3">
        <v>450.0</v>
      </c>
    </row>
    <row r="29">
      <c r="A29" s="5" t="s">
        <v>28</v>
      </c>
      <c r="B29" s="6">
        <f>IF(B27 &gt;= B9, IF(B27 &lt;= B28, B27, "Exceeds Maximum Limit"), "Below Minimum Requirement")
</f>
        <v>413.3333333</v>
      </c>
    </row>
    <row r="30">
      <c r="A30" s="4" t="s">
        <v>29</v>
      </c>
    </row>
    <row r="31">
      <c r="A31" s="10" t="s">
        <v>30</v>
      </c>
      <c r="B31" s="10" t="s">
        <v>31</v>
      </c>
    </row>
    <row r="32">
      <c r="A32" s="10" t="s">
        <v>32</v>
      </c>
      <c r="B32" s="10">
        <f>IF(B14=10, IF(B31="Zone IV", 0.54, IF(B31="Zone III", 0.52, IF(B31="Zone II", 0.5, IF(B31="Zone I", 0.48, "Zone not found")))), 
IF(B14=20, IF(B31="Zone IV", 0.6, IF(B31="Zone III", 0.64, IF(B31="Zone II", 0.62, IF(B31="Zone I", 0.6, "Zone not found")))), 
IF(B14=40, IF(B31="Zone IV", 0.73, IF(B31="Zone III", 0.72, IF(B31="Zone II", 0.71, IF(B31="Zone I", 0.69, "Zone not found")))), 
"Size not found")))
</f>
        <v>0.62</v>
      </c>
    </row>
    <row r="33">
      <c r="A33" s="8" t="s">
        <v>33</v>
      </c>
    </row>
    <row r="34" ht="30.75" customHeight="1"/>
    <row r="35" ht="30.75" customHeight="1"/>
    <row r="36">
      <c r="A36" s="10" t="s">
        <v>32</v>
      </c>
      <c r="B36" s="6">
        <f>B32 + (ROUND((0.5 - B12) / 0.05, 0) * 0.01)</f>
        <v>0.63</v>
      </c>
    </row>
    <row r="37">
      <c r="A37" s="8" t="s">
        <v>34</v>
      </c>
    </row>
    <row r="40">
      <c r="A40" s="3" t="s">
        <v>35</v>
      </c>
      <c r="B40" s="3" t="s">
        <v>23</v>
      </c>
    </row>
    <row r="41">
      <c r="A41" s="11" t="s">
        <v>32</v>
      </c>
      <c r="B41" s="6">
        <f>IF(B40="Pumpable",B36  * 0.9, B36)</f>
        <v>0.63</v>
      </c>
    </row>
    <row r="42">
      <c r="A42" s="11" t="s">
        <v>36</v>
      </c>
      <c r="B42" s="6">
        <f>1-B41</f>
        <v>0.37</v>
      </c>
    </row>
    <row r="43">
      <c r="A43" s="4" t="s">
        <v>37</v>
      </c>
    </row>
    <row r="44">
      <c r="A44" s="12" t="s">
        <v>38</v>
      </c>
      <c r="B44" s="3">
        <v>1.0</v>
      </c>
    </row>
    <row r="45">
      <c r="A45" s="3" t="s">
        <v>39</v>
      </c>
      <c r="B45" s="3">
        <v>3.2</v>
      </c>
    </row>
    <row r="46">
      <c r="A46" s="12" t="s">
        <v>40</v>
      </c>
      <c r="B46" s="6">
        <f>B29/(B45*1000)</f>
        <v>0.1291666667</v>
      </c>
    </row>
    <row r="47">
      <c r="A47" s="12" t="s">
        <v>41</v>
      </c>
      <c r="B47" s="6">
        <f>B25/(1*1000)</f>
        <v>0.186</v>
      </c>
    </row>
    <row r="48">
      <c r="A48" s="3" t="s">
        <v>42</v>
      </c>
      <c r="B48" s="3" t="s">
        <v>43</v>
      </c>
    </row>
    <row r="49">
      <c r="A49" s="3" t="s">
        <v>44</v>
      </c>
      <c r="B49" s="6">
        <f>1.1</f>
        <v>1.1</v>
      </c>
    </row>
    <row r="50">
      <c r="A50" s="3" t="s">
        <v>45</v>
      </c>
      <c r="B50" s="3">
        <v>1.12</v>
      </c>
    </row>
    <row r="51">
      <c r="A51" s="12" t="s">
        <v>46</v>
      </c>
      <c r="B51" s="6">
        <f>(IF(B48="Present",(((B49/100)*B29)/(B50*1000)),0))</f>
        <v>0</v>
      </c>
    </row>
    <row r="52">
      <c r="A52" s="3" t="s">
        <v>47</v>
      </c>
      <c r="B52" s="6">
        <f>1-B46-B47-B51</f>
        <v>0.6848333333</v>
      </c>
    </row>
    <row r="53">
      <c r="A53" s="12" t="s">
        <v>48</v>
      </c>
      <c r="B53" s="6">
        <f>B41*B52</f>
        <v>0.431445</v>
      </c>
    </row>
    <row r="54">
      <c r="A54" s="12" t="s">
        <v>49</v>
      </c>
      <c r="B54" s="6">
        <f>B52*B42</f>
        <v>0.2533883333</v>
      </c>
    </row>
    <row r="55">
      <c r="A55" s="3" t="s">
        <v>50</v>
      </c>
      <c r="B55" s="3">
        <v>2.73</v>
      </c>
    </row>
    <row r="56">
      <c r="A56" s="3" t="s">
        <v>51</v>
      </c>
      <c r="B56" s="3">
        <v>2.46</v>
      </c>
    </row>
    <row r="57">
      <c r="A57" s="3" t="s">
        <v>52</v>
      </c>
      <c r="B57" s="6">
        <f t="shared" ref="B57:B58" si="1">B53*B55*1000</f>
        <v>1177.84485</v>
      </c>
    </row>
    <row r="58">
      <c r="A58" s="13" t="s">
        <v>53</v>
      </c>
      <c r="B58" s="6">
        <f t="shared" si="1"/>
        <v>623.3353</v>
      </c>
    </row>
    <row r="59">
      <c r="A59" s="14" t="s">
        <v>54</v>
      </c>
    </row>
    <row r="62">
      <c r="A62" s="7" t="s">
        <v>55</v>
      </c>
      <c r="B62" s="6">
        <f>0.15*0.15*0.15</f>
        <v>0.003375</v>
      </c>
    </row>
    <row r="63">
      <c r="A63" s="7" t="s">
        <v>40</v>
      </c>
      <c r="B63" s="6">
        <f>(B62*B46)</f>
        <v>0.0004359375</v>
      </c>
    </row>
    <row r="64">
      <c r="A64" s="7" t="s">
        <v>41</v>
      </c>
      <c r="B64" s="6">
        <f>(B62*B47)</f>
        <v>0.00062775</v>
      </c>
      <c r="C64" s="3" t="s">
        <v>56</v>
      </c>
    </row>
    <row r="65">
      <c r="A65" s="3" t="s">
        <v>57</v>
      </c>
      <c r="B65" s="6">
        <f>B62*B53</f>
        <v>0.001456126875</v>
      </c>
    </row>
    <row r="66">
      <c r="A66" s="3" t="s">
        <v>58</v>
      </c>
      <c r="B66" s="6">
        <f>B62*B54</f>
        <v>0.000855185625</v>
      </c>
    </row>
    <row r="67">
      <c r="A67" s="15" t="s">
        <v>59</v>
      </c>
      <c r="B67" s="6">
        <f>B63*B45*1000</f>
        <v>1.395</v>
      </c>
      <c r="C67" s="6">
        <f t="shared" ref="C67:C70" si="2">1.2*B67</f>
        <v>1.674</v>
      </c>
    </row>
    <row r="68">
      <c r="A68" s="15" t="s">
        <v>60</v>
      </c>
      <c r="B68" s="6">
        <f>B64*1000</f>
        <v>0.62775</v>
      </c>
      <c r="C68" s="6">
        <f t="shared" si="2"/>
        <v>0.7533</v>
      </c>
    </row>
    <row r="69">
      <c r="A69" s="15" t="s">
        <v>52</v>
      </c>
      <c r="B69" s="6">
        <f t="shared" ref="B69:B70" si="3">B65*B55*1000</f>
        <v>3.975226369</v>
      </c>
      <c r="C69" s="6">
        <f t="shared" si="2"/>
        <v>4.770271643</v>
      </c>
    </row>
    <row r="70">
      <c r="A70" s="16" t="s">
        <v>53</v>
      </c>
      <c r="B70" s="6">
        <f t="shared" si="3"/>
        <v>2.103756638</v>
      </c>
      <c r="C70" s="6">
        <f t="shared" si="2"/>
        <v>2.524507965</v>
      </c>
    </row>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sheetData>
  <mergeCells count="15">
    <mergeCell ref="B23:B24"/>
    <mergeCell ref="A26:B26"/>
    <mergeCell ref="A30:B30"/>
    <mergeCell ref="A33:B35"/>
    <mergeCell ref="A37:B39"/>
    <mergeCell ref="A43:B43"/>
    <mergeCell ref="C1:C63"/>
    <mergeCell ref="C64:C66"/>
    <mergeCell ref="A2:B2"/>
    <mergeCell ref="A7:B7"/>
    <mergeCell ref="A13:B13"/>
    <mergeCell ref="A17:B18"/>
    <mergeCell ref="A21:B22"/>
    <mergeCell ref="A23:A24"/>
    <mergeCell ref="A59:B61"/>
  </mergeCells>
  <dataValidations>
    <dataValidation type="list" allowBlank="1" showErrorMessage="1" sqref="B31">
      <formula1>"Zone I,Zone II,Zone III,Zone IV"</formula1>
    </dataValidation>
    <dataValidation type="list" allowBlank="1" showErrorMessage="1" sqref="B49">
      <formula1>"1.1"</formula1>
    </dataValidation>
    <dataValidation type="list" allowBlank="1" showErrorMessage="1" sqref="B8">
      <formula1>"Moderate,Mild,Severe,Very Severe,Extreme"</formula1>
    </dataValidation>
    <dataValidation type="list" allowBlank="1" showErrorMessage="1" sqref="B40">
      <formula1>"Nil,Pumpable"</formula1>
    </dataValidation>
    <dataValidation type="list" allowBlank="1" showErrorMessage="1" sqref="B14">
      <formula1>"10,20,40"</formula1>
    </dataValidation>
    <dataValidation type="list" allowBlank="1" showErrorMessage="1" sqref="B20">
      <formula1>"Nil,Water Reducing,Super Plasticizer"</formula1>
    </dataValidation>
    <dataValidation type="list" allowBlank="1" showErrorMessage="1" sqref="B16">
      <formula1>"50"</formula1>
    </dataValidation>
    <dataValidation type="list" allowBlank="1" showErrorMessage="1" sqref="B28">
      <formula1>"450"</formula1>
    </dataValidation>
    <dataValidation type="list" allowBlank="1" showErrorMessage="1" sqref="B56">
      <formula1>"2.46"</formula1>
    </dataValidation>
    <dataValidation type="list" allowBlank="1" showErrorMessage="1" sqref="B1">
      <formula1>"M10,M15,M20,M25,M30,M35,M40,M45,M50,M55,M60,M65,M70,M75,M80"</formula1>
    </dataValidation>
    <dataValidation type="list" allowBlank="1" showErrorMessage="1" sqref="B11">
      <formula1>"Curve 1 :OPC 33 grade,Curve 2 :OPC 43 grade,Curve 2: PPC/PSC,Curve 3 :OPC 53 grade"</formula1>
    </dataValidation>
    <dataValidation type="list" allowBlank="1" showErrorMessage="1" sqref="B50">
      <formula1>"1.12"</formula1>
    </dataValidation>
    <dataValidation type="list" allowBlank="1" showErrorMessage="1" sqref="B55">
      <formula1>"2.73"</formula1>
    </dataValidation>
    <dataValidation type="list" allowBlank="1" showErrorMessage="1" sqref="B45">
      <formula1>"3.20"</formula1>
    </dataValidation>
    <dataValidation type="list" allowBlank="1" showErrorMessage="1" sqref="B12">
      <formula1>"0.45"</formula1>
    </dataValidation>
    <dataValidation type="list" allowBlank="1" showErrorMessage="1" sqref="B48">
      <formula1>"Absent,Present"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9.75"/>
    <col customWidth="1" min="2" max="2" width="52.5"/>
    <col customWidth="1" min="3" max="3" width="56.5"/>
    <col hidden="1" min="4" max="11" width="12.63"/>
  </cols>
  <sheetData>
    <row r="1" ht="71.25" customHeight="1">
      <c r="A1" s="3" t="s">
        <v>1</v>
      </c>
      <c r="B1" s="3" t="s">
        <v>2</v>
      </c>
    </row>
    <row r="2">
      <c r="A2" s="4" t="s">
        <v>3</v>
      </c>
    </row>
    <row r="3">
      <c r="A3" s="3" t="s">
        <v>4</v>
      </c>
      <c r="B3" s="3">
        <f>IF(B1="M10", 10, IF(B1="M15", 15, IF(B1="M20", 20, IF(B1="M25", 25, IF(B1="M30", 30, IF(B1="M35", 35, IF(B1="M40", 40, IF(B1="M45", 45, IF(B1="M50", 50, IF(B1="M55", 55, IF(B1="M60", 60, IF(B1="M65", 65, IF(B1="M70", 70, IF(B1="M75", 75, IF(B1="M80", 80, "Unknown Grade")))))))))))))))
</f>
        <v>25</v>
      </c>
    </row>
    <row r="4">
      <c r="A4" s="3" t="s">
        <v>5</v>
      </c>
      <c r="B4" s="3">
        <f>IF(B1="M10", 3.5, IF(B1="M15", 3.5, IF(B1="M20", 4, IF(B1="M25", 4, IF(B1="M30", 5, IF(B1="M35", 5, IF(B1="M40", 5, IF(B1="M45", 5, IF(B1="M50", 5, IF(B1="M55", 5, IF(B1="M60", 5, IF(B1="M65", 6, IF(B1="M70", 6, IF(B1="M75", 6, IF(B1="M80", 6, "Unknown Grade")))))))))))))))
</f>
        <v>4</v>
      </c>
    </row>
    <row r="5">
      <c r="A5" s="3" t="s">
        <v>6</v>
      </c>
      <c r="B5" s="3">
        <f>IF(B1="M10", 5, IF(B1="M15", 5, IF(B1="M20", 5.5, IF(B1="M25", 5.5, IF(B1="M30", 6.5, IF(B1="M35", 6.5, IF(B1="M40", 6.5, IF(B1="M45", 6.5, IF(B1="M50", 6.5, IF(B1="M55", 6.5, IF(B1="M60", 6.5, IF(OR(B1="M65", B1="M70", B1="M75", B1="M80"), 8, "Unknown Grade"))))))))))))
</f>
        <v>5.5</v>
      </c>
    </row>
    <row r="6">
      <c r="A6" s="5" t="s">
        <v>7</v>
      </c>
      <c r="B6" s="6">
        <f>MAX(B3+1.65*B4,B3+B5)</f>
        <v>31.6</v>
      </c>
    </row>
    <row r="7">
      <c r="A7" s="4" t="s">
        <v>8</v>
      </c>
    </row>
    <row r="8">
      <c r="A8" s="3" t="s">
        <v>9</v>
      </c>
      <c r="B8" s="3" t="s">
        <v>10</v>
      </c>
    </row>
    <row r="9">
      <c r="A9" s="3" t="s">
        <v>11</v>
      </c>
      <c r="B9" s="6">
        <f>IF(B8="Mild", 300, IF(B8="Moderate", 300, IF(B8="Severe", 320, IF(B8="Very Severe", 340, IF(B8="Extreme", 360, "Exposure not found")))))
</f>
        <v>300</v>
      </c>
    </row>
    <row r="10">
      <c r="A10" s="3" t="s">
        <v>12</v>
      </c>
      <c r="B10" s="3">
        <f>IF(B8="Mild", 0.55, IF(B8="Moderate", 0.5, IF(B8="Severe", 0.45, IF(B8="Very Severe", 0.45, IF(B8="Extreme", 0.4, "Exposure not found")))))
</f>
        <v>0.5</v>
      </c>
    </row>
    <row r="11">
      <c r="A11" s="7" t="s">
        <v>13</v>
      </c>
      <c r="B11" s="3" t="s">
        <v>14</v>
      </c>
    </row>
    <row r="12">
      <c r="A12" s="5" t="s">
        <v>15</v>
      </c>
      <c r="B12" s="3">
        <v>0.45</v>
      </c>
    </row>
    <row r="13">
      <c r="A13" s="4" t="s">
        <v>16</v>
      </c>
    </row>
    <row r="14">
      <c r="A14" s="3" t="s">
        <v>17</v>
      </c>
      <c r="B14" s="3">
        <v>20.0</v>
      </c>
    </row>
    <row r="15">
      <c r="A15" s="3" t="s">
        <v>18</v>
      </c>
      <c r="B15" s="6">
        <f>IF(B14=10, 208, IF(B14=20, 186, IF(B14=40, 165, "Size not found")))</f>
        <v>186</v>
      </c>
    </row>
    <row r="16">
      <c r="A16" s="3" t="s">
        <v>19</v>
      </c>
      <c r="B16" s="3">
        <v>75.0</v>
      </c>
    </row>
    <row r="17" ht="31.5" customHeight="1">
      <c r="A17" s="8" t="s">
        <v>20</v>
      </c>
    </row>
    <row r="18" ht="44.25" customHeight="1"/>
    <row r="19">
      <c r="A19" s="3" t="s">
        <v>21</v>
      </c>
      <c r="B19" s="6">
        <f>B15 * (1 + 0.03 * (B16 - 50) / 25)</f>
        <v>191.58</v>
      </c>
    </row>
    <row r="20">
      <c r="A20" s="3" t="s">
        <v>22</v>
      </c>
      <c r="B20" s="3" t="s">
        <v>61</v>
      </c>
    </row>
    <row r="21">
      <c r="A21" s="8" t="s">
        <v>24</v>
      </c>
    </row>
    <row r="23">
      <c r="A23" s="9" t="s">
        <v>25</v>
      </c>
      <c r="B23" s="3">
        <f>IF(B20="Water reducing", 5, IF(B20="Super Plasticizer", 20, IF(B20="Nil", 0, "Size not found")))</f>
        <v>20</v>
      </c>
    </row>
    <row r="25">
      <c r="A25" s="5" t="s">
        <v>21</v>
      </c>
      <c r="B25" s="6">
        <f>IF(B20="Water Reducing",B19  * (1 -B23  / 100), IF(B20="Super Plasticizer",B19  * (1 - B23/ 100), B19))
</f>
        <v>153.264</v>
      </c>
    </row>
    <row r="26">
      <c r="A26" s="4" t="s">
        <v>26</v>
      </c>
    </row>
    <row r="27">
      <c r="A27" s="3" t="s">
        <v>26</v>
      </c>
      <c r="B27" s="6">
        <f>B25/B12</f>
        <v>340.5866667</v>
      </c>
    </row>
    <row r="28">
      <c r="A28" s="3" t="s">
        <v>27</v>
      </c>
      <c r="B28" s="6">
        <f>450</f>
        <v>450</v>
      </c>
    </row>
    <row r="29">
      <c r="A29" s="5" t="s">
        <v>28</v>
      </c>
      <c r="B29" s="6">
        <f>IF(B27 &gt;= B9, IF(B27 &lt;= B28, B27, "Exceeds Maximum Limit"), "Below Minimum Requirement")
</f>
        <v>340.5866667</v>
      </c>
    </row>
    <row r="30">
      <c r="A30" s="4" t="s">
        <v>29</v>
      </c>
    </row>
    <row r="31">
      <c r="A31" s="10" t="s">
        <v>30</v>
      </c>
      <c r="B31" s="10" t="s">
        <v>31</v>
      </c>
    </row>
    <row r="32">
      <c r="A32" s="10" t="s">
        <v>32</v>
      </c>
      <c r="B32" s="10">
        <f>IF(B14=10, IF(B31="Zone IV", 0.54, IF(B31="Zone III", 0.52, IF(B31="Zone II", 0.5, IF(B31="Zone I", 0.48, "Zone not found")))), 
IF(B14=20, IF(B31="Zone IV", 0.6, IF(B31="Zone III", 0.64, IF(B31="Zone II", 0.62, IF(B31="Zone I", 0.6, "Zone not found")))), 
IF(B14=40, IF(B31="Zone IV", 0.73, IF(B31="Zone III", 0.72, IF(B31="Zone II", 0.71, IF(B31="Zone I", 0.69, "Zone not found")))), 
"Size not found")))
</f>
        <v>0.62</v>
      </c>
    </row>
    <row r="33">
      <c r="A33" s="8" t="s">
        <v>33</v>
      </c>
    </row>
    <row r="34" ht="30.75" customHeight="1"/>
    <row r="35" ht="30.75" customHeight="1"/>
    <row r="36">
      <c r="A36" s="10" t="s">
        <v>32</v>
      </c>
      <c r="B36" s="6">
        <f>B32 + (ROUND((0.5 - B12) / 0.05, 0) * 0.01)</f>
        <v>0.63</v>
      </c>
    </row>
    <row r="37">
      <c r="A37" s="8" t="s">
        <v>34</v>
      </c>
    </row>
    <row r="40">
      <c r="A40" s="3" t="s">
        <v>35</v>
      </c>
      <c r="B40" s="3" t="s">
        <v>23</v>
      </c>
    </row>
    <row r="41">
      <c r="A41" s="11" t="s">
        <v>32</v>
      </c>
      <c r="B41" s="6">
        <f>IF(B40="Pumpable",B36  * 0.9, B36)</f>
        <v>0.63</v>
      </c>
    </row>
    <row r="42">
      <c r="A42" s="11" t="s">
        <v>36</v>
      </c>
      <c r="B42" s="6">
        <f>1-B41</f>
        <v>0.37</v>
      </c>
    </row>
    <row r="43">
      <c r="A43" s="4" t="s">
        <v>37</v>
      </c>
    </row>
    <row r="44">
      <c r="A44" s="12" t="s">
        <v>38</v>
      </c>
      <c r="B44" s="3">
        <v>1.0</v>
      </c>
    </row>
    <row r="45">
      <c r="A45" s="3" t="s">
        <v>39</v>
      </c>
      <c r="B45" s="3">
        <v>3.2</v>
      </c>
    </row>
    <row r="46">
      <c r="A46" s="12" t="s">
        <v>40</v>
      </c>
      <c r="B46" s="6">
        <f>B29/(B45*1000)</f>
        <v>0.1064333333</v>
      </c>
    </row>
    <row r="47">
      <c r="A47" s="12" t="s">
        <v>41</v>
      </c>
      <c r="B47" s="6">
        <f>B25/(1*1000)</f>
        <v>0.153264</v>
      </c>
    </row>
    <row r="48">
      <c r="A48" s="3" t="s">
        <v>42</v>
      </c>
      <c r="B48" s="3" t="s">
        <v>62</v>
      </c>
    </row>
    <row r="49">
      <c r="A49" s="3" t="s">
        <v>44</v>
      </c>
      <c r="B49" s="3">
        <v>1.1</v>
      </c>
    </row>
    <row r="50">
      <c r="A50" s="3" t="s">
        <v>45</v>
      </c>
      <c r="B50" s="6">
        <f>1.12</f>
        <v>1.12</v>
      </c>
    </row>
    <row r="51">
      <c r="A51" s="12" t="s">
        <v>46</v>
      </c>
      <c r="B51" s="6">
        <f>(IF(B48="Present",(((B49/100)*B29)/(B50*1000)),0))</f>
        <v>0.003345047619</v>
      </c>
    </row>
    <row r="52">
      <c r="A52" s="3" t="s">
        <v>47</v>
      </c>
      <c r="B52" s="6">
        <f>1-B46-B47-B51</f>
        <v>0.736957619</v>
      </c>
    </row>
    <row r="53">
      <c r="A53" s="12" t="s">
        <v>48</v>
      </c>
      <c r="B53" s="6">
        <f>B41*B52</f>
        <v>0.4642833</v>
      </c>
    </row>
    <row r="54">
      <c r="A54" s="12" t="s">
        <v>49</v>
      </c>
      <c r="B54" s="6">
        <f>B52*B42</f>
        <v>0.272674319</v>
      </c>
    </row>
    <row r="55">
      <c r="A55" s="3" t="s">
        <v>50</v>
      </c>
      <c r="B55" s="3">
        <v>2.73</v>
      </c>
    </row>
    <row r="56">
      <c r="A56" s="3" t="s">
        <v>51</v>
      </c>
      <c r="B56" s="3">
        <v>2.46</v>
      </c>
    </row>
    <row r="57">
      <c r="A57" s="3" t="s">
        <v>52</v>
      </c>
      <c r="B57" s="6">
        <f t="shared" ref="B57:B58" si="1">B53*B55*1000</f>
        <v>1267.493409</v>
      </c>
    </row>
    <row r="58">
      <c r="A58" s="13" t="s">
        <v>53</v>
      </c>
      <c r="B58" s="6">
        <f t="shared" si="1"/>
        <v>670.7788249</v>
      </c>
    </row>
    <row r="59">
      <c r="A59" s="14" t="s">
        <v>54</v>
      </c>
    </row>
    <row r="62">
      <c r="A62" s="7" t="s">
        <v>55</v>
      </c>
      <c r="B62" s="6">
        <f>0.15*0.15*0.15</f>
        <v>0.003375</v>
      </c>
    </row>
    <row r="63">
      <c r="A63" s="7" t="s">
        <v>40</v>
      </c>
      <c r="B63" s="6">
        <f>(B62*B46)</f>
        <v>0.0003592125</v>
      </c>
    </row>
    <row r="64">
      <c r="A64" s="7" t="s">
        <v>41</v>
      </c>
      <c r="B64" s="6">
        <f>(B62*B47)</f>
        <v>0.000517266</v>
      </c>
      <c r="C64" s="3" t="s">
        <v>56</v>
      </c>
    </row>
    <row r="65">
      <c r="A65" s="3" t="s">
        <v>57</v>
      </c>
      <c r="B65" s="6">
        <f>B62*B53</f>
        <v>0.001566956138</v>
      </c>
    </row>
    <row r="66">
      <c r="A66" s="3" t="s">
        <v>58</v>
      </c>
      <c r="B66" s="6">
        <f>B62*B54</f>
        <v>0.0009202758268</v>
      </c>
    </row>
    <row r="67">
      <c r="A67" s="15" t="s">
        <v>59</v>
      </c>
      <c r="B67" s="6">
        <f>B63*B45*1000</f>
        <v>1.14948</v>
      </c>
      <c r="C67" s="6">
        <f t="shared" ref="C67:C70" si="2">1.2*B67</f>
        <v>1.379376</v>
      </c>
    </row>
    <row r="68">
      <c r="A68" s="15" t="s">
        <v>60</v>
      </c>
      <c r="B68" s="6">
        <f>B64*1000</f>
        <v>0.517266</v>
      </c>
      <c r="C68" s="6">
        <f t="shared" si="2"/>
        <v>0.6207192</v>
      </c>
    </row>
    <row r="69">
      <c r="A69" s="15" t="s">
        <v>52</v>
      </c>
      <c r="B69" s="6">
        <f t="shared" ref="B69:B70" si="3">B65*B55*1000</f>
        <v>4.277790255</v>
      </c>
      <c r="C69" s="6">
        <f t="shared" si="2"/>
        <v>5.133348306</v>
      </c>
    </row>
    <row r="70">
      <c r="A70" s="16" t="s">
        <v>53</v>
      </c>
      <c r="B70" s="6">
        <f t="shared" si="3"/>
        <v>2.263878534</v>
      </c>
      <c r="C70" s="6">
        <f t="shared" si="2"/>
        <v>2.716654241</v>
      </c>
    </row>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sheetData>
  <mergeCells count="15">
    <mergeCell ref="B23:B24"/>
    <mergeCell ref="A26:B26"/>
    <mergeCell ref="A30:B30"/>
    <mergeCell ref="A33:B35"/>
    <mergeCell ref="A37:B39"/>
    <mergeCell ref="A43:B43"/>
    <mergeCell ref="C1:C63"/>
    <mergeCell ref="C64:C66"/>
    <mergeCell ref="A2:B2"/>
    <mergeCell ref="A7:B7"/>
    <mergeCell ref="A13:B13"/>
    <mergeCell ref="A17:B18"/>
    <mergeCell ref="A21:B22"/>
    <mergeCell ref="A23:A24"/>
    <mergeCell ref="A59:B61"/>
  </mergeCells>
  <dataValidations>
    <dataValidation type="list" allowBlank="1" showErrorMessage="1" sqref="B31">
      <formula1>"Zone I,Zone II,Zone III,Zone IV"</formula1>
    </dataValidation>
    <dataValidation type="list" allowBlank="1" showErrorMessage="1" sqref="B49">
      <formula1>"1.1"</formula1>
    </dataValidation>
    <dataValidation type="list" allowBlank="1" showErrorMessage="1" sqref="B8">
      <formula1>"Moderate,Mild,Severe,Very Severe,Extreme"</formula1>
    </dataValidation>
    <dataValidation type="list" allowBlank="1" showErrorMessage="1" sqref="B40">
      <formula1>"Nil,Pumpable"</formula1>
    </dataValidation>
    <dataValidation type="list" allowBlank="1" showErrorMessage="1" sqref="B14">
      <formula1>"10,20,40"</formula1>
    </dataValidation>
    <dataValidation type="list" allowBlank="1" showErrorMessage="1" sqref="B20">
      <formula1>"Nil,Water Reducing,Super Plasticizer"</formula1>
    </dataValidation>
    <dataValidation type="list" allowBlank="1" showErrorMessage="1" sqref="B28">
      <formula1>"450"</formula1>
    </dataValidation>
    <dataValidation type="list" allowBlank="1" showErrorMessage="1" sqref="B56">
      <formula1>"2.46"</formula1>
    </dataValidation>
    <dataValidation type="list" allowBlank="1" showErrorMessage="1" sqref="B1">
      <formula1>"M10,M15,M20,M25,M30,M35,M40,M45,M50,M55,M60,M65,M70,M75,M80"</formula1>
    </dataValidation>
    <dataValidation type="list" allowBlank="1" showErrorMessage="1" sqref="B16">
      <formula1>"75"</formula1>
    </dataValidation>
    <dataValidation type="list" allowBlank="1" showErrorMessage="1" sqref="B11">
      <formula1>"Curve 1 :OPC 33 grade,Curve 2 :OPC 43 grade,Curve 2: PPC/PSC,Curve 3 :OPC 53 grade"</formula1>
    </dataValidation>
    <dataValidation type="list" allowBlank="1" showErrorMessage="1" sqref="B50">
      <formula1>"1.12"</formula1>
    </dataValidation>
    <dataValidation type="list" allowBlank="1" showErrorMessage="1" sqref="B55">
      <formula1>"2.73"</formula1>
    </dataValidation>
    <dataValidation type="list" allowBlank="1" showErrorMessage="1" sqref="B45">
      <formula1>"3.20"</formula1>
    </dataValidation>
    <dataValidation type="list" allowBlank="1" showErrorMessage="1" sqref="B12">
      <formula1>"0.45"</formula1>
    </dataValidation>
    <dataValidation type="list" allowBlank="1" showErrorMessage="1" sqref="B48">
      <formula1>"Absent,Present"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topLeftCell="B1" activePane="topRight" state="frozen"/>
      <selection activeCell="C2" sqref="C2" pane="topRight"/>
    </sheetView>
  </sheetViews>
  <sheetFormatPr customHeight="1" defaultColWidth="12.63" defaultRowHeight="15.75"/>
  <cols>
    <col customWidth="1" min="1" max="1" width="28.13"/>
    <col customWidth="1" hidden="1" min="2" max="2" width="28.13"/>
    <col customWidth="1" min="3" max="3" width="18.13"/>
    <col customWidth="1" hidden="1" min="4" max="4" width="25.13"/>
    <col customWidth="1" min="5" max="5" width="19.38"/>
    <col customWidth="1" min="6" max="6" width="27.38"/>
    <col customWidth="1" min="7" max="7" width="14.5"/>
    <col customWidth="1" min="8" max="8" width="15.13"/>
    <col customWidth="1" min="9" max="9" width="12.88"/>
    <col customWidth="1" min="11" max="11" width="20.75"/>
    <col hidden="1" min="12" max="28" width="12.63"/>
  </cols>
  <sheetData>
    <row r="1" ht="41.25" customHeight="1">
      <c r="A1" s="17"/>
      <c r="B1" s="17"/>
      <c r="C1" s="18" t="s">
        <v>63</v>
      </c>
      <c r="D1" s="18" t="s">
        <v>64</v>
      </c>
      <c r="E1" s="18" t="s">
        <v>65</v>
      </c>
      <c r="F1" s="18" t="s">
        <v>66</v>
      </c>
      <c r="G1" s="18" t="s">
        <v>67</v>
      </c>
      <c r="H1" s="18" t="s">
        <v>68</v>
      </c>
      <c r="I1" s="18" t="s">
        <v>69</v>
      </c>
      <c r="J1" s="18" t="s">
        <v>70</v>
      </c>
      <c r="K1" s="18" t="s">
        <v>71</v>
      </c>
      <c r="L1" s="19"/>
      <c r="M1" s="19"/>
      <c r="N1" s="19"/>
      <c r="O1" s="19"/>
      <c r="P1" s="19"/>
      <c r="Q1" s="19"/>
      <c r="R1" s="19"/>
      <c r="S1" s="19"/>
      <c r="T1" s="19"/>
      <c r="U1" s="19"/>
      <c r="V1" s="19"/>
      <c r="W1" s="19"/>
      <c r="X1" s="19"/>
      <c r="Y1" s="19"/>
      <c r="Z1" s="19"/>
      <c r="AA1" s="19"/>
      <c r="AB1" s="19"/>
    </row>
    <row r="2" ht="25.5" customHeight="1">
      <c r="A2" s="20" t="s">
        <v>2</v>
      </c>
      <c r="B2" s="21" t="s">
        <v>72</v>
      </c>
      <c r="C2" s="22">
        <v>6.0</v>
      </c>
      <c r="D2" s="17">
        <f>C2*('M25'!$C$67)</f>
        <v>10.044</v>
      </c>
      <c r="E2" s="22">
        <f t="shared" ref="E2:E7" si="1">D2-I2-J2</f>
        <v>10.044</v>
      </c>
      <c r="F2" s="17">
        <f>ROUND(C2*('M25'!$C$69),2)</f>
        <v>28.62</v>
      </c>
      <c r="G2" s="17">
        <f>ROUND(C2*'M25'!$C$70,2)</f>
        <v>15.15</v>
      </c>
      <c r="H2" s="17">
        <f>ROUND(C2*'M25'!$C$68,2)</f>
        <v>4.52</v>
      </c>
      <c r="I2" s="22">
        <v>0.0</v>
      </c>
      <c r="J2" s="22">
        <v>0.0</v>
      </c>
      <c r="K2" s="22">
        <v>0.0</v>
      </c>
    </row>
    <row r="3" ht="27.0" customHeight="1">
      <c r="A3" s="20" t="s">
        <v>73</v>
      </c>
      <c r="B3" s="22"/>
      <c r="C3" s="22">
        <v>6.0</v>
      </c>
      <c r="D3" s="17">
        <f>C3*('M25'!$C$67)</f>
        <v>10.044</v>
      </c>
      <c r="E3" s="22">
        <f t="shared" si="1"/>
        <v>8.034</v>
      </c>
      <c r="F3" s="17">
        <f>ROUND(C3*('M25'!$C$69),2)</f>
        <v>28.62</v>
      </c>
      <c r="G3" s="17">
        <f>ROUND(C3*'M25'!$C$70,2)</f>
        <v>15.15</v>
      </c>
      <c r="H3" s="17">
        <f>ROUND(C3*'M25'!$C$68,2)</f>
        <v>4.52</v>
      </c>
      <c r="I3" s="17">
        <f>ROUND(D3*0.2,2)</f>
        <v>2.01</v>
      </c>
      <c r="J3" s="22">
        <v>0.0</v>
      </c>
      <c r="K3" s="22">
        <v>0.0</v>
      </c>
    </row>
    <row r="4" ht="28.5" customHeight="1">
      <c r="A4" s="20" t="s">
        <v>74</v>
      </c>
      <c r="C4" s="22">
        <v>6.0</v>
      </c>
      <c r="D4" s="17">
        <f>C4*('M25'!$C$67)</f>
        <v>10.044</v>
      </c>
      <c r="E4" s="22">
        <f t="shared" si="1"/>
        <v>8.034</v>
      </c>
      <c r="F4" s="17">
        <f>ROUND(C4*('M25'!$C$69),2)</f>
        <v>28.62</v>
      </c>
      <c r="G4" s="17">
        <f>ROUND(C4*'M25'!$C$70,2)</f>
        <v>15.15</v>
      </c>
      <c r="H4" s="17">
        <f>ROUND(C4*'M25'!$C$68,2)</f>
        <v>4.52</v>
      </c>
      <c r="I4" s="17">
        <f>0</f>
        <v>0</v>
      </c>
      <c r="J4" s="17">
        <f>ROUND(0.2*D4,2)</f>
        <v>2.01</v>
      </c>
      <c r="K4" s="22">
        <v>0.0</v>
      </c>
    </row>
    <row r="5" ht="22.5" customHeight="1">
      <c r="A5" s="20" t="s">
        <v>75</v>
      </c>
      <c r="C5" s="22">
        <v>6.0</v>
      </c>
      <c r="D5" s="17">
        <f>C5*('M25+Superplasticizer'!$C$67)</f>
        <v>8.276256</v>
      </c>
      <c r="E5" s="22">
        <f t="shared" si="1"/>
        <v>8.276256</v>
      </c>
      <c r="F5" s="17">
        <f>ROUND(C5*('M25+Superplasticizer'!$C$69),2)</f>
        <v>30.8</v>
      </c>
      <c r="G5" s="17">
        <f>ROUND(C5*'M25+Superplasticizer'!$C$70,2)</f>
        <v>16.3</v>
      </c>
      <c r="H5" s="17">
        <f>ROUND(C5*'M25+Superplasticizer'!$C$68,2)</f>
        <v>3.72</v>
      </c>
      <c r="I5" s="22">
        <v>0.0</v>
      </c>
      <c r="J5" s="22">
        <v>0.0</v>
      </c>
      <c r="K5" s="17">
        <f t="shared" ref="K5:K7" si="2">ROUND(D5*0.011,2)</f>
        <v>0.09</v>
      </c>
    </row>
    <row r="6" ht="35.25" customHeight="1">
      <c r="A6" s="20" t="s">
        <v>76</v>
      </c>
      <c r="C6" s="22">
        <v>6.0</v>
      </c>
      <c r="D6" s="17">
        <f>C6*('M25+Superplasticizer'!$C$67)</f>
        <v>8.276256</v>
      </c>
      <c r="E6" s="22">
        <f t="shared" si="1"/>
        <v>6.616256</v>
      </c>
      <c r="F6" s="17">
        <f>ROUND(C6*('M25+Superplasticizer'!$C$69),2)</f>
        <v>30.8</v>
      </c>
      <c r="G6" s="17">
        <f>ROUND(C6*'M25+Superplasticizer'!$C$70,2)</f>
        <v>16.3</v>
      </c>
      <c r="H6" s="17">
        <f>ROUND(C6*'M25+Superplasticizer'!$C$68,2)</f>
        <v>3.72</v>
      </c>
      <c r="I6" s="17">
        <f>ROUND(0.2*D6,2)</f>
        <v>1.66</v>
      </c>
      <c r="J6" s="22">
        <v>0.0</v>
      </c>
      <c r="K6" s="17">
        <f t="shared" si="2"/>
        <v>0.09</v>
      </c>
    </row>
    <row r="7" ht="34.5" customHeight="1">
      <c r="A7" s="20" t="s">
        <v>77</v>
      </c>
      <c r="C7" s="22">
        <v>6.0</v>
      </c>
      <c r="D7" s="17">
        <f>C7*('M25+Superplasticizer'!$C$67)</f>
        <v>8.276256</v>
      </c>
      <c r="E7" s="22">
        <f t="shared" si="1"/>
        <v>6.616256</v>
      </c>
      <c r="F7" s="17">
        <f>ROUND(C7*('M25+Superplasticizer'!$C$69),2)</f>
        <v>30.8</v>
      </c>
      <c r="G7" s="17">
        <f>ROUND(C7*'M25+Superplasticizer'!$C$70,2)</f>
        <v>16.3</v>
      </c>
      <c r="H7" s="17">
        <f>ROUND(C7*'M25+Superplasticizer'!$C$68,2)</f>
        <v>3.72</v>
      </c>
      <c r="I7" s="17">
        <f>0</f>
        <v>0</v>
      </c>
      <c r="J7" s="22">
        <f>ROUND(0.2*D7,2)</f>
        <v>1.66</v>
      </c>
      <c r="K7" s="17">
        <f t="shared" si="2"/>
        <v>0.09</v>
      </c>
    </row>
    <row r="8" ht="27.75" customHeight="1">
      <c r="A8" s="23" t="s">
        <v>78</v>
      </c>
      <c r="B8" s="22"/>
      <c r="C8" s="24">
        <f>SUM(C2:C7)</f>
        <v>36</v>
      </c>
      <c r="D8" s="17"/>
      <c r="E8" s="25">
        <f t="shared" ref="E8:K8" si="3">SUM(E2:E7)</f>
        <v>47.620768</v>
      </c>
      <c r="F8" s="25">
        <f t="shared" si="3"/>
        <v>178.26</v>
      </c>
      <c r="G8" s="25">
        <f t="shared" si="3"/>
        <v>94.35</v>
      </c>
      <c r="H8" s="25">
        <f t="shared" si="3"/>
        <v>24.72</v>
      </c>
      <c r="I8" s="25">
        <f t="shared" si="3"/>
        <v>3.67</v>
      </c>
      <c r="J8" s="25">
        <f t="shared" si="3"/>
        <v>3.67</v>
      </c>
      <c r="K8" s="25">
        <f t="shared" si="3"/>
        <v>0.27</v>
      </c>
    </row>
    <row r="9" hidden="1"/>
    <row r="10" hidden="1"/>
    <row r="11" hidden="1"/>
    <row r="12" hidden="1"/>
    <row r="13" hidden="1"/>
    <row r="14" hidden="1">
      <c r="I14" s="3" t="s">
        <v>79</v>
      </c>
    </row>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sheetData>
  <mergeCells count="1">
    <mergeCell ref="B3:B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topLeftCell="B1" activePane="topRight" state="frozen"/>
      <selection activeCell="C2" sqref="C2" pane="topRight"/>
    </sheetView>
  </sheetViews>
  <sheetFormatPr customHeight="1" defaultColWidth="12.63" defaultRowHeight="15.75"/>
  <cols>
    <col customWidth="1" min="1" max="1" width="28.13"/>
    <col customWidth="1" hidden="1" min="2" max="2" width="28.13"/>
    <col customWidth="1" min="3" max="3" width="18.13"/>
    <col customWidth="1" hidden="1" min="4" max="4" width="25.13"/>
    <col customWidth="1" min="5" max="5" width="19.38"/>
    <col customWidth="1" min="6" max="6" width="27.38"/>
    <col customWidth="1" min="7" max="7" width="14.5"/>
    <col customWidth="1" min="8" max="8" width="15.13"/>
    <col customWidth="1" min="9" max="9" width="12.88"/>
    <col hidden="1" min="11" max="27" width="12.63"/>
  </cols>
  <sheetData>
    <row r="1" ht="41.25" customHeight="1">
      <c r="A1" s="17"/>
      <c r="B1" s="17"/>
      <c r="C1" s="18" t="s">
        <v>63</v>
      </c>
      <c r="D1" s="18" t="s">
        <v>64</v>
      </c>
      <c r="E1" s="18" t="s">
        <v>65</v>
      </c>
      <c r="F1" s="18" t="s">
        <v>66</v>
      </c>
      <c r="G1" s="18" t="s">
        <v>67</v>
      </c>
      <c r="H1" s="18" t="s">
        <v>68</v>
      </c>
      <c r="I1" s="18" t="s">
        <v>69</v>
      </c>
      <c r="J1" s="18" t="s">
        <v>70</v>
      </c>
      <c r="K1" s="19"/>
      <c r="L1" s="19"/>
      <c r="M1" s="19"/>
      <c r="N1" s="19"/>
      <c r="O1" s="19"/>
      <c r="P1" s="19"/>
      <c r="Q1" s="19"/>
      <c r="R1" s="19"/>
      <c r="S1" s="19"/>
      <c r="T1" s="19"/>
      <c r="U1" s="19"/>
      <c r="V1" s="19"/>
      <c r="W1" s="19"/>
      <c r="X1" s="19"/>
      <c r="Y1" s="19"/>
      <c r="Z1" s="19"/>
      <c r="AA1" s="19"/>
    </row>
    <row r="2" ht="25.5" customHeight="1">
      <c r="A2" s="20" t="s">
        <v>2</v>
      </c>
      <c r="B2" s="21" t="s">
        <v>72</v>
      </c>
      <c r="C2" s="22">
        <v>12.0</v>
      </c>
      <c r="D2" s="17">
        <f>C2*('M25'!$C$67)</f>
        <v>20.088</v>
      </c>
      <c r="E2" s="22">
        <f t="shared" ref="E2:E4" si="1">D2-I2-J2</f>
        <v>20.088</v>
      </c>
      <c r="F2" s="17">
        <f>ROUND(C2*('M25'!$C$69),2)</f>
        <v>57.24</v>
      </c>
      <c r="G2" s="17">
        <f>ROUND(C2*'M25'!$C$70,2)</f>
        <v>30.29</v>
      </c>
      <c r="H2" s="17">
        <f>ROUND(C2*'M25'!$C$68,2)</f>
        <v>9.04</v>
      </c>
      <c r="I2" s="22">
        <v>0.0</v>
      </c>
      <c r="J2" s="22">
        <v>0.0</v>
      </c>
    </row>
    <row r="3" ht="27.0" customHeight="1">
      <c r="A3" s="20" t="s">
        <v>80</v>
      </c>
      <c r="B3" s="22"/>
      <c r="C3" s="22">
        <v>12.0</v>
      </c>
      <c r="D3" s="17">
        <f>C3*('M25'!$C$67)</f>
        <v>20.088</v>
      </c>
      <c r="E3" s="22">
        <f t="shared" si="1"/>
        <v>16.068</v>
      </c>
      <c r="F3" s="17">
        <f>ROUND(C3*('M25'!$C$69),2)</f>
        <v>57.24</v>
      </c>
      <c r="G3" s="17">
        <f>ROUND(C3*'M25'!$C$70,2)</f>
        <v>30.29</v>
      </c>
      <c r="H3" s="17">
        <f>ROUND(C3*'M25'!$C$68,2)</f>
        <v>9.04</v>
      </c>
      <c r="I3" s="17">
        <f>ROUND(D3*0.2,2)</f>
        <v>4.02</v>
      </c>
      <c r="J3" s="22">
        <v>0.0</v>
      </c>
    </row>
    <row r="4" ht="28.5" customHeight="1">
      <c r="A4" s="20" t="s">
        <v>81</v>
      </c>
      <c r="C4" s="22">
        <v>12.0</v>
      </c>
      <c r="D4" s="17">
        <f>C4*('M25'!$C$67)</f>
        <v>20.088</v>
      </c>
      <c r="E4" s="22">
        <f t="shared" si="1"/>
        <v>16.068</v>
      </c>
      <c r="F4" s="17">
        <f>ROUND(C4*('M25'!$C$69),2)</f>
        <v>57.24</v>
      </c>
      <c r="G4" s="17">
        <f>ROUND(C4*'M25'!$C$70,2)</f>
        <v>30.29</v>
      </c>
      <c r="H4" s="17">
        <f>ROUND(C4*'M25'!$C$68,2)</f>
        <v>9.04</v>
      </c>
      <c r="I4" s="17">
        <f>0</f>
        <v>0</v>
      </c>
      <c r="J4" s="17">
        <f>ROUND(0.2*D4,2)</f>
        <v>4.02</v>
      </c>
    </row>
    <row r="5" ht="27.75" customHeight="1">
      <c r="A5" s="23" t="s">
        <v>78</v>
      </c>
      <c r="B5" s="22"/>
      <c r="C5" s="24">
        <f>SUM(C2:C4)</f>
        <v>36</v>
      </c>
      <c r="D5" s="17"/>
      <c r="E5" s="25">
        <f t="shared" ref="E5:J5" si="2">SUM(E2:E4)</f>
        <v>52.224</v>
      </c>
      <c r="F5" s="25">
        <f t="shared" si="2"/>
        <v>171.72</v>
      </c>
      <c r="G5" s="25">
        <f t="shared" si="2"/>
        <v>90.87</v>
      </c>
      <c r="H5" s="25">
        <f t="shared" si="2"/>
        <v>27.12</v>
      </c>
      <c r="I5" s="25">
        <f t="shared" si="2"/>
        <v>4.02</v>
      </c>
      <c r="J5" s="25">
        <f t="shared" si="2"/>
        <v>4.02</v>
      </c>
    </row>
    <row r="6" hidden="1"/>
    <row r="7" hidden="1"/>
    <row r="8" hidden="1"/>
    <row r="9" hidden="1"/>
    <row r="10" hidden="1"/>
    <row r="11" hidden="1">
      <c r="I11" s="3" t="s">
        <v>79</v>
      </c>
    </row>
    <row r="12" hidden="1"/>
    <row r="13" hidden="1"/>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sheetData>
  <mergeCells count="1">
    <mergeCell ref="B3:B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4.5"/>
    <col customWidth="1" min="2" max="2" width="20.5"/>
    <col customWidth="1" min="3" max="3" width="60.75"/>
    <col customWidth="1" min="4" max="4" width="26.0"/>
    <col customWidth="1" min="5" max="5" width="25.88"/>
    <col customWidth="1" min="6" max="6" width="19.13"/>
    <col customWidth="1" min="7" max="7" width="35.38"/>
    <col customWidth="1" min="8" max="8" width="33.38"/>
    <col customWidth="1" min="9" max="9" width="32.88"/>
    <col customWidth="1" min="10" max="10" width="24.25"/>
    <col customWidth="1" min="11" max="11" width="22.0"/>
    <col customWidth="1" min="12" max="12" width="14.63"/>
    <col customWidth="1" min="13" max="13" width="19.13"/>
    <col customWidth="1" min="14" max="14" width="12.75"/>
    <col hidden="1" min="15" max="32" width="12.63"/>
  </cols>
  <sheetData>
    <row r="1" ht="50.25" customHeight="1">
      <c r="A1" s="26" t="s">
        <v>82</v>
      </c>
      <c r="B1" s="26" t="s">
        <v>83</v>
      </c>
      <c r="C1" s="26" t="s">
        <v>84</v>
      </c>
      <c r="D1" s="27" t="s">
        <v>85</v>
      </c>
      <c r="E1" s="27" t="s">
        <v>86</v>
      </c>
      <c r="F1" s="27" t="s">
        <v>87</v>
      </c>
      <c r="G1" s="28" t="s">
        <v>88</v>
      </c>
      <c r="H1" s="27" t="s">
        <v>89</v>
      </c>
      <c r="I1" s="27" t="s">
        <v>90</v>
      </c>
      <c r="J1" s="27" t="s">
        <v>91</v>
      </c>
      <c r="K1" s="28" t="s">
        <v>68</v>
      </c>
      <c r="L1" s="27" t="s">
        <v>69</v>
      </c>
      <c r="M1" s="27" t="s">
        <v>92</v>
      </c>
      <c r="N1" s="27" t="s">
        <v>70</v>
      </c>
      <c r="O1" s="2"/>
      <c r="P1" s="2"/>
      <c r="Q1" s="2"/>
      <c r="R1" s="2"/>
      <c r="S1" s="2"/>
      <c r="T1" s="2"/>
      <c r="U1" s="2"/>
      <c r="V1" s="2"/>
      <c r="W1" s="2"/>
      <c r="X1" s="2"/>
      <c r="Y1" s="2"/>
      <c r="Z1" s="2"/>
      <c r="AA1" s="2"/>
      <c r="AB1" s="2"/>
      <c r="AC1" s="2"/>
      <c r="AD1" s="2"/>
      <c r="AE1" s="2"/>
      <c r="AF1" s="2"/>
    </row>
    <row r="2" ht="32.25" customHeight="1">
      <c r="A2" s="29" t="s">
        <v>2</v>
      </c>
      <c r="B2" s="29">
        <v>70.0</v>
      </c>
      <c r="C2" s="29" t="s">
        <v>93</v>
      </c>
      <c r="D2" s="29" t="s">
        <v>94</v>
      </c>
      <c r="E2" s="29" t="s">
        <v>95</v>
      </c>
      <c r="F2" s="29">
        <v>6.0</v>
      </c>
      <c r="G2" s="30">
        <f>ROUND(10.044,2)</f>
        <v>10.04</v>
      </c>
      <c r="H2" s="30">
        <f>0.4*ROUND(28.5532964863291,2)</f>
        <v>11.42</v>
      </c>
      <c r="I2" s="30">
        <f>0.6*ROUND(28.5532964863291,2)</f>
        <v>17.13</v>
      </c>
      <c r="J2" s="29">
        <v>15.11</v>
      </c>
      <c r="K2" s="29">
        <f>ROUND(4.5198,2)</f>
        <v>4.52</v>
      </c>
      <c r="L2" s="29">
        <v>0.0</v>
      </c>
      <c r="M2" s="29">
        <v>0.0</v>
      </c>
      <c r="N2" s="29">
        <v>0.0</v>
      </c>
      <c r="O2" s="17"/>
      <c r="P2" s="17"/>
      <c r="Q2" s="17"/>
      <c r="R2" s="17"/>
      <c r="S2" s="17"/>
      <c r="T2" s="17"/>
      <c r="U2" s="17"/>
      <c r="V2" s="17"/>
      <c r="W2" s="17"/>
      <c r="X2" s="17"/>
      <c r="Y2" s="17"/>
      <c r="Z2" s="17"/>
      <c r="AA2" s="17"/>
      <c r="AB2" s="17"/>
      <c r="AC2" s="17"/>
      <c r="AD2" s="17"/>
      <c r="AE2" s="17"/>
      <c r="AF2" s="17"/>
    </row>
    <row r="3" ht="28.5" customHeight="1">
      <c r="A3" s="29" t="s">
        <v>96</v>
      </c>
      <c r="B3" s="29">
        <v>65.0</v>
      </c>
      <c r="C3" s="31" t="s">
        <v>97</v>
      </c>
      <c r="F3" s="29">
        <v>6.0</v>
      </c>
      <c r="G3" s="29">
        <f>ROUND(8.276256,2)</f>
        <v>8.28</v>
      </c>
      <c r="H3" s="29">
        <f>0.4*ROUND(30.74378314,2)</f>
        <v>12.296</v>
      </c>
      <c r="I3" s="29">
        <f>0.6*ROUND(30.74378314,2)</f>
        <v>18.444</v>
      </c>
      <c r="J3" s="30">
        <f>ROUND(16.270126993826,2)</f>
        <v>16.27</v>
      </c>
      <c r="K3" s="29">
        <f>ROUND(3.7243152,2)</f>
        <v>3.72</v>
      </c>
      <c r="L3" s="29">
        <v>0.0</v>
      </c>
      <c r="M3" s="29">
        <v>0.0</v>
      </c>
      <c r="N3" s="29">
        <v>0.0</v>
      </c>
      <c r="O3" s="2"/>
      <c r="P3" s="2"/>
      <c r="Q3" s="2"/>
      <c r="R3" s="2"/>
      <c r="S3" s="2"/>
      <c r="T3" s="2"/>
      <c r="U3" s="2"/>
      <c r="V3" s="2"/>
      <c r="W3" s="2"/>
      <c r="X3" s="2"/>
      <c r="Y3" s="2"/>
      <c r="Z3" s="2"/>
      <c r="AA3" s="2"/>
      <c r="AB3" s="2"/>
      <c r="AC3" s="2"/>
      <c r="AD3" s="2"/>
      <c r="AE3" s="2"/>
      <c r="AF3" s="2"/>
    </row>
    <row r="4" ht="27.75" customHeight="1">
      <c r="A4" s="30"/>
      <c r="B4" s="30"/>
      <c r="C4" s="30"/>
      <c r="D4" s="29" t="s">
        <v>98</v>
      </c>
      <c r="E4" s="29" t="s">
        <v>99</v>
      </c>
      <c r="F4" s="29" t="s">
        <v>100</v>
      </c>
      <c r="G4" s="29" t="s">
        <v>93</v>
      </c>
      <c r="H4" s="29" t="s">
        <v>93</v>
      </c>
      <c r="I4" s="29" t="s">
        <v>93</v>
      </c>
      <c r="J4" s="29" t="s">
        <v>93</v>
      </c>
      <c r="K4" s="29" t="s">
        <v>93</v>
      </c>
      <c r="L4" s="29" t="s">
        <v>93</v>
      </c>
      <c r="M4" s="29" t="s">
        <v>93</v>
      </c>
      <c r="N4" s="29" t="s">
        <v>93</v>
      </c>
      <c r="O4" s="2"/>
      <c r="P4" s="2"/>
      <c r="Q4" s="2"/>
      <c r="R4" s="2"/>
      <c r="S4" s="2"/>
      <c r="T4" s="2"/>
      <c r="U4" s="2"/>
      <c r="V4" s="2"/>
      <c r="W4" s="2"/>
      <c r="X4" s="2"/>
      <c r="Y4" s="2"/>
      <c r="Z4" s="2"/>
      <c r="AA4" s="2"/>
      <c r="AB4" s="2"/>
      <c r="AC4" s="2"/>
      <c r="AD4" s="2"/>
      <c r="AE4" s="2"/>
      <c r="AF4" s="2"/>
    </row>
    <row r="5" ht="26.25" customHeight="1">
      <c r="A5" s="30"/>
      <c r="B5" s="30"/>
      <c r="C5" s="30"/>
      <c r="G5" s="29" t="s">
        <v>93</v>
      </c>
      <c r="H5" s="29" t="s">
        <v>93</v>
      </c>
      <c r="I5" s="29" t="s">
        <v>93</v>
      </c>
      <c r="J5" s="29" t="s">
        <v>93</v>
      </c>
      <c r="K5" s="29" t="s">
        <v>93</v>
      </c>
      <c r="L5" s="29" t="s">
        <v>93</v>
      </c>
      <c r="M5" s="29" t="s">
        <v>93</v>
      </c>
      <c r="N5" s="29" t="s">
        <v>93</v>
      </c>
      <c r="O5" s="2"/>
      <c r="P5" s="2"/>
      <c r="Q5" s="2"/>
      <c r="R5" s="2"/>
      <c r="S5" s="2"/>
      <c r="T5" s="2"/>
      <c r="U5" s="2"/>
      <c r="V5" s="2"/>
      <c r="W5" s="2"/>
      <c r="X5" s="2"/>
      <c r="Y5" s="2"/>
      <c r="Z5" s="2"/>
      <c r="AA5" s="2"/>
      <c r="AB5" s="2"/>
      <c r="AC5" s="2"/>
      <c r="AD5" s="2"/>
      <c r="AE5" s="2"/>
      <c r="AF5" s="2"/>
    </row>
    <row r="6" ht="24.0" customHeight="1">
      <c r="A6" s="29" t="s">
        <v>101</v>
      </c>
      <c r="B6" s="29">
        <v>65.0</v>
      </c>
      <c r="C6" s="31" t="s">
        <v>102</v>
      </c>
      <c r="D6" s="29" t="s">
        <v>103</v>
      </c>
      <c r="E6" s="29" t="s">
        <v>104</v>
      </c>
      <c r="F6" s="29">
        <v>6.0</v>
      </c>
      <c r="G6" s="29">
        <f>ROUND(8.0352,2)</f>
        <v>8.04</v>
      </c>
      <c r="H6" s="32">
        <f>0.4*ROUND(28.5532964863291,2)</f>
        <v>11.42</v>
      </c>
      <c r="I6" s="29">
        <f>0.6*ROUND(28.5532964863291,2)</f>
        <v>17.13</v>
      </c>
      <c r="J6" s="29">
        <v>15.11</v>
      </c>
      <c r="K6" s="29">
        <f>ROUND(4.5198,2)</f>
        <v>4.52</v>
      </c>
      <c r="L6" s="29">
        <v>2.0088</v>
      </c>
      <c r="M6" s="29">
        <v>0.0</v>
      </c>
      <c r="N6" s="29">
        <v>0.0</v>
      </c>
      <c r="O6" s="17"/>
      <c r="P6" s="17"/>
      <c r="Q6" s="17"/>
      <c r="R6" s="17"/>
      <c r="S6" s="17"/>
      <c r="T6" s="17"/>
      <c r="U6" s="17"/>
      <c r="V6" s="17"/>
      <c r="W6" s="17"/>
      <c r="X6" s="17"/>
      <c r="Y6" s="17"/>
      <c r="Z6" s="17"/>
      <c r="AA6" s="17"/>
      <c r="AB6" s="17"/>
      <c r="AC6" s="17"/>
      <c r="AD6" s="17"/>
      <c r="AE6" s="17"/>
      <c r="AF6" s="17"/>
    </row>
    <row r="7" ht="28.5" customHeight="1">
      <c r="A7" s="29" t="s">
        <v>105</v>
      </c>
      <c r="B7" s="29">
        <v>105.0</v>
      </c>
      <c r="F7" s="29">
        <v>6.0</v>
      </c>
      <c r="G7" s="29">
        <f>ROUND(6.6210048,2)</f>
        <v>6.62</v>
      </c>
      <c r="H7" s="29">
        <f>0.4*ROUND(30.74378314,2)</f>
        <v>12.296</v>
      </c>
      <c r="I7" s="29">
        <f>0.6*ROUND(30.74378314,2)</f>
        <v>18.444</v>
      </c>
      <c r="J7" s="30">
        <f>ROUND(16.270126993826,2)</f>
        <v>16.27</v>
      </c>
      <c r="K7" s="29">
        <f>ROUND(3.7243152,2)</f>
        <v>3.72</v>
      </c>
      <c r="L7" s="17">
        <f>ROUND(1.6552512,2)</f>
        <v>1.66</v>
      </c>
      <c r="M7" s="17">
        <f>ROUND(0.091038816,3)</f>
        <v>0.091</v>
      </c>
      <c r="N7" s="29">
        <v>0.0</v>
      </c>
      <c r="O7" s="17"/>
      <c r="P7" s="17"/>
      <c r="Q7" s="17"/>
      <c r="R7" s="17"/>
      <c r="S7" s="17"/>
      <c r="T7" s="17"/>
      <c r="U7" s="17"/>
      <c r="V7" s="17"/>
      <c r="W7" s="17"/>
      <c r="X7" s="17"/>
      <c r="Y7" s="17"/>
      <c r="Z7" s="17"/>
      <c r="AA7" s="17"/>
      <c r="AB7" s="17"/>
      <c r="AC7" s="17"/>
      <c r="AD7" s="17"/>
      <c r="AE7" s="17"/>
      <c r="AF7" s="17"/>
    </row>
    <row r="8" ht="28.5" customHeight="1">
      <c r="A8" s="22"/>
      <c r="B8" s="33"/>
      <c r="C8" s="33"/>
      <c r="D8" s="29" t="s">
        <v>106</v>
      </c>
      <c r="E8" s="29" t="s">
        <v>104</v>
      </c>
      <c r="F8" s="29" t="s">
        <v>100</v>
      </c>
      <c r="G8" s="29" t="s">
        <v>93</v>
      </c>
      <c r="H8" s="29" t="s">
        <v>93</v>
      </c>
      <c r="I8" s="29" t="s">
        <v>93</v>
      </c>
      <c r="J8" s="29" t="s">
        <v>93</v>
      </c>
      <c r="K8" s="29" t="s">
        <v>93</v>
      </c>
      <c r="L8" s="29" t="s">
        <v>93</v>
      </c>
      <c r="M8" s="29" t="s">
        <v>93</v>
      </c>
      <c r="N8" s="29" t="s">
        <v>93</v>
      </c>
      <c r="O8" s="34"/>
      <c r="P8" s="34"/>
      <c r="Q8" s="34"/>
      <c r="R8" s="34"/>
      <c r="S8" s="34"/>
      <c r="T8" s="34"/>
      <c r="U8" s="34"/>
      <c r="V8" s="34"/>
      <c r="W8" s="34"/>
      <c r="X8" s="34"/>
      <c r="Y8" s="34"/>
      <c r="Z8" s="34"/>
      <c r="AA8" s="34"/>
      <c r="AB8" s="34"/>
      <c r="AC8" s="34"/>
      <c r="AD8" s="34"/>
      <c r="AE8" s="34"/>
      <c r="AF8" s="34"/>
    </row>
    <row r="9" ht="28.5" customHeight="1">
      <c r="A9" s="22"/>
      <c r="B9" s="33"/>
      <c r="C9" s="33"/>
      <c r="G9" s="29" t="s">
        <v>93</v>
      </c>
      <c r="H9" s="29" t="s">
        <v>93</v>
      </c>
      <c r="I9" s="29" t="s">
        <v>93</v>
      </c>
      <c r="J9" s="29" t="s">
        <v>93</v>
      </c>
      <c r="K9" s="29" t="s">
        <v>93</v>
      </c>
      <c r="L9" s="29" t="s">
        <v>93</v>
      </c>
      <c r="M9" s="29" t="s">
        <v>93</v>
      </c>
      <c r="N9" s="29" t="s">
        <v>93</v>
      </c>
      <c r="O9" s="34"/>
      <c r="P9" s="34"/>
      <c r="Q9" s="34"/>
      <c r="R9" s="34"/>
      <c r="S9" s="34"/>
      <c r="T9" s="34"/>
      <c r="U9" s="34"/>
      <c r="V9" s="34"/>
      <c r="W9" s="34"/>
      <c r="X9" s="34"/>
      <c r="Y9" s="34"/>
      <c r="Z9" s="34"/>
      <c r="AA9" s="34"/>
      <c r="AB9" s="34"/>
      <c r="AC9" s="34"/>
      <c r="AD9" s="34"/>
      <c r="AE9" s="34"/>
      <c r="AF9" s="34"/>
    </row>
    <row r="10" ht="42.0" customHeight="1">
      <c r="A10" s="22"/>
      <c r="B10" s="33"/>
      <c r="C10" s="35" t="s">
        <v>107</v>
      </c>
      <c r="D10" s="29" t="s">
        <v>108</v>
      </c>
      <c r="E10" s="22" t="s">
        <v>109</v>
      </c>
      <c r="F10" s="22" t="s">
        <v>110</v>
      </c>
      <c r="G10" s="29" t="s">
        <v>93</v>
      </c>
      <c r="H10" s="29" t="s">
        <v>93</v>
      </c>
      <c r="I10" s="29" t="s">
        <v>93</v>
      </c>
      <c r="J10" s="29" t="s">
        <v>93</v>
      </c>
      <c r="K10" s="29" t="s">
        <v>93</v>
      </c>
      <c r="L10" s="29" t="s">
        <v>93</v>
      </c>
      <c r="M10" s="29" t="s">
        <v>93</v>
      </c>
      <c r="N10" s="29" t="s">
        <v>93</v>
      </c>
      <c r="O10" s="34"/>
      <c r="P10" s="34"/>
      <c r="Q10" s="34"/>
      <c r="R10" s="34"/>
      <c r="S10" s="34"/>
      <c r="T10" s="34"/>
      <c r="U10" s="34"/>
      <c r="V10" s="34"/>
      <c r="W10" s="34"/>
      <c r="X10" s="34"/>
      <c r="Y10" s="34"/>
      <c r="Z10" s="34"/>
      <c r="AA10" s="34"/>
      <c r="AB10" s="34"/>
      <c r="AC10" s="34"/>
      <c r="AD10" s="34"/>
      <c r="AE10" s="34"/>
      <c r="AF10" s="34"/>
    </row>
    <row r="11" ht="65.25" customHeight="1">
      <c r="A11" s="22"/>
      <c r="B11" s="33"/>
      <c r="C11" s="35" t="s">
        <v>111</v>
      </c>
      <c r="E11" s="22" t="s">
        <v>112</v>
      </c>
      <c r="F11" s="22" t="s">
        <v>113</v>
      </c>
      <c r="G11" s="29" t="s">
        <v>93</v>
      </c>
      <c r="H11" s="29" t="s">
        <v>93</v>
      </c>
      <c r="I11" s="29" t="s">
        <v>93</v>
      </c>
      <c r="J11" s="29" t="s">
        <v>93</v>
      </c>
      <c r="K11" s="29" t="s">
        <v>93</v>
      </c>
      <c r="L11" s="29" t="s">
        <v>93</v>
      </c>
      <c r="M11" s="29" t="s">
        <v>93</v>
      </c>
      <c r="N11" s="29" t="s">
        <v>93</v>
      </c>
      <c r="O11" s="34"/>
      <c r="P11" s="34"/>
      <c r="Q11" s="34"/>
      <c r="R11" s="34"/>
      <c r="S11" s="34"/>
      <c r="T11" s="34"/>
      <c r="U11" s="34"/>
      <c r="V11" s="34"/>
      <c r="W11" s="34"/>
      <c r="X11" s="34"/>
      <c r="Y11" s="34"/>
      <c r="Z11" s="34"/>
      <c r="AA11" s="34"/>
      <c r="AB11" s="34"/>
      <c r="AC11" s="34"/>
      <c r="AD11" s="34"/>
      <c r="AE11" s="34"/>
      <c r="AF11" s="34"/>
    </row>
    <row r="12" ht="28.5" customHeight="1">
      <c r="A12" s="22"/>
      <c r="B12" s="33"/>
      <c r="C12" s="33"/>
      <c r="D12" s="29" t="s">
        <v>114</v>
      </c>
      <c r="E12" s="22" t="s">
        <v>115</v>
      </c>
      <c r="F12" s="22" t="s">
        <v>113</v>
      </c>
      <c r="G12" s="29" t="s">
        <v>93</v>
      </c>
      <c r="H12" s="29" t="s">
        <v>93</v>
      </c>
      <c r="I12" s="29" t="s">
        <v>93</v>
      </c>
      <c r="J12" s="29" t="s">
        <v>93</v>
      </c>
      <c r="K12" s="29" t="s">
        <v>93</v>
      </c>
      <c r="L12" s="29" t="s">
        <v>93</v>
      </c>
      <c r="M12" s="29" t="s">
        <v>93</v>
      </c>
      <c r="N12" s="29" t="s">
        <v>93</v>
      </c>
      <c r="O12" s="34"/>
      <c r="P12" s="34"/>
      <c r="Q12" s="34"/>
      <c r="R12" s="34"/>
      <c r="S12" s="34"/>
      <c r="T12" s="34"/>
      <c r="U12" s="34"/>
      <c r="V12" s="34"/>
      <c r="W12" s="34"/>
      <c r="X12" s="34"/>
      <c r="Y12" s="34"/>
      <c r="Z12" s="34"/>
      <c r="AA12" s="34"/>
      <c r="AB12" s="34"/>
      <c r="AC12" s="34"/>
      <c r="AD12" s="34"/>
      <c r="AE12" s="34"/>
      <c r="AF12" s="34"/>
    </row>
    <row r="13" ht="32.25" customHeight="1">
      <c r="A13" s="22"/>
      <c r="B13" s="33"/>
      <c r="C13" s="33"/>
      <c r="G13" s="29" t="s">
        <v>93</v>
      </c>
      <c r="H13" s="29" t="s">
        <v>93</v>
      </c>
      <c r="I13" s="29" t="s">
        <v>93</v>
      </c>
      <c r="J13" s="29" t="s">
        <v>93</v>
      </c>
      <c r="K13" s="29" t="s">
        <v>93</v>
      </c>
      <c r="L13" s="29" t="s">
        <v>93</v>
      </c>
      <c r="M13" s="29" t="s">
        <v>93</v>
      </c>
      <c r="N13" s="29" t="s">
        <v>93</v>
      </c>
      <c r="O13" s="29" t="s">
        <v>93</v>
      </c>
      <c r="P13" s="34"/>
      <c r="Q13" s="34"/>
      <c r="R13" s="34"/>
      <c r="S13" s="34"/>
      <c r="T13" s="34"/>
      <c r="U13" s="34"/>
      <c r="V13" s="34"/>
      <c r="W13" s="34"/>
      <c r="X13" s="34"/>
      <c r="Y13" s="34"/>
      <c r="Z13" s="34"/>
      <c r="AA13" s="34"/>
      <c r="AB13" s="34"/>
      <c r="AC13" s="34"/>
      <c r="AD13" s="34"/>
      <c r="AE13" s="34"/>
      <c r="AF13" s="34"/>
    </row>
    <row r="14" ht="96.0" customHeight="1">
      <c r="A14" s="22"/>
      <c r="B14" s="33"/>
      <c r="C14" s="35" t="s">
        <v>116</v>
      </c>
      <c r="D14" s="22" t="s">
        <v>117</v>
      </c>
      <c r="E14" s="22" t="s">
        <v>118</v>
      </c>
      <c r="F14" s="22" t="s">
        <v>119</v>
      </c>
      <c r="G14" s="35" t="s">
        <v>120</v>
      </c>
      <c r="H14" s="29" t="s">
        <v>93</v>
      </c>
      <c r="I14" s="29" t="s">
        <v>93</v>
      </c>
      <c r="J14" s="29" t="s">
        <v>93</v>
      </c>
      <c r="K14" s="29" t="s">
        <v>93</v>
      </c>
      <c r="L14" s="29" t="s">
        <v>93</v>
      </c>
      <c r="M14" s="29" t="s">
        <v>93</v>
      </c>
      <c r="N14" s="29" t="s">
        <v>93</v>
      </c>
      <c r="O14" s="29" t="s">
        <v>93</v>
      </c>
      <c r="P14" s="34"/>
      <c r="Q14" s="34"/>
      <c r="R14" s="34"/>
      <c r="S14" s="34"/>
      <c r="T14" s="34"/>
      <c r="U14" s="34"/>
      <c r="V14" s="34"/>
      <c r="W14" s="34"/>
      <c r="X14" s="34"/>
      <c r="Y14" s="34"/>
      <c r="Z14" s="34"/>
      <c r="AA14" s="34"/>
      <c r="AB14" s="34"/>
      <c r="AC14" s="34"/>
      <c r="AD14" s="34"/>
      <c r="AE14" s="34"/>
      <c r="AF14" s="34"/>
    </row>
    <row r="15" ht="108.0" customHeight="1">
      <c r="A15" s="22"/>
      <c r="B15" s="33"/>
      <c r="E15" s="22" t="s">
        <v>121</v>
      </c>
      <c r="F15" s="22" t="s">
        <v>122</v>
      </c>
      <c r="H15" s="29" t="s">
        <v>93</v>
      </c>
      <c r="I15" s="29" t="s">
        <v>93</v>
      </c>
      <c r="J15" s="29" t="s">
        <v>93</v>
      </c>
      <c r="K15" s="29" t="s">
        <v>93</v>
      </c>
      <c r="L15" s="29" t="s">
        <v>93</v>
      </c>
      <c r="M15" s="29" t="s">
        <v>93</v>
      </c>
      <c r="N15" s="29" t="s">
        <v>93</v>
      </c>
      <c r="O15" s="29" t="s">
        <v>93</v>
      </c>
      <c r="P15" s="34"/>
      <c r="Q15" s="34"/>
      <c r="R15" s="34"/>
      <c r="S15" s="34"/>
      <c r="T15" s="34"/>
      <c r="U15" s="34"/>
      <c r="V15" s="34"/>
      <c r="W15" s="34"/>
      <c r="X15" s="34"/>
      <c r="Y15" s="34"/>
      <c r="Z15" s="34"/>
      <c r="AA15" s="34"/>
      <c r="AB15" s="34"/>
      <c r="AC15" s="34"/>
      <c r="AD15" s="34"/>
      <c r="AE15" s="34"/>
      <c r="AF15" s="34"/>
    </row>
    <row r="16" ht="28.5" customHeight="1">
      <c r="A16" s="22" t="s">
        <v>123</v>
      </c>
      <c r="B16" s="33"/>
      <c r="C16" s="33"/>
      <c r="D16" s="36" t="s">
        <v>124</v>
      </c>
      <c r="E16" s="22" t="s">
        <v>118</v>
      </c>
      <c r="F16" s="32">
        <v>6.0</v>
      </c>
      <c r="G16" s="32">
        <f>ROUND(8.0352,2)</f>
        <v>8.04</v>
      </c>
      <c r="H16" s="32">
        <f>0.4*ROUND(28.5532964863291,2)</f>
        <v>11.42</v>
      </c>
      <c r="I16" s="32">
        <f>0.6*ROUND(28.5532964863291,2)</f>
        <v>17.13</v>
      </c>
      <c r="J16" s="17">
        <v>15.11</v>
      </c>
      <c r="K16" s="32">
        <f>ROUND(4.5198,2)</f>
        <v>4.52</v>
      </c>
      <c r="L16" s="29">
        <v>0.0</v>
      </c>
      <c r="M16" s="17">
        <v>0.0</v>
      </c>
      <c r="N16" s="17">
        <v>2.0088</v>
      </c>
      <c r="O16" s="34"/>
      <c r="P16" s="34"/>
      <c r="Q16" s="34"/>
      <c r="R16" s="34"/>
      <c r="S16" s="34"/>
      <c r="T16" s="34"/>
      <c r="U16" s="34"/>
      <c r="V16" s="34"/>
      <c r="W16" s="34"/>
      <c r="X16" s="34"/>
      <c r="Y16" s="34"/>
      <c r="Z16" s="34"/>
      <c r="AA16" s="34"/>
      <c r="AB16" s="34"/>
      <c r="AC16" s="34"/>
      <c r="AD16" s="34"/>
      <c r="AE16" s="34"/>
      <c r="AF16" s="34"/>
    </row>
    <row r="17" ht="28.5" customHeight="1">
      <c r="A17" s="22" t="s">
        <v>125</v>
      </c>
      <c r="B17" s="33"/>
      <c r="C17" s="35" t="s">
        <v>126</v>
      </c>
      <c r="F17" s="32">
        <v>6.0</v>
      </c>
      <c r="G17" s="32">
        <f>ROUND(6.6210048,2)</f>
        <v>6.62</v>
      </c>
      <c r="H17" s="32">
        <f>0.4*ROUND(30.74378314,2)</f>
        <v>12.296</v>
      </c>
      <c r="I17" s="32">
        <f>0.6*ROUND(30.74378314,2)</f>
        <v>18.444</v>
      </c>
      <c r="J17" s="17">
        <f>ROUND(16.270126993826,2)</f>
        <v>16.27</v>
      </c>
      <c r="K17" s="32">
        <f>ROUND(3.7243152,2)</f>
        <v>3.72</v>
      </c>
      <c r="L17" s="22">
        <v>0.0</v>
      </c>
      <c r="M17" s="17">
        <f>ROUND(0.091038816,3)</f>
        <v>0.091</v>
      </c>
      <c r="N17" s="17">
        <f>ROUND(1.6552512,2)</f>
        <v>1.66</v>
      </c>
      <c r="O17" s="34"/>
      <c r="P17" s="34"/>
      <c r="Q17" s="34"/>
      <c r="R17" s="34"/>
      <c r="S17" s="34"/>
      <c r="T17" s="34"/>
      <c r="U17" s="34"/>
      <c r="V17" s="34"/>
      <c r="W17" s="34"/>
      <c r="X17" s="34"/>
      <c r="Y17" s="34"/>
      <c r="Z17" s="34"/>
      <c r="AA17" s="34"/>
      <c r="AB17" s="34"/>
      <c r="AC17" s="34"/>
      <c r="AD17" s="34"/>
      <c r="AE17" s="34"/>
      <c r="AF17" s="34"/>
    </row>
    <row r="18" ht="28.5" customHeight="1">
      <c r="A18" s="22"/>
      <c r="B18" s="33"/>
      <c r="C18" s="35"/>
      <c r="D18" s="29" t="s">
        <v>127</v>
      </c>
      <c r="E18" s="2"/>
      <c r="F18" s="29" t="s">
        <v>100</v>
      </c>
      <c r="G18" s="29" t="s">
        <v>93</v>
      </c>
      <c r="H18" s="29" t="s">
        <v>93</v>
      </c>
      <c r="I18" s="29" t="s">
        <v>93</v>
      </c>
      <c r="J18" s="29" t="s">
        <v>93</v>
      </c>
      <c r="K18" s="29" t="s">
        <v>93</v>
      </c>
      <c r="L18" s="29" t="s">
        <v>93</v>
      </c>
      <c r="M18" s="29" t="s">
        <v>93</v>
      </c>
      <c r="N18" s="29" t="s">
        <v>93</v>
      </c>
      <c r="O18" s="34"/>
      <c r="P18" s="34"/>
      <c r="Q18" s="34"/>
      <c r="R18" s="34"/>
      <c r="S18" s="34"/>
      <c r="T18" s="34"/>
      <c r="U18" s="34"/>
      <c r="V18" s="34"/>
      <c r="W18" s="34"/>
      <c r="X18" s="34"/>
      <c r="Y18" s="34"/>
      <c r="Z18" s="34"/>
      <c r="AA18" s="34"/>
      <c r="AB18" s="34"/>
      <c r="AC18" s="34"/>
      <c r="AD18" s="34"/>
      <c r="AE18" s="34"/>
      <c r="AF18" s="34"/>
    </row>
    <row r="19" ht="28.5" customHeight="1">
      <c r="A19" s="22"/>
      <c r="B19" s="33"/>
      <c r="C19" s="35"/>
      <c r="G19" s="29" t="s">
        <v>93</v>
      </c>
      <c r="H19" s="29" t="s">
        <v>93</v>
      </c>
      <c r="I19" s="29" t="s">
        <v>93</v>
      </c>
      <c r="J19" s="29" t="s">
        <v>93</v>
      </c>
      <c r="K19" s="29" t="s">
        <v>93</v>
      </c>
      <c r="L19" s="29" t="s">
        <v>93</v>
      </c>
      <c r="M19" s="29" t="s">
        <v>93</v>
      </c>
      <c r="N19" s="29" t="s">
        <v>93</v>
      </c>
      <c r="O19" s="34"/>
      <c r="P19" s="34"/>
      <c r="Q19" s="34"/>
      <c r="R19" s="34"/>
      <c r="S19" s="34"/>
      <c r="T19" s="34"/>
      <c r="U19" s="34"/>
      <c r="V19" s="34"/>
      <c r="W19" s="34"/>
      <c r="X19" s="34"/>
      <c r="Y19" s="34"/>
      <c r="Z19" s="34"/>
      <c r="AA19" s="34"/>
      <c r="AB19" s="34"/>
      <c r="AC19" s="34"/>
      <c r="AD19" s="34"/>
      <c r="AE19" s="34"/>
      <c r="AF19" s="34"/>
    </row>
    <row r="20" ht="99.0" customHeight="1">
      <c r="A20" s="22"/>
      <c r="B20" s="33"/>
      <c r="C20" s="35"/>
      <c r="D20" s="22" t="s">
        <v>128</v>
      </c>
      <c r="E20" s="2"/>
      <c r="F20" s="22" t="s">
        <v>119</v>
      </c>
      <c r="G20" s="29" t="s">
        <v>93</v>
      </c>
      <c r="H20" s="29" t="s">
        <v>93</v>
      </c>
      <c r="I20" s="29" t="s">
        <v>93</v>
      </c>
      <c r="J20" s="29" t="s">
        <v>93</v>
      </c>
      <c r="K20" s="29" t="s">
        <v>93</v>
      </c>
      <c r="L20" s="29" t="s">
        <v>93</v>
      </c>
      <c r="M20" s="29" t="s">
        <v>93</v>
      </c>
      <c r="N20" s="29" t="s">
        <v>93</v>
      </c>
      <c r="O20" s="34"/>
      <c r="P20" s="34"/>
      <c r="Q20" s="34"/>
      <c r="R20" s="34"/>
      <c r="S20" s="34"/>
      <c r="T20" s="34"/>
      <c r="U20" s="34"/>
      <c r="V20" s="34"/>
      <c r="W20" s="34"/>
      <c r="X20" s="34"/>
      <c r="Y20" s="34"/>
      <c r="Z20" s="34"/>
      <c r="AA20" s="34"/>
      <c r="AB20" s="34"/>
      <c r="AC20" s="34"/>
      <c r="AD20" s="34"/>
      <c r="AE20" s="34"/>
      <c r="AF20" s="34"/>
    </row>
    <row r="21" ht="78.75" customHeight="1">
      <c r="A21" s="22"/>
      <c r="B21" s="33"/>
      <c r="C21" s="35"/>
      <c r="F21" s="22" t="s">
        <v>122</v>
      </c>
      <c r="G21" s="29" t="s">
        <v>93</v>
      </c>
      <c r="H21" s="29" t="s">
        <v>93</v>
      </c>
      <c r="I21" s="29" t="s">
        <v>93</v>
      </c>
      <c r="J21" s="29" t="s">
        <v>93</v>
      </c>
      <c r="K21" s="29" t="s">
        <v>93</v>
      </c>
      <c r="L21" s="29" t="s">
        <v>93</v>
      </c>
      <c r="M21" s="29" t="s">
        <v>93</v>
      </c>
      <c r="N21" s="29" t="s">
        <v>93</v>
      </c>
      <c r="O21" s="34"/>
      <c r="P21" s="34"/>
      <c r="Q21" s="34"/>
      <c r="R21" s="34"/>
      <c r="S21" s="34"/>
      <c r="T21" s="34"/>
      <c r="U21" s="34"/>
      <c r="V21" s="34"/>
      <c r="W21" s="34"/>
      <c r="X21" s="34"/>
      <c r="Y21" s="34"/>
      <c r="Z21" s="34"/>
      <c r="AA21" s="34"/>
      <c r="AB21" s="34"/>
      <c r="AC21" s="34"/>
      <c r="AD21" s="34"/>
      <c r="AE21" s="34"/>
      <c r="AF21" s="34"/>
    </row>
    <row r="22" ht="78.75" customHeight="1">
      <c r="A22" s="22"/>
      <c r="B22" s="33"/>
      <c r="C22" s="35"/>
      <c r="D22" s="22" t="s">
        <v>129</v>
      </c>
      <c r="E22" s="2"/>
      <c r="F22" s="22" t="s">
        <v>113</v>
      </c>
      <c r="G22" s="29" t="s">
        <v>93</v>
      </c>
      <c r="H22" s="29" t="s">
        <v>93</v>
      </c>
      <c r="I22" s="29" t="s">
        <v>93</v>
      </c>
      <c r="J22" s="29" t="s">
        <v>93</v>
      </c>
      <c r="K22" s="29" t="s">
        <v>93</v>
      </c>
      <c r="L22" s="29" t="s">
        <v>93</v>
      </c>
      <c r="M22" s="29" t="s">
        <v>93</v>
      </c>
      <c r="N22" s="29" t="s">
        <v>93</v>
      </c>
      <c r="O22" s="34"/>
      <c r="P22" s="34"/>
      <c r="Q22" s="34"/>
      <c r="R22" s="34"/>
      <c r="S22" s="34"/>
      <c r="T22" s="34"/>
      <c r="U22" s="34"/>
      <c r="V22" s="34"/>
      <c r="W22" s="34"/>
      <c r="X22" s="34"/>
      <c r="Y22" s="34"/>
      <c r="Z22" s="34"/>
      <c r="AA22" s="34"/>
      <c r="AB22" s="34"/>
      <c r="AC22" s="34"/>
      <c r="AD22" s="34"/>
      <c r="AE22" s="34"/>
      <c r="AF22" s="34"/>
    </row>
    <row r="23" ht="78.75" customHeight="1">
      <c r="A23" s="22"/>
      <c r="B23" s="33"/>
      <c r="C23" s="35"/>
      <c r="G23" s="29" t="s">
        <v>93</v>
      </c>
      <c r="H23" s="29" t="s">
        <v>93</v>
      </c>
      <c r="I23" s="29" t="s">
        <v>93</v>
      </c>
      <c r="J23" s="29" t="s">
        <v>93</v>
      </c>
      <c r="K23" s="29" t="s">
        <v>93</v>
      </c>
      <c r="L23" s="29" t="s">
        <v>93</v>
      </c>
      <c r="M23" s="29" t="s">
        <v>93</v>
      </c>
      <c r="N23" s="29" t="s">
        <v>93</v>
      </c>
      <c r="O23" s="34"/>
      <c r="P23" s="34"/>
      <c r="Q23" s="34"/>
      <c r="R23" s="34"/>
      <c r="S23" s="34"/>
      <c r="T23" s="34"/>
      <c r="U23" s="34"/>
      <c r="V23" s="34"/>
      <c r="W23" s="34"/>
      <c r="X23" s="34"/>
      <c r="Y23" s="34"/>
      <c r="Z23" s="34"/>
      <c r="AA23" s="34"/>
      <c r="AB23" s="34"/>
      <c r="AC23" s="34"/>
      <c r="AD23" s="34"/>
      <c r="AE23" s="34"/>
      <c r="AF23" s="34"/>
    </row>
    <row r="24" ht="78.75" customHeight="1">
      <c r="A24" s="22"/>
      <c r="B24" s="33"/>
      <c r="C24" s="35"/>
      <c r="D24" s="22" t="s">
        <v>130</v>
      </c>
      <c r="E24" s="2"/>
      <c r="F24" s="22" t="s">
        <v>119</v>
      </c>
      <c r="G24" s="29"/>
      <c r="H24" s="29"/>
      <c r="I24" s="29"/>
      <c r="J24" s="29"/>
      <c r="K24" s="29"/>
      <c r="L24" s="29"/>
      <c r="M24" s="29"/>
      <c r="N24" s="29"/>
      <c r="O24" s="34"/>
      <c r="P24" s="34"/>
      <c r="Q24" s="34"/>
      <c r="R24" s="34"/>
      <c r="S24" s="34"/>
      <c r="T24" s="34"/>
      <c r="U24" s="34"/>
      <c r="V24" s="34"/>
      <c r="W24" s="34"/>
      <c r="X24" s="34"/>
      <c r="Y24" s="34"/>
      <c r="Z24" s="34"/>
      <c r="AA24" s="34"/>
      <c r="AB24" s="34"/>
      <c r="AC24" s="34"/>
      <c r="AD24" s="34"/>
      <c r="AE24" s="34"/>
      <c r="AF24" s="34"/>
    </row>
    <row r="25" ht="78.75" customHeight="1">
      <c r="A25" s="22"/>
      <c r="B25" s="33"/>
      <c r="C25" s="35"/>
      <c r="F25" s="22" t="s">
        <v>122</v>
      </c>
      <c r="G25" s="29"/>
      <c r="H25" s="29"/>
      <c r="I25" s="29"/>
      <c r="J25" s="29"/>
      <c r="K25" s="29"/>
      <c r="L25" s="29"/>
      <c r="M25" s="29"/>
      <c r="N25" s="29"/>
      <c r="O25" s="34"/>
      <c r="P25" s="34"/>
      <c r="Q25" s="34"/>
      <c r="R25" s="34"/>
      <c r="S25" s="34"/>
      <c r="T25" s="34"/>
      <c r="U25" s="34"/>
      <c r="V25" s="34"/>
      <c r="W25" s="34"/>
      <c r="X25" s="34"/>
      <c r="Y25" s="34"/>
      <c r="Z25" s="34"/>
      <c r="AA25" s="34"/>
      <c r="AB25" s="34"/>
      <c r="AC25" s="34"/>
      <c r="AD25" s="34"/>
      <c r="AE25" s="34"/>
      <c r="AF25" s="34"/>
    </row>
    <row r="26" ht="28.5" customHeight="1">
      <c r="A26" s="22"/>
      <c r="B26" s="33"/>
      <c r="C26" s="22" t="s">
        <v>131</v>
      </c>
      <c r="D26" s="2"/>
      <c r="E26" s="2"/>
      <c r="F26" s="32">
        <f t="shared" ref="F26:N26" si="1">SUM(F2:F17)</f>
        <v>36</v>
      </c>
      <c r="G26" s="32">
        <f t="shared" si="1"/>
        <v>47.64</v>
      </c>
      <c r="H26" s="32">
        <f t="shared" si="1"/>
        <v>71.148</v>
      </c>
      <c r="I26" s="32">
        <f t="shared" si="1"/>
        <v>106.722</v>
      </c>
      <c r="J26" s="32">
        <f t="shared" si="1"/>
        <v>94.14</v>
      </c>
      <c r="K26" s="32">
        <f t="shared" si="1"/>
        <v>24.72</v>
      </c>
      <c r="L26" s="32">
        <f t="shared" si="1"/>
        <v>3.6688</v>
      </c>
      <c r="M26" s="32">
        <f t="shared" si="1"/>
        <v>0.182</v>
      </c>
      <c r="N26" s="32">
        <f t="shared" si="1"/>
        <v>3.6688</v>
      </c>
      <c r="O26" s="34"/>
      <c r="P26" s="34"/>
      <c r="Q26" s="34"/>
      <c r="R26" s="34"/>
      <c r="S26" s="34"/>
      <c r="T26" s="34"/>
      <c r="U26" s="34"/>
      <c r="V26" s="34"/>
      <c r="W26" s="34"/>
      <c r="X26" s="34"/>
      <c r="Y26" s="34"/>
      <c r="Z26" s="34"/>
      <c r="AA26" s="34"/>
      <c r="AB26" s="34"/>
      <c r="AC26" s="34"/>
      <c r="AD26" s="34"/>
      <c r="AE26" s="34"/>
      <c r="AF26" s="34"/>
    </row>
    <row r="27" hidden="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row>
    <row r="28" hidden="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row>
    <row r="29" hidden="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row>
    <row r="30" hidden="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row r="31" hidden="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row>
    <row r="32" hidden="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row>
    <row r="33" hidden="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row>
    <row r="34" hidden="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row>
    <row r="35" hidden="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row>
    <row r="36" hidden="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row>
    <row r="37" hidden="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row>
    <row r="38" hidden="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row>
    <row r="39" hidden="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row>
    <row r="40" hidden="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row>
    <row r="41" hidden="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row>
    <row r="42" hidden="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row>
    <row r="43" hidden="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row>
    <row r="44" hidden="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row>
    <row r="45" hidden="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row>
    <row r="46" hidden="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row>
    <row r="47" hidden="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hidden="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hidden="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hidden="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hidden="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row>
    <row r="52" hidden="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row>
    <row r="53" hidden="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row>
    <row r="54" hidden="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row>
    <row r="55" hidden="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row>
    <row r="56" hidden="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row>
    <row r="57" hidden="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row>
    <row r="58" hidden="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row>
    <row r="59" hidden="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row>
    <row r="60" hidden="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row>
    <row r="61" hidden="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row>
    <row r="62" hidden="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row>
    <row r="63" hidden="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row>
    <row r="64" hidden="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row>
    <row r="65" hidden="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row>
    <row r="66" hidden="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row>
    <row r="67" hidden="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row>
    <row r="68" hidden="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row>
    <row r="69" hidden="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row>
    <row r="70" hidden="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row>
    <row r="71" hidden="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row>
    <row r="72" hidden="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row>
    <row r="73" hidden="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row>
    <row r="74" hidden="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row>
    <row r="75" hidden="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row>
    <row r="76" hidden="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row>
    <row r="77" hidden="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row>
    <row r="78" hidden="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row>
    <row r="79" hidden="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row>
    <row r="80" hidden="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row>
    <row r="81" hidden="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row>
    <row r="82" hidden="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row>
    <row r="83" hidden="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row>
    <row r="84" hidden="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row>
    <row r="85" hidden="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row>
    <row r="86" hidden="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row>
    <row r="87" hidden="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row>
    <row r="88" hidden="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row>
    <row r="89" hidden="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row>
    <row r="90" hidden="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row>
    <row r="91" hidden="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row>
    <row r="92" hidden="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row>
    <row r="93" hidden="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row>
    <row r="94" hidden="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row>
    <row r="95" hidden="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row>
    <row r="96" hidden="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row>
    <row r="97" hidden="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row>
    <row r="98" hidden="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row>
    <row r="99" hidden="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row>
    <row r="100" hidden="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row>
    <row r="101" hidden="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row>
    <row r="102" hidden="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row>
    <row r="103" hidden="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row>
    <row r="104" hidden="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row>
    <row r="105" hidden="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row>
    <row r="106" hidden="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row>
    <row r="107" hidden="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row>
    <row r="108" hidden="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row>
    <row r="109" hidden="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row>
    <row r="110" hidden="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row>
    <row r="111" hidden="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row>
    <row r="112" hidden="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row>
    <row r="113" hidden="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row>
    <row r="114" hidden="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row>
    <row r="115" hidden="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row>
    <row r="116" hidden="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row>
    <row r="117" hidden="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row>
    <row r="118" hidden="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row>
    <row r="119" hidden="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row>
    <row r="120" hidden="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row>
    <row r="121" hidden="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row>
    <row r="122" hidden="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row>
    <row r="123" hidden="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row>
    <row r="124" hidden="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row>
    <row r="125" hidden="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row>
    <row r="126" hidden="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row>
    <row r="127" hidden="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row>
    <row r="128" hidden="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row>
    <row r="129" hidden="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row>
    <row r="130" hidden="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row>
    <row r="131" hidden="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row>
    <row r="132" hidden="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row>
    <row r="133" hidden="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row>
    <row r="134" hidden="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row>
    <row r="135" hidden="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row>
    <row r="136" hidden="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hidden="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hidden="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hidden="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hidden="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hidden="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row>
    <row r="142" hidden="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row>
    <row r="143" hidden="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row>
    <row r="144" hidden="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row>
    <row r="145" hidden="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row>
    <row r="146" hidden="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row>
    <row r="147" hidden="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row>
    <row r="148" hidden="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hidden="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hidden="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hidden="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hidden="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hidden="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hidden="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hidden="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hidden="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hidden="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hidden="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hidden="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hidden="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hidden="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hidden="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hidden="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row>
    <row r="164" hidden="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row>
    <row r="165" hidden="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row>
    <row r="166" hidden="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hidden="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row>
    <row r="168" hidden="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row>
    <row r="169" hidden="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row>
    <row r="170" hidden="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row>
    <row r="171" hidden="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row>
    <row r="172" hidden="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row>
    <row r="173" hidden="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row>
    <row r="174" hidden="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row>
    <row r="175" hidden="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row>
    <row r="176" hidden="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row>
    <row r="177" hidden="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row>
    <row r="178" hidden="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row>
    <row r="179" hidden="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row>
    <row r="180" hidden="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row>
    <row r="181" hidden="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row>
    <row r="182" hidden="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row>
    <row r="183" hidden="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row>
    <row r="184" hidden="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row>
    <row r="185" hidden="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row>
    <row r="186" hidden="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row>
    <row r="187" hidden="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row>
    <row r="188" hidden="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row>
    <row r="189" hidden="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row>
    <row r="190" hidden="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row>
    <row r="191" hidden="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row>
    <row r="192" hidden="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row>
    <row r="193" hidden="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row>
    <row r="194" hidden="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row>
    <row r="195" hidden="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row>
    <row r="196" hidden="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row>
    <row r="197" hidden="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row>
    <row r="198" hidden="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row>
    <row r="199" hidden="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row>
    <row r="200" hidden="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row>
    <row r="201" hidden="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row>
    <row r="202" hidden="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row>
    <row r="203" hidden="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row>
    <row r="204" hidden="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row>
    <row r="205" hidden="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row>
    <row r="206" hidden="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row>
    <row r="207" hidden="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row>
    <row r="208" hidden="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row>
    <row r="209" hidden="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row>
    <row r="210" hidden="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row>
    <row r="211" hidden="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row>
    <row r="212" hidden="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row>
    <row r="213" hidden="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row>
    <row r="214" hidden="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row>
    <row r="215" hidden="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row>
    <row r="216" hidden="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row>
    <row r="217" hidden="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row>
    <row r="218" hidden="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row>
    <row r="219" hidden="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row>
    <row r="220" hidden="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row>
    <row r="221" hidden="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row>
    <row r="222" hidden="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row>
    <row r="223" hidden="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row>
    <row r="224" hidden="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row>
    <row r="225" hidden="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row>
    <row r="226" hidden="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row>
    <row r="227" hidden="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row>
    <row r="228" hidden="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row>
    <row r="229" hidden="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row>
    <row r="230" hidden="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row>
    <row r="231" hidden="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row>
    <row r="232" hidden="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row>
    <row r="233" hidden="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row>
    <row r="234" hidden="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row>
    <row r="235" hidden="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row>
    <row r="236" hidden="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row>
    <row r="237" hidden="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row>
    <row r="238" hidden="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row>
    <row r="239" hidden="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row>
    <row r="240" hidden="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row>
    <row r="241" hidden="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row>
    <row r="242" hidden="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row>
    <row r="243" hidden="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row>
    <row r="244" hidden="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row>
    <row r="245" hidden="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row>
    <row r="246" hidden="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row>
    <row r="247" hidden="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row>
    <row r="248" hidden="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row>
    <row r="249" hidden="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row>
    <row r="250" hidden="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row>
    <row r="251" hidden="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row>
    <row r="252" hidden="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row>
    <row r="253" hidden="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row>
    <row r="254" hidden="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row>
    <row r="255" hidden="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row>
    <row r="256" hidden="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row>
    <row r="257" hidden="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row>
    <row r="258" hidden="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row>
    <row r="259" hidden="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row>
    <row r="260" hidden="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row>
    <row r="261" hidden="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row>
    <row r="262" hidden="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row>
    <row r="263" hidden="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row>
    <row r="264" hidden="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row>
    <row r="265" hidden="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row>
    <row r="266" hidden="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row>
    <row r="267" hidden="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row>
    <row r="268" hidden="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row>
    <row r="269" hidden="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row>
    <row r="270" hidden="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row>
    <row r="271" hidden="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row>
    <row r="272" hidden="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row>
    <row r="273" hidden="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row>
    <row r="274" hidden="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row>
    <row r="275" hidden="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row>
    <row r="276" hidden="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row>
    <row r="277" hidden="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row>
    <row r="278" hidden="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row>
    <row r="279" hidden="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row>
    <row r="280" hidden="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row>
    <row r="281" hidden="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row>
    <row r="282" hidden="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row>
    <row r="283" hidden="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row>
    <row r="284" hidden="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row>
    <row r="285" hidden="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row>
    <row r="286" hidden="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row>
    <row r="287" hidden="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row>
    <row r="288" hidden="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row>
    <row r="289" hidden="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row>
    <row r="290" hidden="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row>
    <row r="291" hidden="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row>
    <row r="292" hidden="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row>
    <row r="293" hidden="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row>
    <row r="294" hidden="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row>
    <row r="295" hidden="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row>
    <row r="296" hidden="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row>
    <row r="297" hidden="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row>
    <row r="298" hidden="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row>
    <row r="299" hidden="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row>
    <row r="300" hidden="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row>
    <row r="301" hidden="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row>
    <row r="302" hidden="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row>
    <row r="303" hidden="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row>
    <row r="304" hidden="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row>
    <row r="305" hidden="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row>
    <row r="306" hidden="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row>
    <row r="307" hidden="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row>
    <row r="308" hidden="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row>
    <row r="309" hidden="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row>
    <row r="310" hidden="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row>
    <row r="311" hidden="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row>
    <row r="312" hidden="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row>
    <row r="313" hidden="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row>
    <row r="314" hidden="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row>
    <row r="315" hidden="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row>
    <row r="316" hidden="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row>
    <row r="317" hidden="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row>
    <row r="318" hidden="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row>
    <row r="319" hidden="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row>
    <row r="320" hidden="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row>
    <row r="321" hidden="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row>
    <row r="322" hidden="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row>
    <row r="323" hidden="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row>
    <row r="324" hidden="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row>
    <row r="325" hidden="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row>
    <row r="326" hidden="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row>
    <row r="327" hidden="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row>
    <row r="328" hidden="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row>
    <row r="329" hidden="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row>
    <row r="330" hidden="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row>
    <row r="331" hidden="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row>
    <row r="332" hidden="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row>
    <row r="333" hidden="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row>
    <row r="334" hidden="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row>
    <row r="335" hidden="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row>
    <row r="336" hidden="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row>
    <row r="337" hidden="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row>
    <row r="338" hidden="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row>
    <row r="339" hidden="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row>
    <row r="340" hidden="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row>
    <row r="341" hidden="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row>
    <row r="342" hidden="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row>
    <row r="343" hidden="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row>
    <row r="344" hidden="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row>
    <row r="345" hidden="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row>
    <row r="346" hidden="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row>
    <row r="347" hidden="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row>
    <row r="348" hidden="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row>
    <row r="349" hidden="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row>
    <row r="350" hidden="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row>
    <row r="351" hidden="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row>
    <row r="352" hidden="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row>
    <row r="353" hidden="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row>
    <row r="354" hidden="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row>
    <row r="355" hidden="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row>
    <row r="356" hidden="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row>
    <row r="357" hidden="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row>
    <row r="358" hidden="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row>
    <row r="359" hidden="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row>
    <row r="360" hidden="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row>
    <row r="361" hidden="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row>
    <row r="362" hidden="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row>
    <row r="363" hidden="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row>
    <row r="364" hidden="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row>
    <row r="365" hidden="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row>
    <row r="366" hidden="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row>
    <row r="367" hidden="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row>
    <row r="368" hidden="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row>
    <row r="369" hidden="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row>
    <row r="370" hidden="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row>
    <row r="371" hidden="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row>
    <row r="372" hidden="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row>
    <row r="373" hidden="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row>
    <row r="374" hidden="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row>
    <row r="375" hidden="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row>
    <row r="376" hidden="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row>
    <row r="377" hidden="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row>
    <row r="378" hidden="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row>
    <row r="379" hidden="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row>
    <row r="380" hidden="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row>
    <row r="381" hidden="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row>
    <row r="382" hidden="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row>
    <row r="383" hidden="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row>
    <row r="384" hidden="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row>
    <row r="385" hidden="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row>
    <row r="386" hidden="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row>
    <row r="387" hidden="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row>
    <row r="388" hidden="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row>
    <row r="389" hidden="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row>
    <row r="390" hidden="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row>
    <row r="391" hidden="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row>
    <row r="392" hidden="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row>
    <row r="393" hidden="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row>
    <row r="394" hidden="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row>
    <row r="395" hidden="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row>
    <row r="396" hidden="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row>
    <row r="397" hidden="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row>
    <row r="398" hidden="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row>
    <row r="399" hidden="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row>
    <row r="400" hidden="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row>
    <row r="401" hidden="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row>
    <row r="402" hidden="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row>
    <row r="403" hidden="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row>
    <row r="404" hidden="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row>
    <row r="405" hidden="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row>
    <row r="406" hidden="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row>
    <row r="407" hidden="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row>
    <row r="408" hidden="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row>
    <row r="409" hidden="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row>
    <row r="410" hidden="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row>
    <row r="411" hidden="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row>
    <row r="412" hidden="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row>
    <row r="413" hidden="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row>
    <row r="414" hidden="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row>
    <row r="415" hidden="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row>
    <row r="416" hidden="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row>
    <row r="417" hidden="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row>
    <row r="418" hidden="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row>
    <row r="419" hidden="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row>
    <row r="420" hidden="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row>
    <row r="421" hidden="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row>
    <row r="422" hidden="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row>
    <row r="423" hidden="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row>
    <row r="424" hidden="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row>
    <row r="425" hidden="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row>
    <row r="426" hidden="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row>
    <row r="427" hidden="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row>
    <row r="428" hidden="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row>
    <row r="429" hidden="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row>
    <row r="430" hidden="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row>
    <row r="431" hidden="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row>
    <row r="432" hidden="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row>
    <row r="433" hidden="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row>
    <row r="434" hidden="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row>
    <row r="435" hidden="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row>
    <row r="436" hidden="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row>
    <row r="437" hidden="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row>
    <row r="438" hidden="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row>
    <row r="439" hidden="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row>
    <row r="440" hidden="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row>
    <row r="441" hidden="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row>
    <row r="442" hidden="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row>
    <row r="443" hidden="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row>
    <row r="444" hidden="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row>
    <row r="445" hidden="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row>
    <row r="446" hidden="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row>
    <row r="447" hidden="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row>
    <row r="448" hidden="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row>
    <row r="449" hidden="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row>
    <row r="450" hidden="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row>
    <row r="451" hidden="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row>
    <row r="452" hidden="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row>
    <row r="453" hidden="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row>
    <row r="454" hidden="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row>
    <row r="455" hidden="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row>
    <row r="456" hidden="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row>
    <row r="457" hidden="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row>
    <row r="458" hidden="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row>
    <row r="459" hidden="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row>
    <row r="460" hidden="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row>
    <row r="461" hidden="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row>
    <row r="462" hidden="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row>
    <row r="463" hidden="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row>
    <row r="464" hidden="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row>
    <row r="465" hidden="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row>
    <row r="466" hidden="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row>
    <row r="467" hidden="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row>
    <row r="468" hidden="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row>
    <row r="469" hidden="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row>
    <row r="470" hidden="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row>
    <row r="471" hidden="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row>
    <row r="472" hidden="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row>
    <row r="473" hidden="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row>
    <row r="474" hidden="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row>
    <row r="475" hidden="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row>
    <row r="476" hidden="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row>
    <row r="477" hidden="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row>
    <row r="478" hidden="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row>
    <row r="479" hidden="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row>
    <row r="480" hidden="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row>
    <row r="481" hidden="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row>
    <row r="482" hidden="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row>
    <row r="483" hidden="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row>
    <row r="484" hidden="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row>
    <row r="485" hidden="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row>
    <row r="486" hidden="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row>
    <row r="487" hidden="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row>
    <row r="488" hidden="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row>
    <row r="489" hidden="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row>
    <row r="490" hidden="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row>
    <row r="491" hidden="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row>
    <row r="492" hidden="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row>
    <row r="493" hidden="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row>
    <row r="494" hidden="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row>
    <row r="495" hidden="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row>
    <row r="496" hidden="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row>
    <row r="497" hidden="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row>
    <row r="498" hidden="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row>
    <row r="499" hidden="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row>
    <row r="500" hidden="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row>
    <row r="501" hidden="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row>
    <row r="502" hidden="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row>
    <row r="503" hidden="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row>
    <row r="504" hidden="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row>
    <row r="505" hidden="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row>
    <row r="506" hidden="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row>
    <row r="507" hidden="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row>
    <row r="508" hidden="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row>
    <row r="509" hidden="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row>
    <row r="510" hidden="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row>
    <row r="511" hidden="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row>
    <row r="512" hidden="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row>
    <row r="513" hidden="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row>
    <row r="514" hidden="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row>
    <row r="515" hidden="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row>
    <row r="516" hidden="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row>
    <row r="517" hidden="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row>
    <row r="518" hidden="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row>
    <row r="519" hidden="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row>
    <row r="520" hidden="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row>
    <row r="521" hidden="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row>
    <row r="522" hidden="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row>
    <row r="523" hidden="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row>
    <row r="524" hidden="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row>
    <row r="525" hidden="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row>
    <row r="526" hidden="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row>
    <row r="527" hidden="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row>
    <row r="528" hidden="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row>
    <row r="529" hidden="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row>
    <row r="530" hidden="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row>
    <row r="531" hidden="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row>
    <row r="532" hidden="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row>
    <row r="533" hidden="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row>
    <row r="534" hidden="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row>
    <row r="535" hidden="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row>
    <row r="536" hidden="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row>
    <row r="537" hidden="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row>
    <row r="538" hidden="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row>
    <row r="539" hidden="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row>
    <row r="540" hidden="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row>
    <row r="541" hidden="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row>
    <row r="542" hidden="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row>
    <row r="543" hidden="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row>
    <row r="544" hidden="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row>
    <row r="545" hidden="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row>
    <row r="546" hidden="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row>
    <row r="547" hidden="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row>
    <row r="548" hidden="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row>
    <row r="549" hidden="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row>
    <row r="550" hidden="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row>
    <row r="551" hidden="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row>
    <row r="552" hidden="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row>
    <row r="553" hidden="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row>
    <row r="554" hidden="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row>
    <row r="555" hidden="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row>
    <row r="556" hidden="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row>
    <row r="557" hidden="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row>
    <row r="558" hidden="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row>
    <row r="559" hidden="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row>
    <row r="560" hidden="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row>
    <row r="561" hidden="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row>
    <row r="562" hidden="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row>
    <row r="563" hidden="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row>
    <row r="564" hidden="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row>
    <row r="565" hidden="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row>
    <row r="566" hidden="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row>
    <row r="567" hidden="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row>
    <row r="568" hidden="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row>
    <row r="569" hidden="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row>
    <row r="570" hidden="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row>
    <row r="571" hidden="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row>
    <row r="572" hidden="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row>
    <row r="573" hidden="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row>
    <row r="574" hidden="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row>
    <row r="575" hidden="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row>
    <row r="576" hidden="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row>
    <row r="577" hidden="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row>
    <row r="578" hidden="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row>
    <row r="579" hidden="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row>
    <row r="580" hidden="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row>
    <row r="581" hidden="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row>
    <row r="582" hidden="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row>
    <row r="583" hidden="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row>
    <row r="584" hidden="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row>
    <row r="585" hidden="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row>
    <row r="586" hidden="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row>
    <row r="587" hidden="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row>
    <row r="588" hidden="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row>
    <row r="589" hidden="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row>
    <row r="590" hidden="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row>
    <row r="591" hidden="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row>
    <row r="592" hidden="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row>
    <row r="593" hidden="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row>
    <row r="594" hidden="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row>
    <row r="595" hidden="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row>
    <row r="596" hidden="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row>
    <row r="597" hidden="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row>
    <row r="598" hidden="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row>
    <row r="599" hidden="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row>
    <row r="600" hidden="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row>
    <row r="601" hidden="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row>
    <row r="602" hidden="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row>
    <row r="603" hidden="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row>
    <row r="604" hidden="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row>
    <row r="605" hidden="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row>
    <row r="606" hidden="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row>
    <row r="607" hidden="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row>
    <row r="608" hidden="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row>
    <row r="609" hidden="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row>
    <row r="610" hidden="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row>
    <row r="611" hidden="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row>
    <row r="612" hidden="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row>
    <row r="613" hidden="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row>
    <row r="614" hidden="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row>
    <row r="615" hidden="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row>
    <row r="616" hidden="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row>
    <row r="617" hidden="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row>
    <row r="618" hidden="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row>
    <row r="619" hidden="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row>
    <row r="620" hidden="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row>
    <row r="621" hidden="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row>
    <row r="622" hidden="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row>
    <row r="623" hidden="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row>
    <row r="624" hidden="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row>
    <row r="625" hidden="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row>
    <row r="626" hidden="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row>
    <row r="627" hidden="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row>
    <row r="628" hidden="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row>
    <row r="629" hidden="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row>
    <row r="630" hidden="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row>
    <row r="631" hidden="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row>
    <row r="632" hidden="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row>
    <row r="633" hidden="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row>
    <row r="634" hidden="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row>
    <row r="635" hidden="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row>
    <row r="636" hidden="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row>
    <row r="637" hidden="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row>
    <row r="638" hidden="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row>
    <row r="639" hidden="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row>
    <row r="640" hidden="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row>
    <row r="641" hidden="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row>
    <row r="642" hidden="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row>
    <row r="643" hidden="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row>
    <row r="644" hidden="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row>
    <row r="645" hidden="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row>
    <row r="646" hidden="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row>
    <row r="647" hidden="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row>
    <row r="648" hidden="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row>
    <row r="649" hidden="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row>
    <row r="650" hidden="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row>
    <row r="651" hidden="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row>
    <row r="652" hidden="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row>
    <row r="653" hidden="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row>
    <row r="654" hidden="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row>
    <row r="655" hidden="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row>
    <row r="656" hidden="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row>
    <row r="657" hidden="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row>
    <row r="658" hidden="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row>
    <row r="659" hidden="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row>
    <row r="660" hidden="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row>
    <row r="661" hidden="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row>
    <row r="662" hidden="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row>
    <row r="663" hidden="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row>
    <row r="664" hidden="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row>
    <row r="665" hidden="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row>
    <row r="666" hidden="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row>
    <row r="667" hidden="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row>
    <row r="668" hidden="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row>
    <row r="669" hidden="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row>
    <row r="670" hidden="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row>
    <row r="671" hidden="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row>
    <row r="672" hidden="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row>
    <row r="673" hidden="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row>
    <row r="674" hidden="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row>
    <row r="675" hidden="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row>
    <row r="676" hidden="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row>
    <row r="677" hidden="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row>
    <row r="678" hidden="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row>
    <row r="679" hidden="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row>
    <row r="680" hidden="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row>
    <row r="681" hidden="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row>
    <row r="682" hidden="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row>
    <row r="683" hidden="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row>
    <row r="684" hidden="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row>
    <row r="685" hidden="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row>
    <row r="686" hidden="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row>
    <row r="687" hidden="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row>
    <row r="688" hidden="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row>
    <row r="689" hidden="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row>
    <row r="690" hidden="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row>
    <row r="691" hidden="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row>
    <row r="692" hidden="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row>
    <row r="693" hidden="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row>
    <row r="694" hidden="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row>
    <row r="695" hidden="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row>
    <row r="696" hidden="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row>
    <row r="697" hidden="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row>
    <row r="698" hidden="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row>
    <row r="699" hidden="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row>
    <row r="700" hidden="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row>
    <row r="701" hidden="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row>
    <row r="702" hidden="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row>
    <row r="703" hidden="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row>
    <row r="704" hidden="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row>
    <row r="705" hidden="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row>
    <row r="706" hidden="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row>
    <row r="707" hidden="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row>
    <row r="708" hidden="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row>
    <row r="709" hidden="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row>
    <row r="710" hidden="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row>
    <row r="711" hidden="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row>
    <row r="712" hidden="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row>
    <row r="713" hidden="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row>
    <row r="714" hidden="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row>
    <row r="715" hidden="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row>
    <row r="716" hidden="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row>
    <row r="717" hidden="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row>
    <row r="718" hidden="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row>
    <row r="719" hidden="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row>
    <row r="720" hidden="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row>
    <row r="721" hidden="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row>
    <row r="722" hidden="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row>
    <row r="723" hidden="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row>
    <row r="724" hidden="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row>
    <row r="725" hidden="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row>
    <row r="726" hidden="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row>
    <row r="727" hidden="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row>
    <row r="728" hidden="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row>
    <row r="729" hidden="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row>
    <row r="730" hidden="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row>
    <row r="731" hidden="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row>
    <row r="732" hidden="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row>
    <row r="733" hidden="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row>
    <row r="734" hidden="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row>
    <row r="735" hidden="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row>
    <row r="736" hidden="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row>
    <row r="737" hidden="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row>
    <row r="738" hidden="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row>
    <row r="739" hidden="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row>
    <row r="740" hidden="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row>
    <row r="741" hidden="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row>
    <row r="742" hidden="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row>
    <row r="743" hidden="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row>
    <row r="744" hidden="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row>
    <row r="745" hidden="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row>
    <row r="746" hidden="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row>
    <row r="747" hidden="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row>
    <row r="748" hidden="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row>
    <row r="749" hidden="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row>
    <row r="750" hidden="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row>
    <row r="751" hidden="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row>
    <row r="752" hidden="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row>
    <row r="753" hidden="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row>
    <row r="754" hidden="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row>
    <row r="755" hidden="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row>
    <row r="756" hidden="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row>
    <row r="757" hidden="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row>
    <row r="758" hidden="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row>
    <row r="759" hidden="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row>
    <row r="760" hidden="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row>
    <row r="761" hidden="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row>
    <row r="762" hidden="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row>
    <row r="763" hidden="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row>
    <row r="764" hidden="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row>
    <row r="765" hidden="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row>
    <row r="766" hidden="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row>
    <row r="767" hidden="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row>
    <row r="768" hidden="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row>
    <row r="769" hidden="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row>
    <row r="770" hidden="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row>
    <row r="771" hidden="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row>
    <row r="772" hidden="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row>
    <row r="773" hidden="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row>
    <row r="774" hidden="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row>
    <row r="775" hidden="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row>
    <row r="776" hidden="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row>
    <row r="777" hidden="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row>
    <row r="778" hidden="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row>
    <row r="779" hidden="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row>
    <row r="780" hidden="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row>
    <row r="781" hidden="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row>
    <row r="782" hidden="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row>
    <row r="783" hidden="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row>
    <row r="784" hidden="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row>
    <row r="785" hidden="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row>
    <row r="786" hidden="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row>
    <row r="787" hidden="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row>
    <row r="788" hidden="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row>
    <row r="789" hidden="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row>
    <row r="790" hidden="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row>
    <row r="791" hidden="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row>
    <row r="792" hidden="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row>
    <row r="793" hidden="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row>
    <row r="794" hidden="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row>
    <row r="795" hidden="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row>
    <row r="796" hidden="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row>
    <row r="797" hidden="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row>
    <row r="798" hidden="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row>
    <row r="799" hidden="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row>
    <row r="800" hidden="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row>
    <row r="801" hidden="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row>
    <row r="802" hidden="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row>
    <row r="803" hidden="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row>
    <row r="804" hidden="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row>
    <row r="805" hidden="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row>
    <row r="806" hidden="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row>
    <row r="807" hidden="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row>
    <row r="808" hidden="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row>
    <row r="809" hidden="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row>
    <row r="810" hidden="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row>
    <row r="811" hidden="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row>
    <row r="812" hidden="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row>
    <row r="813" hidden="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row>
    <row r="814" hidden="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row>
    <row r="815" hidden="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row>
    <row r="816" hidden="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row>
    <row r="817" hidden="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row>
    <row r="818" hidden="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row>
    <row r="819" hidden="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row>
    <row r="820" hidden="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row>
    <row r="821" hidden="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row>
    <row r="822" hidden="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row>
    <row r="823" hidden="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row>
    <row r="824" hidden="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row>
    <row r="825" hidden="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row>
    <row r="826" hidden="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row>
    <row r="827" hidden="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row>
    <row r="828" hidden="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row>
    <row r="829" hidden="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row>
    <row r="830" hidden="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row>
    <row r="831" hidden="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row>
    <row r="832" hidden="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row>
    <row r="833" hidden="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row>
    <row r="834" hidden="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row>
    <row r="835" hidden="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row>
    <row r="836" hidden="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row>
    <row r="837" hidden="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row>
    <row r="838" hidden="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row>
    <row r="839" hidden="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row>
    <row r="840" hidden="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row>
    <row r="841" hidden="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row>
    <row r="842" hidden="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row>
    <row r="843" hidden="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row>
    <row r="844" hidden="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row>
    <row r="845" hidden="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row>
    <row r="846" hidden="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row>
    <row r="847" hidden="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row>
    <row r="848" hidden="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row>
    <row r="849" hidden="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row>
    <row r="850" hidden="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row>
    <row r="851" hidden="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row>
    <row r="852" hidden="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row>
    <row r="853" hidden="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row>
    <row r="854" hidden="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row>
    <row r="855" hidden="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row>
    <row r="856" hidden="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row>
    <row r="857" hidden="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row>
    <row r="858" hidden="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row>
    <row r="859" hidden="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row>
    <row r="860" hidden="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row>
    <row r="861" hidden="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row>
    <row r="862" hidden="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row>
    <row r="863" hidden="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row>
    <row r="864" hidden="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row>
    <row r="865" hidden="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row>
    <row r="866" hidden="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row>
    <row r="867" hidden="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row>
    <row r="868" hidden="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row>
    <row r="869" hidden="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row>
    <row r="870" hidden="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row>
    <row r="871" hidden="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row>
    <row r="872" hidden="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row>
    <row r="873" hidden="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row>
    <row r="874" hidden="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row>
    <row r="875" hidden="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row>
    <row r="876" hidden="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row>
    <row r="877" hidden="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row>
    <row r="878" hidden="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row>
    <row r="879" hidden="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row>
    <row r="880" hidden="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row>
    <row r="881" hidden="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row>
    <row r="882" hidden="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row>
    <row r="883" hidden="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row>
    <row r="884" hidden="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row>
    <row r="885" hidden="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row>
    <row r="886" hidden="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row>
    <row r="887" hidden="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row>
    <row r="888" hidden="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row>
    <row r="889" hidden="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row>
    <row r="890" hidden="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row>
    <row r="891" hidden="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row>
    <row r="892" hidden="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row>
    <row r="893" hidden="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row>
    <row r="894" hidden="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row>
    <row r="895" hidden="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row>
    <row r="896" hidden="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row>
    <row r="897" hidden="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row>
    <row r="898" hidden="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row>
    <row r="899" hidden="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row>
    <row r="900" hidden="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row>
    <row r="901" hidden="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row>
    <row r="902" hidden="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row>
    <row r="903" hidden="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row>
    <row r="904" hidden="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row>
    <row r="905" hidden="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row>
    <row r="906" hidden="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row>
    <row r="907" hidden="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row>
    <row r="908" hidden="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row>
    <row r="909" hidden="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row>
    <row r="910" hidden="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row>
    <row r="911" hidden="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row>
    <row r="912" hidden="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row>
    <row r="913" hidden="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row>
    <row r="914" hidden="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row>
    <row r="915" hidden="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row>
    <row r="916" hidden="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row>
    <row r="917" hidden="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row>
    <row r="918" hidden="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row>
    <row r="919" hidden="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row>
    <row r="920" hidden="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row>
    <row r="921" hidden="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row>
    <row r="922" hidden="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row>
    <row r="923" hidden="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row>
    <row r="924" hidden="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row>
    <row r="925" hidden="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row>
    <row r="926" hidden="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row>
    <row r="927" hidden="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row>
    <row r="928" hidden="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row>
    <row r="929" hidden="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row>
    <row r="930" hidden="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row>
    <row r="931" hidden="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row>
    <row r="932" hidden="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row>
    <row r="933" hidden="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row>
    <row r="934" hidden="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row>
    <row r="935" hidden="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row>
    <row r="936" hidden="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row>
    <row r="937" hidden="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row>
    <row r="938" hidden="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row>
    <row r="939" hidden="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row>
    <row r="940" hidden="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row>
    <row r="941" hidden="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row>
    <row r="942" hidden="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row>
    <row r="943" hidden="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row>
    <row r="944" hidden="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row>
    <row r="945" hidden="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row>
    <row r="946" hidden="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row>
    <row r="947" hidden="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row>
    <row r="948" hidden="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row>
    <row r="949" hidden="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row>
    <row r="950" hidden="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row>
    <row r="951" hidden="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row>
    <row r="952" hidden="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row>
    <row r="953" hidden="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row>
    <row r="954" hidden="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row>
    <row r="955" hidden="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row>
    <row r="956" hidden="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row>
    <row r="957" hidden="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row>
    <row r="958" hidden="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row>
    <row r="959" hidden="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row>
    <row r="960" hidden="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row>
    <row r="961" hidden="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row>
    <row r="962" hidden="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row>
    <row r="963" hidden="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row>
    <row r="964" hidden="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row>
    <row r="965" hidden="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row>
    <row r="966" hidden="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row>
    <row r="967" hidden="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row>
    <row r="968" hidden="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row>
    <row r="969" hidden="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row>
    <row r="970" hidden="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row>
    <row r="971" hidden="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row>
    <row r="972" hidden="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row>
    <row r="973" hidden="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row>
    <row r="974" hidden="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row>
    <row r="975" hidden="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row>
    <row r="976" hidden="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row>
    <row r="977" hidden="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row>
    <row r="978" hidden="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row>
    <row r="979" hidden="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row>
    <row r="980" hidden="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row>
    <row r="981" hidden="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row>
    <row r="982" hidden="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row>
    <row r="983" hidden="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row>
    <row r="984" hidden="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row>
    <row r="985" hidden="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row>
    <row r="986" hidden="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row>
    <row r="987" hidden="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row>
    <row r="988" hidden="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row>
    <row r="989" hidden="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row>
    <row r="990" hidden="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row>
    <row r="991" hidden="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row>
    <row r="992" hidden="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row>
    <row r="993" hidden="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row>
    <row r="994" hidden="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row>
    <row r="995" hidden="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row r="996" hidden="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hidden="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hidden="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hidden="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row>
    <row r="1000" hidden="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row>
    <row r="1001" hidden="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row>
    <row r="1002" hidden="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row>
    <row r="1003" hidden="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row>
    <row r="1004" hidden="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row>
    <row r="1005" hidden="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row>
    <row r="1006" hidden="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row>
    <row r="1007" hidden="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row>
    <row r="1008" hidden="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row>
    <row r="1009" hidden="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row>
    <row r="1010" hidden="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row>
    <row r="1011" hidden="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row>
    <row r="1012" hidden="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row>
    <row r="1013" hidden="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row>
    <row r="1014" hidden="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row>
    <row r="1015" hidden="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row>
    <row r="1016" hidden="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row>
    <row r="1017" hidden="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row>
    <row r="1018" hidden="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row>
    <row r="1019" hidden="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row>
    <row r="1020" hidden="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row>
    <row r="1021" hidden="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row>
  </sheetData>
  <mergeCells count="30">
    <mergeCell ref="D2:D3"/>
    <mergeCell ref="E2:E3"/>
    <mergeCell ref="D4:D5"/>
    <mergeCell ref="E4:E5"/>
    <mergeCell ref="F4:F5"/>
    <mergeCell ref="C6:C7"/>
    <mergeCell ref="E6:E7"/>
    <mergeCell ref="D6:D7"/>
    <mergeCell ref="D8:D9"/>
    <mergeCell ref="E8:E9"/>
    <mergeCell ref="F8:F9"/>
    <mergeCell ref="D10:D11"/>
    <mergeCell ref="E12:E13"/>
    <mergeCell ref="F12:F13"/>
    <mergeCell ref="D12:D13"/>
    <mergeCell ref="C14:C15"/>
    <mergeCell ref="D14:D15"/>
    <mergeCell ref="G14:G15"/>
    <mergeCell ref="D16:D17"/>
    <mergeCell ref="E16:E17"/>
    <mergeCell ref="D18:D19"/>
    <mergeCell ref="D24:D25"/>
    <mergeCell ref="E24:E25"/>
    <mergeCell ref="E18:E19"/>
    <mergeCell ref="F18:F19"/>
    <mergeCell ref="D20:D21"/>
    <mergeCell ref="E20:E21"/>
    <mergeCell ref="D22:D23"/>
    <mergeCell ref="E22:E23"/>
    <mergeCell ref="F22:F2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2.25"/>
    <col customWidth="1" min="2" max="2" width="36.5"/>
    <col customWidth="1" min="3" max="3" width="29.5"/>
    <col customWidth="1" min="4" max="4" width="19.75"/>
    <col customWidth="1" min="5" max="5" width="24.0"/>
    <col customWidth="1" min="6" max="6" width="18.25"/>
    <col customWidth="1" min="7" max="7" width="20.5"/>
    <col customWidth="1" min="8" max="8" width="27.5"/>
    <col customWidth="1" min="9" max="9" width="19.63"/>
    <col customWidth="1" min="10" max="10" width="21.25"/>
    <col customWidth="1" min="11" max="11" width="20.5"/>
    <col customWidth="1" min="12" max="12" width="23.5"/>
    <col customWidth="1" min="13" max="13" width="23.63"/>
    <col customWidth="1" min="14" max="14" width="17.88"/>
    <col customWidth="1" min="15" max="15" width="23.13"/>
    <col customWidth="1" min="16" max="16" width="16.88"/>
    <col customWidth="1" min="17" max="17" width="24.13"/>
    <col customWidth="1" min="18" max="18" width="21.75"/>
    <col customWidth="1" min="20" max="20" width="16.63"/>
    <col customWidth="1" min="21" max="21" width="16.75"/>
    <col customWidth="1" min="22" max="22" width="28.63"/>
    <col customWidth="1" min="23" max="23" width="25.0"/>
    <col customWidth="1" min="24" max="24" width="22.25"/>
    <col customWidth="1" min="25" max="26" width="21.13"/>
    <col customWidth="1" min="27" max="27" width="24.88"/>
    <col customWidth="1" min="28" max="28" width="24.75"/>
    <col customWidth="1" min="29" max="29" width="20.75"/>
    <col customWidth="1" min="30" max="30" width="21.75"/>
    <col customWidth="1" min="31" max="31" width="28.13"/>
    <col customWidth="1" min="32" max="32" width="33.13"/>
    <col hidden="1" min="33" max="36" width="12.63"/>
  </cols>
  <sheetData>
    <row r="1">
      <c r="B1" s="37"/>
      <c r="C1" s="37"/>
      <c r="D1" s="38"/>
      <c r="E1" s="38"/>
      <c r="F1" s="38"/>
      <c r="G1" s="39" t="s">
        <v>2</v>
      </c>
      <c r="H1" s="38"/>
      <c r="I1" s="38"/>
      <c r="J1" s="38"/>
      <c r="K1" s="38"/>
      <c r="L1" s="39" t="s">
        <v>96</v>
      </c>
      <c r="M1" s="37"/>
      <c r="N1" s="38"/>
      <c r="O1" s="40"/>
      <c r="P1" s="38"/>
      <c r="Q1" s="39" t="s">
        <v>132</v>
      </c>
      <c r="R1" s="38"/>
      <c r="S1" s="38"/>
      <c r="T1" s="38"/>
      <c r="U1" s="38"/>
      <c r="V1" s="39" t="s">
        <v>133</v>
      </c>
      <c r="W1" s="41"/>
      <c r="X1" s="42"/>
      <c r="Y1" s="43"/>
      <c r="Z1" s="42"/>
      <c r="AA1" s="44" t="s">
        <v>134</v>
      </c>
      <c r="AB1" s="42"/>
      <c r="AC1" s="42"/>
      <c r="AD1" s="42"/>
      <c r="AE1" s="42"/>
      <c r="AF1" s="44" t="s">
        <v>135</v>
      </c>
    </row>
    <row r="2">
      <c r="A2" s="45" t="s">
        <v>136</v>
      </c>
      <c r="B2" s="46" t="s">
        <v>83</v>
      </c>
      <c r="C2" s="38"/>
      <c r="D2" s="38"/>
      <c r="E2" s="38"/>
      <c r="F2" s="38"/>
      <c r="G2" s="29">
        <v>70.0</v>
      </c>
      <c r="H2" s="38"/>
      <c r="I2" s="38"/>
      <c r="J2" s="38"/>
      <c r="K2" s="38"/>
      <c r="L2" s="22">
        <v>65.0</v>
      </c>
      <c r="M2" s="38"/>
      <c r="N2" s="38"/>
      <c r="O2" s="38"/>
      <c r="P2" s="38"/>
      <c r="Q2" s="29">
        <v>65.0</v>
      </c>
      <c r="R2" s="38"/>
      <c r="S2" s="38"/>
      <c r="T2" s="38"/>
      <c r="U2" s="38"/>
      <c r="V2" s="22">
        <v>105.0</v>
      </c>
      <c r="W2" s="42"/>
      <c r="X2" s="42"/>
      <c r="Y2" s="42"/>
      <c r="Z2" s="42"/>
      <c r="AA2" s="47">
        <v>70.0</v>
      </c>
      <c r="AB2" s="42"/>
      <c r="AC2" s="42"/>
      <c r="AD2" s="42"/>
      <c r="AE2" s="42"/>
      <c r="AF2" s="47">
        <v>105.0</v>
      </c>
    </row>
    <row r="3">
      <c r="A3" s="48" t="s">
        <v>137</v>
      </c>
      <c r="B3" s="49"/>
      <c r="C3" s="49"/>
      <c r="D3" s="49"/>
      <c r="E3" s="49"/>
      <c r="F3" s="49"/>
      <c r="G3" s="49"/>
      <c r="H3" s="49"/>
      <c r="I3" s="49"/>
      <c r="J3" s="49"/>
      <c r="K3" s="49"/>
      <c r="L3" s="49"/>
      <c r="M3" s="49"/>
      <c r="N3" s="49"/>
      <c r="O3" s="49"/>
      <c r="P3" s="49"/>
      <c r="Q3" s="49"/>
      <c r="R3" s="49"/>
      <c r="S3" s="49"/>
      <c r="T3" s="49"/>
      <c r="U3" s="49"/>
      <c r="V3" s="49"/>
      <c r="W3" s="50"/>
      <c r="X3" s="50"/>
      <c r="Y3" s="50"/>
      <c r="Z3" s="50"/>
      <c r="AA3" s="50"/>
      <c r="AB3" s="50"/>
      <c r="AC3" s="50"/>
      <c r="AD3" s="50"/>
      <c r="AE3" s="50"/>
      <c r="AF3" s="50"/>
    </row>
    <row r="4" ht="17.25" customHeight="1">
      <c r="A4" s="51" t="s">
        <v>138</v>
      </c>
      <c r="B4" s="52"/>
      <c r="C4" s="53"/>
      <c r="D4" s="53" t="s">
        <v>139</v>
      </c>
      <c r="E4" s="53" t="s">
        <v>140</v>
      </c>
      <c r="F4" s="53" t="s">
        <v>141</v>
      </c>
      <c r="G4" s="54"/>
      <c r="H4" s="53"/>
      <c r="I4" s="53" t="s">
        <v>139</v>
      </c>
      <c r="J4" s="53" t="s">
        <v>140</v>
      </c>
      <c r="K4" s="53" t="s">
        <v>141</v>
      </c>
      <c r="L4" s="54"/>
      <c r="M4" s="55"/>
      <c r="N4" s="56"/>
      <c r="O4" s="56"/>
      <c r="P4" s="56"/>
      <c r="Q4" s="56"/>
      <c r="R4" s="56"/>
      <c r="S4" s="56"/>
      <c r="T4" s="56"/>
      <c r="U4" s="56"/>
      <c r="V4" s="56"/>
      <c r="W4" s="56"/>
      <c r="X4" s="56"/>
      <c r="Y4" s="56"/>
      <c r="Z4" s="56"/>
      <c r="AA4" s="56"/>
      <c r="AB4" s="56"/>
      <c r="AC4" s="56"/>
      <c r="AD4" s="56"/>
      <c r="AE4" s="56"/>
      <c r="AF4" s="57"/>
      <c r="AG4" s="58"/>
      <c r="AH4" s="58"/>
      <c r="AI4" s="58"/>
      <c r="AJ4" s="58"/>
    </row>
    <row r="5">
      <c r="A5" s="59"/>
      <c r="B5" s="60" t="s">
        <v>142</v>
      </c>
      <c r="C5" s="61" t="s">
        <v>143</v>
      </c>
      <c r="D5" s="62">
        <v>75.7</v>
      </c>
      <c r="E5" s="62">
        <v>87.4</v>
      </c>
      <c r="F5" s="62">
        <v>93.7</v>
      </c>
      <c r="G5" s="54"/>
      <c r="H5" s="61" t="s">
        <v>143</v>
      </c>
      <c r="I5" s="62">
        <v>97.8</v>
      </c>
      <c r="J5" s="62">
        <v>92.5</v>
      </c>
      <c r="K5" s="62">
        <v>97.7</v>
      </c>
      <c r="L5" s="54"/>
      <c r="M5" s="59"/>
      <c r="AF5" s="63"/>
    </row>
    <row r="6">
      <c r="A6" s="59"/>
      <c r="B6" s="64" t="s">
        <v>144</v>
      </c>
      <c r="C6" s="61" t="s">
        <v>144</v>
      </c>
      <c r="D6" s="65">
        <v>1982.0</v>
      </c>
      <c r="E6" s="62">
        <v>1716.0</v>
      </c>
      <c r="F6" s="62">
        <v>1553.0</v>
      </c>
      <c r="G6" s="54">
        <f>AVERAGE(D6:F6)</f>
        <v>1750.333333</v>
      </c>
      <c r="H6" s="61" t="s">
        <v>144</v>
      </c>
      <c r="I6" s="62">
        <v>1534.0</v>
      </c>
      <c r="J6" s="62">
        <v>1621.0</v>
      </c>
      <c r="K6" s="62">
        <v>1555.0</v>
      </c>
      <c r="L6" s="54">
        <f>AVERAGE(I6:K6)</f>
        <v>1570</v>
      </c>
      <c r="M6" s="59"/>
      <c r="AF6" s="63"/>
    </row>
    <row r="7">
      <c r="A7" s="59"/>
      <c r="B7" s="52"/>
      <c r="C7" s="61" t="s">
        <v>145</v>
      </c>
      <c r="D7" s="62">
        <v>0.15</v>
      </c>
      <c r="E7" s="62">
        <v>0.15</v>
      </c>
      <c r="F7" s="62">
        <v>0.15</v>
      </c>
      <c r="G7" s="54"/>
      <c r="H7" s="61" t="s">
        <v>145</v>
      </c>
      <c r="I7" s="62">
        <v>0.15</v>
      </c>
      <c r="J7" s="62">
        <v>0.15</v>
      </c>
      <c r="K7" s="62">
        <v>0.15</v>
      </c>
      <c r="L7" s="54"/>
      <c r="M7" s="59"/>
      <c r="AF7" s="63"/>
    </row>
    <row r="8">
      <c r="A8" s="59"/>
      <c r="B8" s="60" t="s">
        <v>146</v>
      </c>
      <c r="C8" s="61" t="s">
        <v>143</v>
      </c>
      <c r="D8" s="62">
        <v>117.0</v>
      </c>
      <c r="E8" s="62">
        <v>126.4</v>
      </c>
      <c r="F8" s="62">
        <v>79.0</v>
      </c>
      <c r="G8" s="54"/>
      <c r="H8" s="61" t="s">
        <v>143</v>
      </c>
      <c r="I8" s="62">
        <v>129.1</v>
      </c>
      <c r="J8" s="62">
        <v>78.4</v>
      </c>
      <c r="K8" s="62">
        <v>100.5</v>
      </c>
      <c r="L8" s="54"/>
      <c r="M8" s="59"/>
      <c r="AF8" s="63"/>
    </row>
    <row r="9">
      <c r="A9" s="59"/>
      <c r="B9" s="64" t="s">
        <v>144</v>
      </c>
      <c r="C9" s="61" t="s">
        <v>144</v>
      </c>
      <c r="D9" s="62">
        <v>906.0</v>
      </c>
      <c r="E9" s="62">
        <v>839.0</v>
      </c>
      <c r="F9" s="62">
        <v>1342.0</v>
      </c>
      <c r="G9" s="54">
        <f>AVERAGE(D9:F9)</f>
        <v>1029</v>
      </c>
      <c r="H9" s="61" t="s">
        <v>144</v>
      </c>
      <c r="I9" s="62">
        <v>821.0</v>
      </c>
      <c r="J9" s="62">
        <v>1352.0</v>
      </c>
      <c r="K9" s="62">
        <v>1054.0</v>
      </c>
      <c r="L9" s="54">
        <f>AVERAGE(I9:K9)</f>
        <v>1075.666667</v>
      </c>
      <c r="M9" s="59"/>
      <c r="AF9" s="63"/>
    </row>
    <row r="10">
      <c r="A10" s="59"/>
      <c r="B10" s="52"/>
      <c r="C10" s="61" t="s">
        <v>145</v>
      </c>
      <c r="D10" s="62">
        <v>0.106</v>
      </c>
      <c r="E10" s="62">
        <v>0.106</v>
      </c>
      <c r="F10" s="62">
        <v>0.106</v>
      </c>
      <c r="G10" s="54"/>
      <c r="H10" s="61" t="s">
        <v>145</v>
      </c>
      <c r="I10" s="62">
        <v>0.106</v>
      </c>
      <c r="J10" s="62">
        <v>0.106</v>
      </c>
      <c r="K10" s="62">
        <v>0.106</v>
      </c>
      <c r="L10" s="54"/>
      <c r="M10" s="59"/>
      <c r="AF10" s="63"/>
    </row>
    <row r="11">
      <c r="A11" s="59"/>
      <c r="B11" s="66" t="s">
        <v>147</v>
      </c>
      <c r="C11" s="67"/>
      <c r="D11" s="56"/>
      <c r="E11" s="56"/>
      <c r="F11" s="57"/>
      <c r="G11" s="54">
        <f>AVERAGE(G6,G9)/1000</f>
        <v>1.389666667</v>
      </c>
      <c r="H11" s="67"/>
      <c r="I11" s="56"/>
      <c r="J11" s="56"/>
      <c r="K11" s="57"/>
      <c r="L11" s="54">
        <f>AVERAGE(I5:I10)/1000</f>
        <v>0.4303593333</v>
      </c>
      <c r="M11" s="59"/>
      <c r="AF11" s="63"/>
    </row>
    <row r="12">
      <c r="A12" s="68"/>
      <c r="B12" s="66" t="s">
        <v>148</v>
      </c>
      <c r="C12" s="68"/>
      <c r="D12" s="69"/>
      <c r="E12" s="69"/>
      <c r="F12" s="70"/>
      <c r="G12" s="54" t="str">
        <f>IF(G11&gt;4.5, "Excellent", IF(AND(G11&gt;=3.5, G11&lt;=4.5), "Good", IF(AND(G11&gt;=3, G11&lt;3.5), "Medium", IF(G11&lt;3, "Doubtful", "Invalid Velocity"))))</f>
        <v>Doubtful</v>
      </c>
      <c r="H12" s="68"/>
      <c r="I12" s="69"/>
      <c r="J12" s="69"/>
      <c r="K12" s="70"/>
      <c r="L12" s="54" t="str">
        <f>IF(L11&gt;4.5, "Excellent", IF(AND(L11&gt;=3.5, L11&lt;=4.5), "Good", IF(AND(L11&gt;=3, L11&lt;3.5), "Medium", IF(L11&lt;3, "Doubtful", "Invalid Velocity"))))</f>
        <v>Doubtful</v>
      </c>
      <c r="M12" s="68"/>
      <c r="N12" s="69"/>
      <c r="O12" s="69"/>
      <c r="P12" s="69"/>
      <c r="Q12" s="69"/>
      <c r="R12" s="69"/>
      <c r="S12" s="69"/>
      <c r="T12" s="69"/>
      <c r="U12" s="69"/>
      <c r="V12" s="69"/>
      <c r="W12" s="69"/>
      <c r="X12" s="69"/>
      <c r="Y12" s="69"/>
      <c r="Z12" s="69"/>
      <c r="AA12" s="69"/>
      <c r="AB12" s="69"/>
      <c r="AC12" s="69"/>
      <c r="AD12" s="69"/>
      <c r="AE12" s="69"/>
      <c r="AF12" s="70"/>
    </row>
    <row r="13">
      <c r="A13" s="71" t="s">
        <v>149</v>
      </c>
      <c r="B13" s="72"/>
      <c r="D13" s="73" t="s">
        <v>139</v>
      </c>
      <c r="E13" s="73" t="s">
        <v>140</v>
      </c>
      <c r="F13" s="73" t="s">
        <v>141</v>
      </c>
      <c r="G13" s="74"/>
      <c r="I13" s="73" t="s">
        <v>139</v>
      </c>
      <c r="J13" s="73" t="s">
        <v>140</v>
      </c>
      <c r="K13" s="73" t="s">
        <v>141</v>
      </c>
      <c r="L13" s="74"/>
      <c r="N13" s="73" t="s">
        <v>139</v>
      </c>
      <c r="O13" s="73" t="s">
        <v>140</v>
      </c>
      <c r="P13" s="73" t="s">
        <v>141</v>
      </c>
      <c r="Q13" s="74"/>
      <c r="S13" s="73" t="s">
        <v>139</v>
      </c>
      <c r="T13" s="73" t="s">
        <v>140</v>
      </c>
      <c r="U13" s="73" t="s">
        <v>141</v>
      </c>
      <c r="V13" s="74"/>
      <c r="W13" s="75"/>
      <c r="X13" s="76" t="s">
        <v>139</v>
      </c>
      <c r="Y13" s="76" t="s">
        <v>140</v>
      </c>
      <c r="Z13" s="76" t="s">
        <v>141</v>
      </c>
      <c r="AA13" s="77"/>
      <c r="AB13" s="75"/>
      <c r="AC13" s="76" t="s">
        <v>139</v>
      </c>
      <c r="AD13" s="78" t="s">
        <v>140</v>
      </c>
      <c r="AE13" s="78" t="s">
        <v>141</v>
      </c>
      <c r="AF13" s="77"/>
      <c r="AG13" s="58"/>
      <c r="AH13" s="58"/>
      <c r="AI13" s="58"/>
      <c r="AJ13" s="58"/>
    </row>
    <row r="14">
      <c r="A14" s="79"/>
      <c r="B14" s="46" t="s">
        <v>150</v>
      </c>
      <c r="D14" s="80">
        <v>7.81</v>
      </c>
      <c r="E14" s="81">
        <v>8.04</v>
      </c>
      <c r="F14" s="82">
        <v>7.8</v>
      </c>
      <c r="G14" s="74"/>
      <c r="I14" s="83">
        <v>8.16</v>
      </c>
      <c r="J14" s="84">
        <v>7.99</v>
      </c>
      <c r="K14" s="85">
        <v>7.89</v>
      </c>
      <c r="L14" s="74"/>
      <c r="N14" s="86">
        <v>7.98</v>
      </c>
      <c r="O14" s="87">
        <v>7.87</v>
      </c>
      <c r="P14" s="87">
        <v>7.79</v>
      </c>
      <c r="Q14" s="74"/>
      <c r="S14" s="86">
        <v>8.1</v>
      </c>
      <c r="T14" s="87">
        <v>8.3</v>
      </c>
      <c r="U14" s="87">
        <v>7.9</v>
      </c>
      <c r="V14" s="74"/>
      <c r="W14" s="75"/>
      <c r="X14" s="88">
        <v>7.92</v>
      </c>
      <c r="Y14" s="89">
        <v>8.02</v>
      </c>
      <c r="Z14" s="89">
        <v>7.91</v>
      </c>
      <c r="AA14" s="77"/>
      <c r="AB14" s="75"/>
      <c r="AC14" s="88">
        <v>8.17</v>
      </c>
      <c r="AD14" s="89">
        <v>8.13</v>
      </c>
      <c r="AE14" s="89">
        <v>8.11</v>
      </c>
      <c r="AF14" s="77"/>
    </row>
    <row r="15">
      <c r="A15" s="79"/>
      <c r="B15" s="46" t="s">
        <v>151</v>
      </c>
      <c r="D15" s="90">
        <v>550.8</v>
      </c>
      <c r="E15" s="91">
        <v>561.9</v>
      </c>
      <c r="F15" s="92">
        <v>498.1</v>
      </c>
      <c r="G15" s="74">
        <f>AVERAGE(D15:F15)</f>
        <v>536.9333333</v>
      </c>
      <c r="I15" s="90">
        <v>580.1</v>
      </c>
      <c r="J15" s="93">
        <v>574.1</v>
      </c>
      <c r="K15" s="94">
        <v>539.1</v>
      </c>
      <c r="L15" s="74">
        <f>AVERAGE(I15:K15)</f>
        <v>564.4333333</v>
      </c>
      <c r="N15" s="95">
        <v>479.2</v>
      </c>
      <c r="O15" s="96">
        <v>476.1</v>
      </c>
      <c r="P15" s="97">
        <v>431.1</v>
      </c>
      <c r="Q15" s="74">
        <f>AVERAGE(N15:P15)</f>
        <v>462.1333333</v>
      </c>
      <c r="S15" s="95">
        <v>480.4</v>
      </c>
      <c r="T15" s="96">
        <v>502.6</v>
      </c>
      <c r="U15" s="97">
        <v>455.4</v>
      </c>
      <c r="V15" s="74">
        <f>AVERAGE(S15:U15)</f>
        <v>479.4666667</v>
      </c>
      <c r="W15" s="75"/>
      <c r="X15" s="98">
        <v>540.5</v>
      </c>
      <c r="Y15" s="99">
        <v>553.8</v>
      </c>
      <c r="Z15" s="100">
        <v>527.8</v>
      </c>
      <c r="AA15" s="101">
        <f>AVERAGE(X15:Z15)</f>
        <v>540.7</v>
      </c>
      <c r="AB15" s="75"/>
      <c r="AC15" s="98">
        <v>540.0</v>
      </c>
      <c r="AD15" s="99">
        <v>564.0</v>
      </c>
      <c r="AE15" s="100">
        <v>570.1</v>
      </c>
      <c r="AF15" s="101">
        <f>AVERAGE(AC15:AE15)</f>
        <v>558.0333333</v>
      </c>
    </row>
    <row r="16">
      <c r="A16" s="79"/>
      <c r="B16" s="46"/>
      <c r="D16" s="91">
        <v>22500.0</v>
      </c>
      <c r="E16" s="91">
        <v>22500.0</v>
      </c>
      <c r="F16" s="92">
        <v>22500.0</v>
      </c>
      <c r="G16" s="102"/>
      <c r="I16" s="103">
        <v>22500.0</v>
      </c>
      <c r="J16" s="103">
        <v>22500.0</v>
      </c>
      <c r="K16" s="104">
        <v>22500.0</v>
      </c>
      <c r="L16" s="102"/>
      <c r="N16" s="87">
        <v>22500.0</v>
      </c>
      <c r="O16" s="87">
        <v>22500.0</v>
      </c>
      <c r="P16" s="87">
        <v>22500.0</v>
      </c>
      <c r="Q16" s="102"/>
      <c r="S16" s="87">
        <v>22500.0</v>
      </c>
      <c r="T16" s="87">
        <v>22500.0</v>
      </c>
      <c r="U16" s="87">
        <v>22500.0</v>
      </c>
      <c r="V16" s="102"/>
      <c r="W16" s="75"/>
      <c r="X16" s="105">
        <v>22500.0</v>
      </c>
      <c r="Y16" s="105">
        <v>22500.0</v>
      </c>
      <c r="Z16" s="105">
        <v>22500.0</v>
      </c>
      <c r="AA16" s="77"/>
      <c r="AB16" s="75"/>
      <c r="AC16" s="105">
        <v>22500.0</v>
      </c>
      <c r="AD16" s="105">
        <v>22500.0</v>
      </c>
      <c r="AE16" s="105">
        <v>22500.0</v>
      </c>
      <c r="AF16" s="77"/>
    </row>
    <row r="17">
      <c r="A17" s="106"/>
      <c r="B17" s="46" t="s">
        <v>152</v>
      </c>
      <c r="D17" s="107">
        <f t="shared" ref="D17:F17" si="1">(D15*1000)/D16</f>
        <v>24.48</v>
      </c>
      <c r="E17" s="107">
        <f t="shared" si="1"/>
        <v>24.97333333</v>
      </c>
      <c r="F17" s="108">
        <f t="shared" si="1"/>
        <v>22.13777778</v>
      </c>
      <c r="G17" s="102">
        <f>(G15*1000)/(150*150)</f>
        <v>23.8637037</v>
      </c>
      <c r="I17" s="109">
        <f t="shared" ref="I17:K17" si="2">(I15*1000)/I16</f>
        <v>25.78222222</v>
      </c>
      <c r="J17" s="109">
        <f t="shared" si="2"/>
        <v>25.51555556</v>
      </c>
      <c r="K17" s="110">
        <f t="shared" si="2"/>
        <v>23.96</v>
      </c>
      <c r="L17" s="102">
        <f>(L15*1000)/(150*150)</f>
        <v>25.08592593</v>
      </c>
      <c r="N17" s="111">
        <f t="shared" ref="N17:P17" si="3">(N15*1000)/N16</f>
        <v>21.29777778</v>
      </c>
      <c r="O17" s="111">
        <f t="shared" si="3"/>
        <v>21.16</v>
      </c>
      <c r="P17" s="112">
        <f t="shared" si="3"/>
        <v>19.16</v>
      </c>
      <c r="Q17" s="102">
        <f>(Q15*1000)/(150*150)</f>
        <v>20.53925926</v>
      </c>
      <c r="S17" s="111">
        <f t="shared" ref="S17:U17" si="4">(S15*1000)/S16</f>
        <v>21.35111111</v>
      </c>
      <c r="T17" s="111">
        <f t="shared" si="4"/>
        <v>22.33777778</v>
      </c>
      <c r="U17" s="112">
        <f t="shared" si="4"/>
        <v>20.24</v>
      </c>
      <c r="V17" s="102">
        <f>(V15*1000)/(150*150)</f>
        <v>21.30962963</v>
      </c>
      <c r="W17" s="75"/>
      <c r="X17" s="113">
        <f t="shared" ref="X17:Z17" si="5">(X15*1000)/X16</f>
        <v>24.02222222</v>
      </c>
      <c r="Y17" s="113">
        <f t="shared" si="5"/>
        <v>24.61333333</v>
      </c>
      <c r="Z17" s="114">
        <f t="shared" si="5"/>
        <v>23.45777778</v>
      </c>
      <c r="AA17" s="101">
        <f>(AA15*1000)/(150*150)</f>
        <v>24.03111111</v>
      </c>
      <c r="AB17" s="75"/>
      <c r="AC17" s="113">
        <f t="shared" ref="AC17:AE17" si="6">(AC15*1000)/AC16</f>
        <v>24</v>
      </c>
      <c r="AD17" s="113">
        <f t="shared" si="6"/>
        <v>25.06666667</v>
      </c>
      <c r="AE17" s="114">
        <f t="shared" si="6"/>
        <v>25.33777778</v>
      </c>
      <c r="AF17" s="101">
        <f>(AF15*1000)/(150*150)</f>
        <v>24.80148148</v>
      </c>
    </row>
    <row r="18">
      <c r="A18" s="48" t="s">
        <v>153</v>
      </c>
      <c r="B18" s="115"/>
      <c r="C18" s="115"/>
      <c r="D18" s="115"/>
      <c r="E18" s="115"/>
      <c r="F18" s="115"/>
      <c r="G18" s="116"/>
      <c r="H18" s="115"/>
      <c r="I18" s="115"/>
      <c r="J18" s="115"/>
      <c r="K18" s="115"/>
      <c r="L18" s="116"/>
      <c r="M18" s="117"/>
      <c r="N18" s="117"/>
      <c r="O18" s="117"/>
      <c r="P18" s="117"/>
      <c r="Q18" s="118"/>
      <c r="R18" s="117"/>
      <c r="S18" s="117"/>
      <c r="T18" s="117"/>
      <c r="U18" s="117"/>
      <c r="V18" s="118"/>
      <c r="W18" s="119"/>
      <c r="X18" s="119"/>
      <c r="Y18" s="119"/>
      <c r="Z18" s="119"/>
      <c r="AA18" s="120"/>
      <c r="AB18" s="119"/>
      <c r="AC18" s="119"/>
      <c r="AD18" s="119"/>
      <c r="AE18" s="119"/>
      <c r="AF18" s="120"/>
    </row>
    <row r="19">
      <c r="A19" s="71" t="s">
        <v>138</v>
      </c>
      <c r="B19" s="121"/>
      <c r="C19" s="53"/>
      <c r="D19" s="53" t="s">
        <v>139</v>
      </c>
      <c r="E19" s="53" t="s">
        <v>140</v>
      </c>
      <c r="F19" s="53" t="s">
        <v>141</v>
      </c>
      <c r="G19" s="54"/>
      <c r="H19" s="53"/>
      <c r="I19" s="53" t="s">
        <v>139</v>
      </c>
      <c r="J19" s="53" t="s">
        <v>140</v>
      </c>
      <c r="K19" s="53" t="s">
        <v>141</v>
      </c>
      <c r="L19" s="54"/>
      <c r="M19" s="53"/>
      <c r="N19" s="53" t="s">
        <v>139</v>
      </c>
      <c r="O19" s="53" t="s">
        <v>140</v>
      </c>
      <c r="P19" s="53" t="s">
        <v>141</v>
      </c>
      <c r="Q19" s="54"/>
      <c r="R19" s="53"/>
      <c r="S19" s="53" t="s">
        <v>139</v>
      </c>
      <c r="T19" s="53" t="s">
        <v>140</v>
      </c>
      <c r="U19" s="53" t="s">
        <v>141</v>
      </c>
      <c r="V19" s="54"/>
      <c r="W19" s="122"/>
      <c r="X19" s="78" t="s">
        <v>139</v>
      </c>
      <c r="Y19" s="78" t="s">
        <v>140</v>
      </c>
      <c r="Z19" s="78" t="s">
        <v>141</v>
      </c>
      <c r="AA19" s="123"/>
      <c r="AB19" s="122"/>
      <c r="AC19" s="78" t="s">
        <v>139</v>
      </c>
      <c r="AD19" s="78" t="s">
        <v>140</v>
      </c>
      <c r="AE19" s="78" t="s">
        <v>141</v>
      </c>
      <c r="AF19" s="123"/>
    </row>
    <row r="20">
      <c r="A20" s="79"/>
      <c r="B20" s="124" t="s">
        <v>142</v>
      </c>
      <c r="C20" s="125" t="s">
        <v>143</v>
      </c>
      <c r="D20" s="84">
        <v>26.8</v>
      </c>
      <c r="E20" s="84">
        <v>28.8</v>
      </c>
      <c r="F20" s="85">
        <v>38.3</v>
      </c>
      <c r="G20" s="54"/>
      <c r="H20" s="126" t="s">
        <v>143</v>
      </c>
      <c r="I20" s="84">
        <v>33.9</v>
      </c>
      <c r="J20" s="84">
        <v>32.7</v>
      </c>
      <c r="K20" s="85">
        <v>31.6</v>
      </c>
      <c r="L20" s="54"/>
      <c r="M20" s="126" t="s">
        <v>143</v>
      </c>
      <c r="N20" s="84">
        <v>42.2</v>
      </c>
      <c r="O20" s="84">
        <v>48.1</v>
      </c>
      <c r="P20" s="85">
        <v>39.7</v>
      </c>
      <c r="Q20" s="54"/>
      <c r="R20" s="126" t="s">
        <v>143</v>
      </c>
      <c r="S20" s="84">
        <v>29.0</v>
      </c>
      <c r="T20" s="84">
        <v>29.3</v>
      </c>
      <c r="U20" s="85">
        <v>33.5</v>
      </c>
      <c r="V20" s="54"/>
      <c r="W20" s="127" t="s">
        <v>143</v>
      </c>
      <c r="X20" s="128">
        <v>26.8</v>
      </c>
      <c r="Y20" s="128">
        <v>28.4</v>
      </c>
      <c r="Z20" s="129">
        <v>27.6</v>
      </c>
      <c r="AA20" s="123"/>
      <c r="AB20" s="127" t="s">
        <v>143</v>
      </c>
      <c r="AC20" s="128">
        <v>28.8</v>
      </c>
      <c r="AD20" s="128">
        <v>27.6</v>
      </c>
      <c r="AE20" s="129">
        <v>28.4</v>
      </c>
      <c r="AF20" s="123"/>
    </row>
    <row r="21">
      <c r="A21" s="79"/>
      <c r="B21" s="124" t="s">
        <v>144</v>
      </c>
      <c r="C21" s="130" t="s">
        <v>144</v>
      </c>
      <c r="D21" s="3">
        <v>5589.0</v>
      </c>
      <c r="E21" s="103">
        <v>5212.0</v>
      </c>
      <c r="F21" s="104">
        <v>3920.0</v>
      </c>
      <c r="G21" s="54">
        <f>AVERAGE(D21:F21)</f>
        <v>4907</v>
      </c>
      <c r="H21" s="131" t="s">
        <v>144</v>
      </c>
      <c r="I21" s="103">
        <v>4419.0</v>
      </c>
      <c r="J21" s="103">
        <v>4583.0</v>
      </c>
      <c r="K21" s="104">
        <v>4749.0</v>
      </c>
      <c r="L21" s="54">
        <f>AVERAGE(I21:K21)</f>
        <v>4583.666667</v>
      </c>
      <c r="M21" s="131" t="s">
        <v>144</v>
      </c>
      <c r="N21" s="3">
        <v>3552.0</v>
      </c>
      <c r="O21" s="103">
        <v>3117.0</v>
      </c>
      <c r="P21" s="104">
        <v>3774.0</v>
      </c>
      <c r="Q21" s="54">
        <f>AVERAGE(N21:P21)</f>
        <v>3481</v>
      </c>
      <c r="R21" s="131" t="s">
        <v>144</v>
      </c>
      <c r="S21" s="103">
        <v>5168.0</v>
      </c>
      <c r="T21" s="103">
        <v>5114.0</v>
      </c>
      <c r="U21" s="104">
        <v>4477.0</v>
      </c>
      <c r="V21" s="54">
        <f>AVERAGE(S21:U21)</f>
        <v>4919.666667</v>
      </c>
      <c r="W21" s="132" t="s">
        <v>144</v>
      </c>
      <c r="X21" s="133">
        <v>5588.0</v>
      </c>
      <c r="Y21" s="134">
        <v>5287.0</v>
      </c>
      <c r="Z21" s="135">
        <v>5441.0</v>
      </c>
      <c r="AA21" s="136">
        <f>AVERAGE(X21:Z21)</f>
        <v>5438.666667</v>
      </c>
      <c r="AB21" s="132" t="s">
        <v>144</v>
      </c>
      <c r="AC21" s="134">
        <v>5205.0</v>
      </c>
      <c r="AD21" s="134">
        <v>5430.0</v>
      </c>
      <c r="AE21" s="135">
        <v>5287.0</v>
      </c>
      <c r="AF21" s="136">
        <f>AVERAGE(AC21:AE21)</f>
        <v>5307.333333</v>
      </c>
    </row>
    <row r="22">
      <c r="A22" s="79"/>
      <c r="B22" s="37"/>
      <c r="C22" s="130" t="s">
        <v>145</v>
      </c>
      <c r="D22" s="103">
        <v>0.15</v>
      </c>
      <c r="E22" s="103">
        <v>0.15</v>
      </c>
      <c r="F22" s="104">
        <v>0.15</v>
      </c>
      <c r="G22" s="54"/>
      <c r="H22" s="131" t="s">
        <v>145</v>
      </c>
      <c r="I22" s="103">
        <v>0.15</v>
      </c>
      <c r="J22" s="103">
        <v>0.15</v>
      </c>
      <c r="K22" s="104">
        <v>0.15</v>
      </c>
      <c r="L22" s="54"/>
      <c r="M22" s="131" t="s">
        <v>145</v>
      </c>
      <c r="N22" s="103">
        <v>0.15</v>
      </c>
      <c r="O22" s="103">
        <v>0.15</v>
      </c>
      <c r="P22" s="104">
        <v>0.15</v>
      </c>
      <c r="Q22" s="54"/>
      <c r="R22" s="131" t="s">
        <v>145</v>
      </c>
      <c r="S22" s="103">
        <v>0.15</v>
      </c>
      <c r="T22" s="103">
        <v>0.15</v>
      </c>
      <c r="U22" s="104">
        <v>0.15</v>
      </c>
      <c r="V22" s="54"/>
      <c r="W22" s="132" t="s">
        <v>145</v>
      </c>
      <c r="X22" s="137">
        <v>0.15</v>
      </c>
      <c r="Y22" s="137">
        <v>0.15</v>
      </c>
      <c r="Z22" s="138">
        <v>0.15</v>
      </c>
      <c r="AA22" s="123"/>
      <c r="AB22" s="132" t="s">
        <v>145</v>
      </c>
      <c r="AC22" s="137">
        <v>0.15</v>
      </c>
      <c r="AD22" s="137">
        <v>0.15</v>
      </c>
      <c r="AE22" s="138">
        <v>0.15</v>
      </c>
      <c r="AF22" s="123"/>
    </row>
    <row r="23">
      <c r="A23" s="79"/>
      <c r="B23" s="46" t="s">
        <v>147</v>
      </c>
      <c r="G23" s="54">
        <f>G21/1000</f>
        <v>4.907</v>
      </c>
      <c r="L23" s="54">
        <f>L21/1000</f>
        <v>4.583666667</v>
      </c>
      <c r="Q23" s="54">
        <f>Q21/1000</f>
        <v>3.481</v>
      </c>
      <c r="V23" s="54">
        <f>V21/1000</f>
        <v>4.919666667</v>
      </c>
      <c r="W23" s="75"/>
      <c r="AA23" s="136">
        <f>AA21/1000</f>
        <v>5.438666667</v>
      </c>
      <c r="AB23" s="75"/>
      <c r="AF23" s="136">
        <f>AF21/1000</f>
        <v>5.307333333</v>
      </c>
    </row>
    <row r="24">
      <c r="A24" s="106"/>
      <c r="B24" s="46" t="s">
        <v>148</v>
      </c>
      <c r="G24" s="54" t="str">
        <f>IF(G23&gt;4.5, "Excellent", IF(AND(G23&gt;=3.5, G23&lt;=4.5), "Good", IF(AND(G23&gt;=3, G23&lt;3.5), "Medium", IF(G23&lt;3, "Doubtful", "Invalid Velocity"))))</f>
        <v>Excellent</v>
      </c>
      <c r="L24" s="54" t="str">
        <f>IF(L23&gt;4.5, "Excellent", IF(AND(L23&gt;=3.5, L23&lt;=4.5), "Good", IF(AND(L23&gt;=3, L23&lt;3.5), "Medium", IF(L23&lt;3, "Doubtful", "Invalid Velocity"))))</f>
        <v>Excellent</v>
      </c>
      <c r="Q24" s="54" t="str">
        <f>IF(Q23&gt;4.5, "Excellent", IF(AND(Q23&gt;=3.5, Q23&lt;=4.5), "Good", IF(AND(Q23&gt;=3, Q23&lt;3.5), "Medium", IF(Q23&lt;3, "Doubtful", "Invalid Velocity"))))</f>
        <v>Medium</v>
      </c>
      <c r="V24" s="54" t="str">
        <f>IF(V23&gt;4.5, "Excellent", IF(AND(V23&gt;=3.5, V23&lt;=4.5), "Good", IF(AND(V23&gt;=3, V23&lt;3.5), "Medium", IF(V23&lt;3, "Doubtful", "Invalid Velocity"))))</f>
        <v>Excellent</v>
      </c>
      <c r="AA24" s="136" t="str">
        <f>IF(AA23&gt;4.5, "Excellent", IF(AND(AA23&gt;=3.5, AA23&lt;=4.5), "Good", IF(AND(AA23&gt;=3, AA23&lt;3.5), "Medium", IF(AA23&lt;3, "Doubtful", "Invalid Velocity"))))</f>
        <v>Excellent</v>
      </c>
      <c r="AF24" s="136" t="str">
        <f>IF(AF23&gt;4.5, "Excellent", IF(AND(AF23&gt;=3.5, AF23&lt;=4.5), "Good", IF(AND(AF23&gt;=3, AF23&lt;3.5), "Medium", IF(AF23&lt;3, "Doubtful", "Invalid Velocity"))))</f>
        <v>Excellent</v>
      </c>
    </row>
    <row r="25">
      <c r="A25" s="71" t="s">
        <v>149</v>
      </c>
      <c r="B25" s="139"/>
      <c r="C25" s="58"/>
      <c r="D25" s="53" t="s">
        <v>139</v>
      </c>
      <c r="E25" s="53" t="s">
        <v>140</v>
      </c>
      <c r="F25" s="53" t="s">
        <v>141</v>
      </c>
      <c r="G25" s="74"/>
      <c r="H25" s="58"/>
      <c r="I25" s="53" t="s">
        <v>139</v>
      </c>
      <c r="J25" s="53" t="s">
        <v>140</v>
      </c>
      <c r="K25" s="53" t="s">
        <v>141</v>
      </c>
      <c r="L25" s="74"/>
      <c r="M25" s="58"/>
      <c r="N25" s="53" t="s">
        <v>139</v>
      </c>
      <c r="O25" s="53" t="s">
        <v>140</v>
      </c>
      <c r="P25" s="53" t="s">
        <v>141</v>
      </c>
      <c r="Q25" s="74"/>
      <c r="R25" s="58"/>
      <c r="S25" s="53" t="s">
        <v>139</v>
      </c>
      <c r="T25" s="53" t="s">
        <v>140</v>
      </c>
      <c r="U25" s="53" t="s">
        <v>141</v>
      </c>
      <c r="V25" s="74"/>
      <c r="W25" s="140"/>
      <c r="X25" s="78" t="s">
        <v>139</v>
      </c>
      <c r="Y25" s="78" t="s">
        <v>140</v>
      </c>
      <c r="Z25" s="78" t="s">
        <v>141</v>
      </c>
      <c r="AA25" s="77"/>
      <c r="AB25" s="140"/>
      <c r="AC25" s="78" t="s">
        <v>139</v>
      </c>
      <c r="AD25" s="78" t="s">
        <v>140</v>
      </c>
      <c r="AE25" s="78" t="s">
        <v>141</v>
      </c>
      <c r="AF25" s="77"/>
      <c r="AG25" s="58"/>
      <c r="AH25" s="58"/>
      <c r="AI25" s="58"/>
      <c r="AJ25" s="58"/>
    </row>
    <row r="26">
      <c r="A26" s="79"/>
      <c r="B26" s="46" t="s">
        <v>150</v>
      </c>
      <c r="D26" s="80">
        <v>8.23</v>
      </c>
      <c r="E26" s="81">
        <v>7.91</v>
      </c>
      <c r="F26" s="82">
        <v>7.89</v>
      </c>
      <c r="G26" s="74"/>
      <c r="I26" s="83">
        <v>7.81</v>
      </c>
      <c r="J26" s="84">
        <v>8.04</v>
      </c>
      <c r="K26" s="85">
        <v>8.0</v>
      </c>
      <c r="L26" s="74"/>
      <c r="N26" s="80">
        <v>7.92</v>
      </c>
      <c r="O26" s="81">
        <v>7.85</v>
      </c>
      <c r="P26" s="82">
        <v>7.89</v>
      </c>
      <c r="Q26" s="74"/>
      <c r="S26" s="83">
        <v>8.23</v>
      </c>
      <c r="T26" s="84">
        <v>8.1</v>
      </c>
      <c r="U26" s="85">
        <v>7.94</v>
      </c>
      <c r="V26" s="74"/>
      <c r="W26" s="75"/>
      <c r="X26" s="80">
        <v>7.91</v>
      </c>
      <c r="Y26" s="81">
        <v>7.87</v>
      </c>
      <c r="Z26" s="82">
        <v>7.96</v>
      </c>
      <c r="AA26" s="77"/>
      <c r="AB26" s="75"/>
      <c r="AC26" s="83">
        <v>8.2</v>
      </c>
      <c r="AD26" s="84">
        <v>8.33</v>
      </c>
      <c r="AE26" s="85">
        <v>8.23</v>
      </c>
      <c r="AF26" s="77"/>
    </row>
    <row r="27">
      <c r="A27" s="79"/>
      <c r="B27" s="46" t="s">
        <v>151</v>
      </c>
      <c r="D27" s="90">
        <v>716.4</v>
      </c>
      <c r="E27" s="91">
        <v>654.7</v>
      </c>
      <c r="F27" s="92">
        <v>636.0</v>
      </c>
      <c r="G27" s="74">
        <f>AVERAGE(D27:F27)</f>
        <v>669.0333333</v>
      </c>
      <c r="I27" s="90">
        <v>618.8</v>
      </c>
      <c r="J27" s="93">
        <v>673.9</v>
      </c>
      <c r="K27" s="94">
        <v>695.7</v>
      </c>
      <c r="L27" s="74">
        <f>AVERAGE(I27:K27)</f>
        <v>662.8</v>
      </c>
      <c r="N27" s="90">
        <v>616.4</v>
      </c>
      <c r="O27" s="91">
        <v>583.6</v>
      </c>
      <c r="P27" s="92">
        <v>444.9</v>
      </c>
      <c r="Q27" s="74">
        <f>AVERAGE(N27:P27)</f>
        <v>548.3</v>
      </c>
      <c r="S27" s="90">
        <v>627.1</v>
      </c>
      <c r="T27" s="93">
        <v>574.2</v>
      </c>
      <c r="U27" s="94">
        <v>593.5</v>
      </c>
      <c r="V27" s="74">
        <f>AVERAGE(S27:U27)</f>
        <v>598.2666667</v>
      </c>
      <c r="W27" s="75"/>
      <c r="X27" s="90">
        <v>695.8</v>
      </c>
      <c r="Y27" s="91">
        <v>680.6</v>
      </c>
      <c r="Z27" s="92">
        <v>703.3</v>
      </c>
      <c r="AA27" s="101">
        <f>AVERAGE(X27:Z27)</f>
        <v>693.2333333</v>
      </c>
      <c r="AB27" s="75"/>
      <c r="AC27" s="90">
        <v>704.6</v>
      </c>
      <c r="AD27" s="93">
        <v>583.3</v>
      </c>
      <c r="AE27" s="94">
        <v>635.7</v>
      </c>
      <c r="AF27" s="101">
        <f>AVERAGE(AC27:AE27)</f>
        <v>641.2</v>
      </c>
    </row>
    <row r="28">
      <c r="A28" s="79"/>
      <c r="B28" s="46" t="s">
        <v>154</v>
      </c>
      <c r="D28" s="91">
        <v>22500.0</v>
      </c>
      <c r="E28" s="91">
        <v>22500.0</v>
      </c>
      <c r="F28" s="92">
        <v>22500.0</v>
      </c>
      <c r="G28" s="102"/>
      <c r="I28" s="103">
        <v>22500.0</v>
      </c>
      <c r="J28" s="103">
        <v>22500.0</v>
      </c>
      <c r="K28" s="104">
        <v>22500.0</v>
      </c>
      <c r="L28" s="102"/>
      <c r="N28" s="91">
        <v>22500.0</v>
      </c>
      <c r="O28" s="91">
        <v>22500.0</v>
      </c>
      <c r="P28" s="92">
        <v>22500.0</v>
      </c>
      <c r="Q28" s="102"/>
      <c r="S28" s="103">
        <v>22500.0</v>
      </c>
      <c r="T28" s="103">
        <v>22500.0</v>
      </c>
      <c r="U28" s="104">
        <v>22500.0</v>
      </c>
      <c r="V28" s="102"/>
      <c r="W28" s="75"/>
      <c r="X28" s="141">
        <v>22500.0</v>
      </c>
      <c r="Y28" s="141">
        <v>22500.0</v>
      </c>
      <c r="Z28" s="142">
        <v>22500.0</v>
      </c>
      <c r="AA28" s="77"/>
      <c r="AB28" s="75"/>
      <c r="AC28" s="137">
        <v>22500.0</v>
      </c>
      <c r="AD28" s="137">
        <v>22500.0</v>
      </c>
      <c r="AE28" s="138">
        <v>22500.0</v>
      </c>
      <c r="AF28" s="77"/>
    </row>
    <row r="29">
      <c r="A29" s="106"/>
      <c r="B29" s="143" t="s">
        <v>152</v>
      </c>
      <c r="C29" s="144"/>
      <c r="D29" s="145">
        <f t="shared" ref="D29:F29" si="7">(D27*1000)/D28</f>
        <v>31.84</v>
      </c>
      <c r="E29" s="145">
        <f t="shared" si="7"/>
        <v>29.09777778</v>
      </c>
      <c r="F29" s="146">
        <f t="shared" si="7"/>
        <v>28.26666667</v>
      </c>
      <c r="G29" s="102">
        <f>(G27*1000)/(150*150)</f>
        <v>29.73481481</v>
      </c>
      <c r="H29" s="144"/>
      <c r="I29" s="147">
        <f t="shared" ref="I29:K29" si="8">(I27*1000)/I28</f>
        <v>27.50222222</v>
      </c>
      <c r="J29" s="147">
        <f t="shared" si="8"/>
        <v>29.95111111</v>
      </c>
      <c r="K29" s="148">
        <f t="shared" si="8"/>
        <v>30.92</v>
      </c>
      <c r="L29" s="102">
        <f>(L27*1000)/(150*150)</f>
        <v>29.45777778</v>
      </c>
      <c r="M29" s="144"/>
      <c r="N29" s="145">
        <f t="shared" ref="N29:P29" si="9">(N27*1000)/N28</f>
        <v>27.39555556</v>
      </c>
      <c r="O29" s="145">
        <f t="shared" si="9"/>
        <v>25.93777778</v>
      </c>
      <c r="P29" s="146">
        <f t="shared" si="9"/>
        <v>19.77333333</v>
      </c>
      <c r="Q29" s="102">
        <f>(Q27*1000)/(150*150)</f>
        <v>24.36888889</v>
      </c>
      <c r="R29" s="144"/>
      <c r="S29" s="147">
        <f t="shared" ref="S29:U29" si="10">(S27*1000)/S28</f>
        <v>27.87111111</v>
      </c>
      <c r="T29" s="147">
        <f t="shared" si="10"/>
        <v>25.52</v>
      </c>
      <c r="U29" s="148">
        <f t="shared" si="10"/>
        <v>26.37777778</v>
      </c>
      <c r="V29" s="102">
        <f>(V27*1000)/(150*150)</f>
        <v>26.58962963</v>
      </c>
      <c r="W29" s="149"/>
      <c r="X29" s="150">
        <f t="shared" ref="X29:Z29" si="11">(X27*1000)/X28</f>
        <v>30.92444444</v>
      </c>
      <c r="Y29" s="150">
        <f t="shared" si="11"/>
        <v>30.24888889</v>
      </c>
      <c r="Z29" s="151">
        <f t="shared" si="11"/>
        <v>31.25777778</v>
      </c>
      <c r="AA29" s="101">
        <f>(AA27*1000)/(150*150)</f>
        <v>30.81037037</v>
      </c>
      <c r="AB29" s="149"/>
      <c r="AC29" s="150">
        <f t="shared" ref="AC29:AE29" si="12">(AC27*1000)/AC28</f>
        <v>31.31555556</v>
      </c>
      <c r="AD29" s="150">
        <f t="shared" si="12"/>
        <v>25.92444444</v>
      </c>
      <c r="AE29" s="151">
        <f t="shared" si="12"/>
        <v>28.25333333</v>
      </c>
      <c r="AF29" s="101">
        <f>(AF27*1000)/(150*150)</f>
        <v>28.49777778</v>
      </c>
      <c r="AG29" s="144"/>
      <c r="AH29" s="144"/>
      <c r="AI29" s="144"/>
      <c r="AJ29" s="144"/>
    </row>
    <row r="30">
      <c r="A30" s="152" t="s">
        <v>155</v>
      </c>
      <c r="B30" s="121"/>
      <c r="C30" s="153" t="s">
        <v>139</v>
      </c>
      <c r="D30" s="154"/>
      <c r="E30" s="154"/>
      <c r="F30" s="155"/>
      <c r="G30" s="156"/>
      <c r="H30" s="153" t="s">
        <v>139</v>
      </c>
      <c r="I30" s="154"/>
      <c r="J30" s="154"/>
      <c r="K30" s="155"/>
      <c r="L30" s="156"/>
      <c r="M30" s="153" t="s">
        <v>139</v>
      </c>
      <c r="N30" s="154"/>
      <c r="O30" s="154"/>
      <c r="P30" s="155"/>
      <c r="Q30" s="156"/>
      <c r="R30" s="153" t="s">
        <v>139</v>
      </c>
      <c r="S30" s="154"/>
      <c r="T30" s="154"/>
      <c r="U30" s="155"/>
      <c r="V30" s="156"/>
      <c r="W30" s="78" t="s">
        <v>139</v>
      </c>
      <c r="AA30" s="157"/>
      <c r="AB30" s="78" t="s">
        <v>139</v>
      </c>
      <c r="AF30" s="157"/>
      <c r="AG30" s="58"/>
      <c r="AH30" s="58"/>
      <c r="AI30" s="58"/>
      <c r="AJ30" s="58"/>
    </row>
    <row r="31">
      <c r="A31" s="79"/>
      <c r="C31" s="158" t="s">
        <v>156</v>
      </c>
      <c r="D31" s="3">
        <v>14.0</v>
      </c>
      <c r="E31" s="159">
        <f t="shared" ref="E31:E39" si="13">ABS(D31-$D$40)</f>
        <v>5.333333333</v>
      </c>
      <c r="F31" s="159">
        <f>IF(E31&gt;6,NULL,D31)</f>
        <v>14</v>
      </c>
      <c r="G31" s="79"/>
      <c r="H31" s="158" t="s">
        <v>156</v>
      </c>
      <c r="I31" s="3">
        <v>14.0</v>
      </c>
      <c r="J31" s="159">
        <f t="shared" ref="J31:J39" si="14">ABS(I31-$I$40)</f>
        <v>3.222222222</v>
      </c>
      <c r="K31" s="159">
        <f>IF(J31&gt;6,NULL,I31)</f>
        <v>14</v>
      </c>
      <c r="L31" s="79"/>
      <c r="M31" s="158" t="s">
        <v>156</v>
      </c>
      <c r="O31" s="159" t="str">
        <f t="shared" ref="O31:O39" si="15">ABS(N31-$N$40)</f>
        <v>#DIV/0!</v>
      </c>
      <c r="P31" s="159" t="str">
        <f>IF(O31&gt;6,NULL,N31)</f>
        <v>#DIV/0!</v>
      </c>
      <c r="Q31" s="79"/>
      <c r="R31" s="158" t="s">
        <v>156</v>
      </c>
      <c r="T31" s="159" t="str">
        <f t="shared" ref="T31:T39" si="16">ABS(S31-$S$40)</f>
        <v>#DIV/0!</v>
      </c>
      <c r="U31" s="159" t="str">
        <f>IF(T31&gt;6,NULL,S31)</f>
        <v>#DIV/0!</v>
      </c>
      <c r="V31" s="79"/>
      <c r="W31" s="160" t="s">
        <v>156</v>
      </c>
      <c r="X31" s="75"/>
      <c r="Y31" s="161" t="str">
        <f t="shared" ref="Y31:Y39" si="17">ABS(X31-$X$40)</f>
        <v>#DIV/0!</v>
      </c>
      <c r="Z31" s="161" t="str">
        <f>IF(Y31&gt;6,NULL,X31)</f>
        <v>#DIV/0!</v>
      </c>
      <c r="AA31" s="79"/>
      <c r="AB31" s="160" t="s">
        <v>156</v>
      </c>
      <c r="AC31" s="75"/>
      <c r="AD31" s="161" t="str">
        <f t="shared" ref="AD31:AD39" si="18">ABS(AC31-$AC$40)</f>
        <v>#DIV/0!</v>
      </c>
      <c r="AE31" s="161" t="str">
        <f>IF(AD31&gt;6,NULL,AC31)</f>
        <v>#DIV/0!</v>
      </c>
      <c r="AF31" s="79"/>
    </row>
    <row r="32">
      <c r="A32" s="79"/>
      <c r="C32" s="162"/>
      <c r="D32" s="3">
        <v>21.0</v>
      </c>
      <c r="E32" s="159">
        <f t="shared" si="13"/>
        <v>1.666666667</v>
      </c>
      <c r="F32" s="159">
        <f t="shared" ref="F32:F39" si="19">IF(E32&gt;6,"NULL",D32)</f>
        <v>21</v>
      </c>
      <c r="G32" s="79"/>
      <c r="H32" s="162"/>
      <c r="I32" s="3">
        <v>19.0</v>
      </c>
      <c r="J32" s="159">
        <f t="shared" si="14"/>
        <v>1.777777778</v>
      </c>
      <c r="K32" s="159">
        <f t="shared" ref="K32:K39" si="20">IF(J32&gt;6,"NULL",I32)</f>
        <v>19</v>
      </c>
      <c r="L32" s="79"/>
      <c r="M32" s="162"/>
      <c r="O32" s="159" t="str">
        <f t="shared" si="15"/>
        <v>#DIV/0!</v>
      </c>
      <c r="P32" s="159" t="str">
        <f t="shared" ref="P32:P39" si="21">IF(O32&gt;6,"NULL",N32)</f>
        <v>#DIV/0!</v>
      </c>
      <c r="Q32" s="79"/>
      <c r="R32" s="162"/>
      <c r="T32" s="159" t="str">
        <f t="shared" si="16"/>
        <v>#DIV/0!</v>
      </c>
      <c r="U32" s="159" t="str">
        <f t="shared" ref="U32:U39" si="22">IF(T32&gt;6,"NULL",S32)</f>
        <v>#DIV/0!</v>
      </c>
      <c r="V32" s="79"/>
      <c r="W32" s="75"/>
      <c r="X32" s="75"/>
      <c r="Y32" s="161" t="str">
        <f t="shared" si="17"/>
        <v>#DIV/0!</v>
      </c>
      <c r="Z32" s="161" t="str">
        <f t="shared" ref="Z32:Z39" si="23">IF(Y32&gt;6,"NULL",X32)</f>
        <v>#DIV/0!</v>
      </c>
      <c r="AA32" s="79"/>
      <c r="AB32" s="75"/>
      <c r="AC32" s="75"/>
      <c r="AD32" s="161" t="str">
        <f t="shared" si="18"/>
        <v>#DIV/0!</v>
      </c>
      <c r="AE32" s="161" t="str">
        <f t="shared" ref="AE32:AE39" si="24">IF(AD32&gt;6,"NULL",AC32)</f>
        <v>#DIV/0!</v>
      </c>
      <c r="AF32" s="79"/>
    </row>
    <row r="33">
      <c r="A33" s="79"/>
      <c r="C33" s="162"/>
      <c r="D33" s="3">
        <v>20.0</v>
      </c>
      <c r="E33" s="159">
        <f t="shared" si="13"/>
        <v>0.6666666667</v>
      </c>
      <c r="F33" s="159">
        <f t="shared" si="19"/>
        <v>20</v>
      </c>
      <c r="G33" s="79"/>
      <c r="H33" s="162"/>
      <c r="I33" s="3">
        <v>21.0</v>
      </c>
      <c r="J33" s="159">
        <f t="shared" si="14"/>
        <v>3.777777778</v>
      </c>
      <c r="K33" s="159">
        <f t="shared" si="20"/>
        <v>21</v>
      </c>
      <c r="L33" s="79"/>
      <c r="M33" s="162"/>
      <c r="O33" s="159" t="str">
        <f t="shared" si="15"/>
        <v>#DIV/0!</v>
      </c>
      <c r="P33" s="159" t="str">
        <f t="shared" si="21"/>
        <v>#DIV/0!</v>
      </c>
      <c r="Q33" s="79"/>
      <c r="R33" s="162"/>
      <c r="T33" s="159" t="str">
        <f t="shared" si="16"/>
        <v>#DIV/0!</v>
      </c>
      <c r="U33" s="159" t="str">
        <f t="shared" si="22"/>
        <v>#DIV/0!</v>
      </c>
      <c r="V33" s="79"/>
      <c r="W33" s="75"/>
      <c r="X33" s="75"/>
      <c r="Y33" s="161" t="str">
        <f t="shared" si="17"/>
        <v>#DIV/0!</v>
      </c>
      <c r="Z33" s="161" t="str">
        <f t="shared" si="23"/>
        <v>#DIV/0!</v>
      </c>
      <c r="AA33" s="79"/>
      <c r="AB33" s="75"/>
      <c r="AC33" s="75"/>
      <c r="AD33" s="161" t="str">
        <f t="shared" si="18"/>
        <v>#DIV/0!</v>
      </c>
      <c r="AE33" s="161" t="str">
        <f t="shared" si="24"/>
        <v>#DIV/0!</v>
      </c>
      <c r="AF33" s="79"/>
    </row>
    <row r="34">
      <c r="A34" s="79"/>
      <c r="C34" s="162"/>
      <c r="D34" s="3">
        <v>20.0</v>
      </c>
      <c r="E34" s="159">
        <f t="shared" si="13"/>
        <v>0.6666666667</v>
      </c>
      <c r="F34" s="159">
        <f t="shared" si="19"/>
        <v>20</v>
      </c>
      <c r="G34" s="79"/>
      <c r="H34" s="162"/>
      <c r="I34" s="3">
        <v>13.0</v>
      </c>
      <c r="J34" s="159">
        <f t="shared" si="14"/>
        <v>4.222222222</v>
      </c>
      <c r="K34" s="159">
        <f t="shared" si="20"/>
        <v>13</v>
      </c>
      <c r="L34" s="79"/>
      <c r="M34" s="162"/>
      <c r="O34" s="159" t="str">
        <f t="shared" si="15"/>
        <v>#DIV/0!</v>
      </c>
      <c r="P34" s="159" t="str">
        <f t="shared" si="21"/>
        <v>#DIV/0!</v>
      </c>
      <c r="Q34" s="79"/>
      <c r="R34" s="162"/>
      <c r="T34" s="159" t="str">
        <f t="shared" si="16"/>
        <v>#DIV/0!</v>
      </c>
      <c r="U34" s="159" t="str">
        <f t="shared" si="22"/>
        <v>#DIV/0!</v>
      </c>
      <c r="V34" s="79"/>
      <c r="W34" s="75"/>
      <c r="X34" s="75"/>
      <c r="Y34" s="161" t="str">
        <f t="shared" si="17"/>
        <v>#DIV/0!</v>
      </c>
      <c r="Z34" s="161" t="str">
        <f t="shared" si="23"/>
        <v>#DIV/0!</v>
      </c>
      <c r="AA34" s="79"/>
      <c r="AB34" s="75"/>
      <c r="AC34" s="75"/>
      <c r="AD34" s="161" t="str">
        <f t="shared" si="18"/>
        <v>#DIV/0!</v>
      </c>
      <c r="AE34" s="161" t="str">
        <f t="shared" si="24"/>
        <v>#DIV/0!</v>
      </c>
      <c r="AF34" s="79"/>
    </row>
    <row r="35">
      <c r="A35" s="79"/>
      <c r="C35" s="162"/>
      <c r="D35" s="3">
        <v>42.0</v>
      </c>
      <c r="E35" s="159">
        <f t="shared" si="13"/>
        <v>22.66666667</v>
      </c>
      <c r="F35" s="159" t="str">
        <f t="shared" si="19"/>
        <v>NULL</v>
      </c>
      <c r="G35" s="79"/>
      <c r="H35" s="162"/>
      <c r="I35" s="3">
        <v>22.0</v>
      </c>
      <c r="J35" s="159">
        <f t="shared" si="14"/>
        <v>4.777777778</v>
      </c>
      <c r="K35" s="159">
        <f t="shared" si="20"/>
        <v>22</v>
      </c>
      <c r="L35" s="79"/>
      <c r="M35" s="162"/>
      <c r="O35" s="159" t="str">
        <f t="shared" si="15"/>
        <v>#DIV/0!</v>
      </c>
      <c r="P35" s="159" t="str">
        <f t="shared" si="21"/>
        <v>#DIV/0!</v>
      </c>
      <c r="Q35" s="79"/>
      <c r="R35" s="162"/>
      <c r="T35" s="159" t="str">
        <f t="shared" si="16"/>
        <v>#DIV/0!</v>
      </c>
      <c r="U35" s="159" t="str">
        <f t="shared" si="22"/>
        <v>#DIV/0!</v>
      </c>
      <c r="V35" s="79"/>
      <c r="W35" s="75"/>
      <c r="X35" s="75"/>
      <c r="Y35" s="161" t="str">
        <f t="shared" si="17"/>
        <v>#DIV/0!</v>
      </c>
      <c r="Z35" s="161" t="str">
        <f t="shared" si="23"/>
        <v>#DIV/0!</v>
      </c>
      <c r="AA35" s="79"/>
      <c r="AB35" s="75"/>
      <c r="AC35" s="75"/>
      <c r="AD35" s="161" t="str">
        <f t="shared" si="18"/>
        <v>#DIV/0!</v>
      </c>
      <c r="AE35" s="161" t="str">
        <f t="shared" si="24"/>
        <v>#DIV/0!</v>
      </c>
      <c r="AF35" s="79"/>
    </row>
    <row r="36">
      <c r="A36" s="79"/>
      <c r="C36" s="162"/>
      <c r="D36" s="3">
        <v>15.0</v>
      </c>
      <c r="E36" s="159">
        <f t="shared" si="13"/>
        <v>4.333333333</v>
      </c>
      <c r="F36" s="159">
        <f t="shared" si="19"/>
        <v>15</v>
      </c>
      <c r="G36" s="79"/>
      <c r="H36" s="162"/>
      <c r="I36" s="3">
        <v>15.0</v>
      </c>
      <c r="J36" s="159">
        <f t="shared" si="14"/>
        <v>2.222222222</v>
      </c>
      <c r="K36" s="159">
        <f t="shared" si="20"/>
        <v>15</v>
      </c>
      <c r="L36" s="79"/>
      <c r="M36" s="162"/>
      <c r="O36" s="159" t="str">
        <f t="shared" si="15"/>
        <v>#DIV/0!</v>
      </c>
      <c r="P36" s="159" t="str">
        <f t="shared" si="21"/>
        <v>#DIV/0!</v>
      </c>
      <c r="Q36" s="79"/>
      <c r="R36" s="162"/>
      <c r="T36" s="159" t="str">
        <f t="shared" si="16"/>
        <v>#DIV/0!</v>
      </c>
      <c r="U36" s="159" t="str">
        <f t="shared" si="22"/>
        <v>#DIV/0!</v>
      </c>
      <c r="V36" s="79"/>
      <c r="W36" s="75"/>
      <c r="X36" s="75"/>
      <c r="Y36" s="161" t="str">
        <f t="shared" si="17"/>
        <v>#DIV/0!</v>
      </c>
      <c r="Z36" s="161" t="str">
        <f t="shared" si="23"/>
        <v>#DIV/0!</v>
      </c>
      <c r="AA36" s="79"/>
      <c r="AB36" s="75"/>
      <c r="AC36" s="75"/>
      <c r="AD36" s="161" t="str">
        <f t="shared" si="18"/>
        <v>#DIV/0!</v>
      </c>
      <c r="AE36" s="161" t="str">
        <f t="shared" si="24"/>
        <v>#DIV/0!</v>
      </c>
      <c r="AF36" s="79"/>
    </row>
    <row r="37">
      <c r="A37" s="79"/>
      <c r="C37" s="162"/>
      <c r="D37" s="3">
        <v>16.0</v>
      </c>
      <c r="E37" s="159">
        <f t="shared" si="13"/>
        <v>3.333333333</v>
      </c>
      <c r="F37" s="159">
        <f t="shared" si="19"/>
        <v>16</v>
      </c>
      <c r="G37" s="79"/>
      <c r="H37" s="162"/>
      <c r="I37" s="3">
        <v>15.0</v>
      </c>
      <c r="J37" s="159">
        <f t="shared" si="14"/>
        <v>2.222222222</v>
      </c>
      <c r="K37" s="159">
        <f t="shared" si="20"/>
        <v>15</v>
      </c>
      <c r="L37" s="79"/>
      <c r="M37" s="162"/>
      <c r="O37" s="159" t="str">
        <f t="shared" si="15"/>
        <v>#DIV/0!</v>
      </c>
      <c r="P37" s="159" t="str">
        <f t="shared" si="21"/>
        <v>#DIV/0!</v>
      </c>
      <c r="Q37" s="79"/>
      <c r="R37" s="162"/>
      <c r="T37" s="159" t="str">
        <f t="shared" si="16"/>
        <v>#DIV/0!</v>
      </c>
      <c r="U37" s="159" t="str">
        <f t="shared" si="22"/>
        <v>#DIV/0!</v>
      </c>
      <c r="V37" s="79"/>
      <c r="W37" s="75"/>
      <c r="X37" s="75"/>
      <c r="Y37" s="161" t="str">
        <f t="shared" si="17"/>
        <v>#DIV/0!</v>
      </c>
      <c r="Z37" s="161" t="str">
        <f t="shared" si="23"/>
        <v>#DIV/0!</v>
      </c>
      <c r="AA37" s="79"/>
      <c r="AB37" s="75"/>
      <c r="AC37" s="75"/>
      <c r="AD37" s="161" t="str">
        <f t="shared" si="18"/>
        <v>#DIV/0!</v>
      </c>
      <c r="AE37" s="161" t="str">
        <f t="shared" si="24"/>
        <v>#DIV/0!</v>
      </c>
      <c r="AF37" s="79"/>
    </row>
    <row r="38">
      <c r="A38" s="79"/>
      <c r="C38" s="162"/>
      <c r="D38" s="3">
        <v>11.0</v>
      </c>
      <c r="E38" s="159">
        <f t="shared" si="13"/>
        <v>8.333333333</v>
      </c>
      <c r="F38" s="159" t="str">
        <f t="shared" si="19"/>
        <v>NULL</v>
      </c>
      <c r="G38" s="79"/>
      <c r="H38" s="162"/>
      <c r="I38" s="3">
        <v>19.0</v>
      </c>
      <c r="J38" s="159">
        <f t="shared" si="14"/>
        <v>1.777777778</v>
      </c>
      <c r="K38" s="159">
        <f t="shared" si="20"/>
        <v>19</v>
      </c>
      <c r="L38" s="79"/>
      <c r="M38" s="162"/>
      <c r="O38" s="159" t="str">
        <f t="shared" si="15"/>
        <v>#DIV/0!</v>
      </c>
      <c r="P38" s="159" t="str">
        <f t="shared" si="21"/>
        <v>#DIV/0!</v>
      </c>
      <c r="Q38" s="79"/>
      <c r="R38" s="162"/>
      <c r="T38" s="159" t="str">
        <f t="shared" si="16"/>
        <v>#DIV/0!</v>
      </c>
      <c r="U38" s="159" t="str">
        <f t="shared" si="22"/>
        <v>#DIV/0!</v>
      </c>
      <c r="V38" s="79"/>
      <c r="W38" s="75"/>
      <c r="X38" s="75"/>
      <c r="Y38" s="161" t="str">
        <f t="shared" si="17"/>
        <v>#DIV/0!</v>
      </c>
      <c r="Z38" s="161" t="str">
        <f t="shared" si="23"/>
        <v>#DIV/0!</v>
      </c>
      <c r="AA38" s="79"/>
      <c r="AB38" s="75"/>
      <c r="AC38" s="75"/>
      <c r="AD38" s="161" t="str">
        <f t="shared" si="18"/>
        <v>#DIV/0!</v>
      </c>
      <c r="AE38" s="161" t="str">
        <f t="shared" si="24"/>
        <v>#DIV/0!</v>
      </c>
      <c r="AF38" s="79"/>
    </row>
    <row r="39">
      <c r="A39" s="79"/>
      <c r="C39" s="162"/>
      <c r="D39" s="3">
        <v>15.0</v>
      </c>
      <c r="E39" s="159">
        <f t="shared" si="13"/>
        <v>4.333333333</v>
      </c>
      <c r="F39" s="159">
        <f t="shared" si="19"/>
        <v>15</v>
      </c>
      <c r="G39" s="79"/>
      <c r="H39" s="162"/>
      <c r="I39" s="3">
        <v>17.0</v>
      </c>
      <c r="J39" s="159">
        <f t="shared" si="14"/>
        <v>0.2222222222</v>
      </c>
      <c r="K39" s="159">
        <f t="shared" si="20"/>
        <v>17</v>
      </c>
      <c r="L39" s="79"/>
      <c r="M39" s="162"/>
      <c r="O39" s="159" t="str">
        <f t="shared" si="15"/>
        <v>#DIV/0!</v>
      </c>
      <c r="P39" s="159" t="str">
        <f t="shared" si="21"/>
        <v>#DIV/0!</v>
      </c>
      <c r="Q39" s="79"/>
      <c r="R39" s="162"/>
      <c r="T39" s="159" t="str">
        <f t="shared" si="16"/>
        <v>#DIV/0!</v>
      </c>
      <c r="U39" s="159" t="str">
        <f t="shared" si="22"/>
        <v>#DIV/0!</v>
      </c>
      <c r="V39" s="79"/>
      <c r="W39" s="75"/>
      <c r="X39" s="75"/>
      <c r="Y39" s="161" t="str">
        <f t="shared" si="17"/>
        <v>#DIV/0!</v>
      </c>
      <c r="Z39" s="161" t="str">
        <f t="shared" si="23"/>
        <v>#DIV/0!</v>
      </c>
      <c r="AA39" s="79"/>
      <c r="AB39" s="75"/>
      <c r="AC39" s="75"/>
      <c r="AD39" s="161" t="str">
        <f t="shared" si="18"/>
        <v>#DIV/0!</v>
      </c>
      <c r="AE39" s="161" t="str">
        <f t="shared" si="24"/>
        <v>#DIV/0!</v>
      </c>
      <c r="AF39" s="79"/>
    </row>
    <row r="40">
      <c r="A40" s="79"/>
      <c r="C40" s="162"/>
      <c r="D40" s="163">
        <f>AVERAGE(D31:D39)</f>
        <v>19.33333333</v>
      </c>
      <c r="E40" s="158" t="s">
        <v>157</v>
      </c>
      <c r="F40" s="158" t="s">
        <v>158</v>
      </c>
      <c r="G40" s="79"/>
      <c r="H40" s="162"/>
      <c r="I40" s="163">
        <f>AVERAGE(I31:I39)</f>
        <v>17.22222222</v>
      </c>
      <c r="J40" s="158" t="s">
        <v>157</v>
      </c>
      <c r="K40" s="158" t="s">
        <v>158</v>
      </c>
      <c r="L40" s="79"/>
      <c r="M40" s="162"/>
      <c r="N40" s="163" t="str">
        <f>AVERAGE(N31:N39)</f>
        <v>#DIV/0!</v>
      </c>
      <c r="O40" s="158" t="s">
        <v>157</v>
      </c>
      <c r="P40" s="158" t="s">
        <v>158</v>
      </c>
      <c r="Q40" s="79"/>
      <c r="R40" s="162"/>
      <c r="S40" s="163" t="str">
        <f>AVERAGE(S31:S39)</f>
        <v>#DIV/0!</v>
      </c>
      <c r="T40" s="158" t="s">
        <v>157</v>
      </c>
      <c r="U40" s="158" t="s">
        <v>158</v>
      </c>
      <c r="V40" s="79"/>
      <c r="W40" s="75"/>
      <c r="X40" s="164" t="str">
        <f>AVERAGE(X31:X39)</f>
        <v>#DIV/0!</v>
      </c>
      <c r="Y40" s="160" t="s">
        <v>157</v>
      </c>
      <c r="Z40" s="160" t="s">
        <v>158</v>
      </c>
      <c r="AA40" s="79"/>
      <c r="AB40" s="75"/>
      <c r="AC40" s="164" t="str">
        <f>AVERAGE(AC31:AC39)</f>
        <v>#DIV/0!</v>
      </c>
      <c r="AD40" s="160" t="s">
        <v>157</v>
      </c>
      <c r="AE40" s="160" t="s">
        <v>158</v>
      </c>
      <c r="AF40" s="79"/>
    </row>
    <row r="41">
      <c r="A41" s="79"/>
      <c r="C41" s="158" t="s">
        <v>159</v>
      </c>
      <c r="D41" s="165">
        <f>AVERAGE(F31:F39)</f>
        <v>17.28571429</v>
      </c>
      <c r="E41" s="166"/>
      <c r="F41" s="166"/>
      <c r="G41" s="79"/>
      <c r="H41" s="158" t="s">
        <v>159</v>
      </c>
      <c r="I41" s="165">
        <f>AVERAGE(K31:K39)</f>
        <v>17.22222222</v>
      </c>
      <c r="J41" s="166"/>
      <c r="K41" s="166"/>
      <c r="L41" s="79"/>
      <c r="M41" s="158" t="s">
        <v>159</v>
      </c>
      <c r="N41" s="165" t="str">
        <f>AVERAGE(P31:P39)</f>
        <v>#DIV/0!</v>
      </c>
      <c r="O41" s="166"/>
      <c r="P41" s="166"/>
      <c r="Q41" s="79"/>
      <c r="R41" s="158" t="s">
        <v>159</v>
      </c>
      <c r="S41" s="165" t="str">
        <f>AVERAGE(U31:U39)</f>
        <v>#DIV/0!</v>
      </c>
      <c r="T41" s="166"/>
      <c r="U41" s="166"/>
      <c r="V41" s="79"/>
      <c r="W41" s="160" t="s">
        <v>159</v>
      </c>
      <c r="X41" s="167" t="str">
        <f>AVERAGE(Z31:Z39)</f>
        <v>#DIV/0!</v>
      </c>
      <c r="Y41" s="168"/>
      <c r="Z41" s="168"/>
      <c r="AA41" s="79"/>
      <c r="AB41" s="160" t="s">
        <v>159</v>
      </c>
      <c r="AC41" s="167" t="str">
        <f>AVERAGE(AE31:AE39)</f>
        <v>#DIV/0!</v>
      </c>
      <c r="AD41" s="168"/>
      <c r="AE41" s="168"/>
      <c r="AF41" s="79"/>
    </row>
    <row r="42">
      <c r="A42" s="79"/>
      <c r="C42" s="153" t="s">
        <v>140</v>
      </c>
      <c r="D42" s="154"/>
      <c r="E42" s="154"/>
      <c r="F42" s="155"/>
      <c r="G42" s="79"/>
      <c r="H42" s="153" t="s">
        <v>140</v>
      </c>
      <c r="I42" s="154"/>
      <c r="J42" s="154"/>
      <c r="K42" s="155"/>
      <c r="L42" s="79"/>
      <c r="M42" s="153" t="s">
        <v>140</v>
      </c>
      <c r="N42" s="154"/>
      <c r="O42" s="154"/>
      <c r="P42" s="155"/>
      <c r="Q42" s="79"/>
      <c r="R42" s="153" t="s">
        <v>140</v>
      </c>
      <c r="S42" s="154"/>
      <c r="T42" s="154"/>
      <c r="U42" s="155"/>
      <c r="V42" s="79"/>
      <c r="W42" s="78" t="s">
        <v>140</v>
      </c>
      <c r="AA42" s="79"/>
      <c r="AB42" s="78" t="s">
        <v>140</v>
      </c>
      <c r="AF42" s="79"/>
    </row>
    <row r="43">
      <c r="A43" s="79"/>
      <c r="C43" s="158" t="s">
        <v>156</v>
      </c>
      <c r="D43" s="3">
        <v>12.0</v>
      </c>
      <c r="E43" s="159">
        <f t="shared" ref="E43:E51" si="25">ABS(D43-$D$52)</f>
        <v>4</v>
      </c>
      <c r="F43" s="159">
        <f>IF(E43&gt;6,NULL,D43)</f>
        <v>12</v>
      </c>
      <c r="G43" s="79"/>
      <c r="H43" s="158" t="s">
        <v>156</v>
      </c>
      <c r="I43" s="3">
        <v>17.0</v>
      </c>
      <c r="J43" s="159">
        <f t="shared" ref="J43:J51" si="26">ABS(I43-$I$52)</f>
        <v>2.444444444</v>
      </c>
      <c r="K43" s="159">
        <f>IF(J43&gt;6,NULL,I43)</f>
        <v>17</v>
      </c>
      <c r="L43" s="79"/>
      <c r="M43" s="158" t="s">
        <v>156</v>
      </c>
      <c r="O43" s="159" t="str">
        <f t="shared" ref="O43:O51" si="27">ABS(N43-$N$52)</f>
        <v>#DIV/0!</v>
      </c>
      <c r="P43" s="159" t="str">
        <f>IF(O43&gt;6,NULL,N43)</f>
        <v>#DIV/0!</v>
      </c>
      <c r="Q43" s="79"/>
      <c r="R43" s="158" t="s">
        <v>156</v>
      </c>
      <c r="T43" s="159" t="str">
        <f t="shared" ref="T43:T51" si="28">ABS(S43-$S$52)</f>
        <v>#DIV/0!</v>
      </c>
      <c r="U43" s="159" t="str">
        <f>IF(T43&gt;6,NULL,S43)</f>
        <v>#DIV/0!</v>
      </c>
      <c r="V43" s="79"/>
      <c r="W43" s="160" t="s">
        <v>156</v>
      </c>
      <c r="X43" s="75"/>
      <c r="Y43" s="161" t="str">
        <f t="shared" ref="Y43:Y51" si="29">ABS(X43-$X$52)</f>
        <v>#DIV/0!</v>
      </c>
      <c r="Z43" s="161" t="str">
        <f>IF(Y43&gt;6,NULL,X43)</f>
        <v>#DIV/0!</v>
      </c>
      <c r="AA43" s="79"/>
      <c r="AB43" s="160" t="s">
        <v>156</v>
      </c>
      <c r="AC43" s="75"/>
      <c r="AD43" s="161" t="str">
        <f t="shared" ref="AD43:AD51" si="30">ABS(AC43-$AC$52)</f>
        <v>#DIV/0!</v>
      </c>
      <c r="AE43" s="161" t="str">
        <f>IF(AD43&gt;6,NULL,AC43)</f>
        <v>#DIV/0!</v>
      </c>
      <c r="AF43" s="79"/>
    </row>
    <row r="44">
      <c r="A44" s="79"/>
      <c r="C44" s="162"/>
      <c r="D44" s="3">
        <v>16.0</v>
      </c>
      <c r="E44" s="159">
        <f t="shared" si="25"/>
        <v>0</v>
      </c>
      <c r="F44" s="159">
        <f t="shared" ref="F44:F51" si="31">IF(E44&gt;6,"NULL",D44)</f>
        <v>16</v>
      </c>
      <c r="G44" s="79"/>
      <c r="H44" s="162"/>
      <c r="I44" s="3">
        <v>20.0</v>
      </c>
      <c r="J44" s="159">
        <f t="shared" si="26"/>
        <v>0.5555555556</v>
      </c>
      <c r="K44" s="159">
        <f t="shared" ref="K44:K51" si="32">IF(J44&gt;6,"NULL",I44)</f>
        <v>20</v>
      </c>
      <c r="L44" s="79"/>
      <c r="M44" s="162"/>
      <c r="O44" s="159" t="str">
        <f t="shared" si="27"/>
        <v>#DIV/0!</v>
      </c>
      <c r="P44" s="159" t="str">
        <f t="shared" ref="P44:P51" si="33">IF(O44&gt;6,"NULL",N44)</f>
        <v>#DIV/0!</v>
      </c>
      <c r="Q44" s="79"/>
      <c r="R44" s="162"/>
      <c r="T44" s="159" t="str">
        <f t="shared" si="28"/>
        <v>#DIV/0!</v>
      </c>
      <c r="U44" s="159" t="str">
        <f t="shared" ref="U44:U51" si="34">IF(T44&gt;6,"NULL",S44)</f>
        <v>#DIV/0!</v>
      </c>
      <c r="V44" s="79"/>
      <c r="W44" s="75"/>
      <c r="X44" s="75"/>
      <c r="Y44" s="161" t="str">
        <f t="shared" si="29"/>
        <v>#DIV/0!</v>
      </c>
      <c r="Z44" s="161" t="str">
        <f t="shared" ref="Z44:Z51" si="35">IF(Y44&gt;6,"NULL",X44)</f>
        <v>#DIV/0!</v>
      </c>
      <c r="AA44" s="79"/>
      <c r="AB44" s="75"/>
      <c r="AC44" s="75"/>
      <c r="AD44" s="161" t="str">
        <f t="shared" si="30"/>
        <v>#DIV/0!</v>
      </c>
      <c r="AE44" s="161" t="str">
        <f t="shared" ref="AE44:AE51" si="36">IF(AD44&gt;6,"NULL",AC44)</f>
        <v>#DIV/0!</v>
      </c>
      <c r="AF44" s="79"/>
    </row>
    <row r="45">
      <c r="A45" s="79"/>
      <c r="C45" s="162"/>
      <c r="D45" s="3">
        <v>17.0</v>
      </c>
      <c r="E45" s="159">
        <f t="shared" si="25"/>
        <v>1</v>
      </c>
      <c r="F45" s="159">
        <f t="shared" si="31"/>
        <v>17</v>
      </c>
      <c r="G45" s="79"/>
      <c r="H45" s="162"/>
      <c r="I45" s="3">
        <v>18.0</v>
      </c>
      <c r="J45" s="159">
        <f t="shared" si="26"/>
        <v>1.444444444</v>
      </c>
      <c r="K45" s="159">
        <f t="shared" si="32"/>
        <v>18</v>
      </c>
      <c r="L45" s="79"/>
      <c r="M45" s="162"/>
      <c r="O45" s="159" t="str">
        <f t="shared" si="27"/>
        <v>#DIV/0!</v>
      </c>
      <c r="P45" s="159" t="str">
        <f t="shared" si="33"/>
        <v>#DIV/0!</v>
      </c>
      <c r="Q45" s="79"/>
      <c r="R45" s="162"/>
      <c r="T45" s="159" t="str">
        <f t="shared" si="28"/>
        <v>#DIV/0!</v>
      </c>
      <c r="U45" s="159" t="str">
        <f t="shared" si="34"/>
        <v>#DIV/0!</v>
      </c>
      <c r="V45" s="79"/>
      <c r="W45" s="75"/>
      <c r="X45" s="75"/>
      <c r="Y45" s="161" t="str">
        <f t="shared" si="29"/>
        <v>#DIV/0!</v>
      </c>
      <c r="Z45" s="161" t="str">
        <f t="shared" si="35"/>
        <v>#DIV/0!</v>
      </c>
      <c r="AA45" s="79"/>
      <c r="AB45" s="75"/>
      <c r="AC45" s="75"/>
      <c r="AD45" s="161" t="str">
        <f t="shared" si="30"/>
        <v>#DIV/0!</v>
      </c>
      <c r="AE45" s="161" t="str">
        <f t="shared" si="36"/>
        <v>#DIV/0!</v>
      </c>
      <c r="AF45" s="79"/>
    </row>
    <row r="46">
      <c r="A46" s="79"/>
      <c r="C46" s="162"/>
      <c r="D46" s="3">
        <v>21.0</v>
      </c>
      <c r="E46" s="159">
        <f t="shared" si="25"/>
        <v>5</v>
      </c>
      <c r="F46" s="159">
        <f t="shared" si="31"/>
        <v>21</v>
      </c>
      <c r="G46" s="79"/>
      <c r="H46" s="162"/>
      <c r="I46" s="3">
        <v>21.0</v>
      </c>
      <c r="J46" s="159">
        <f t="shared" si="26"/>
        <v>1.555555556</v>
      </c>
      <c r="K46" s="159">
        <f t="shared" si="32"/>
        <v>21</v>
      </c>
      <c r="L46" s="79"/>
      <c r="M46" s="162"/>
      <c r="O46" s="159" t="str">
        <f t="shared" si="27"/>
        <v>#DIV/0!</v>
      </c>
      <c r="P46" s="159" t="str">
        <f t="shared" si="33"/>
        <v>#DIV/0!</v>
      </c>
      <c r="Q46" s="79"/>
      <c r="R46" s="162"/>
      <c r="T46" s="159" t="str">
        <f t="shared" si="28"/>
        <v>#DIV/0!</v>
      </c>
      <c r="U46" s="159" t="str">
        <f t="shared" si="34"/>
        <v>#DIV/0!</v>
      </c>
      <c r="V46" s="79"/>
      <c r="W46" s="75"/>
      <c r="X46" s="75"/>
      <c r="Y46" s="161" t="str">
        <f t="shared" si="29"/>
        <v>#DIV/0!</v>
      </c>
      <c r="Z46" s="161" t="str">
        <f t="shared" si="35"/>
        <v>#DIV/0!</v>
      </c>
      <c r="AA46" s="79"/>
      <c r="AB46" s="75"/>
      <c r="AC46" s="75"/>
      <c r="AD46" s="161" t="str">
        <f t="shared" si="30"/>
        <v>#DIV/0!</v>
      </c>
      <c r="AE46" s="161" t="str">
        <f t="shared" si="36"/>
        <v>#DIV/0!</v>
      </c>
      <c r="AF46" s="79"/>
    </row>
    <row r="47">
      <c r="A47" s="79"/>
      <c r="C47" s="162"/>
      <c r="D47" s="3">
        <v>14.0</v>
      </c>
      <c r="E47" s="159">
        <f t="shared" si="25"/>
        <v>2</v>
      </c>
      <c r="F47" s="159">
        <f t="shared" si="31"/>
        <v>14</v>
      </c>
      <c r="G47" s="79"/>
      <c r="H47" s="162"/>
      <c r="I47" s="3">
        <v>27.0</v>
      </c>
      <c r="J47" s="159">
        <f t="shared" si="26"/>
        <v>7.555555556</v>
      </c>
      <c r="K47" s="159" t="str">
        <f t="shared" si="32"/>
        <v>NULL</v>
      </c>
      <c r="L47" s="79"/>
      <c r="M47" s="162"/>
      <c r="O47" s="159" t="str">
        <f t="shared" si="27"/>
        <v>#DIV/0!</v>
      </c>
      <c r="P47" s="159" t="str">
        <f t="shared" si="33"/>
        <v>#DIV/0!</v>
      </c>
      <c r="Q47" s="79"/>
      <c r="R47" s="162"/>
      <c r="T47" s="159" t="str">
        <f t="shared" si="28"/>
        <v>#DIV/0!</v>
      </c>
      <c r="U47" s="159" t="str">
        <f t="shared" si="34"/>
        <v>#DIV/0!</v>
      </c>
      <c r="V47" s="79"/>
      <c r="W47" s="75"/>
      <c r="X47" s="75"/>
      <c r="Y47" s="161" t="str">
        <f t="shared" si="29"/>
        <v>#DIV/0!</v>
      </c>
      <c r="Z47" s="161" t="str">
        <f t="shared" si="35"/>
        <v>#DIV/0!</v>
      </c>
      <c r="AA47" s="79"/>
      <c r="AB47" s="75"/>
      <c r="AC47" s="75"/>
      <c r="AD47" s="161" t="str">
        <f t="shared" si="30"/>
        <v>#DIV/0!</v>
      </c>
      <c r="AE47" s="161" t="str">
        <f t="shared" si="36"/>
        <v>#DIV/0!</v>
      </c>
      <c r="AF47" s="79"/>
    </row>
    <row r="48">
      <c r="A48" s="79"/>
      <c r="C48" s="162"/>
      <c r="D48" s="3">
        <v>18.0</v>
      </c>
      <c r="E48" s="159">
        <f t="shared" si="25"/>
        <v>2</v>
      </c>
      <c r="F48" s="159">
        <f t="shared" si="31"/>
        <v>18</v>
      </c>
      <c r="G48" s="79"/>
      <c r="H48" s="162"/>
      <c r="I48" s="3">
        <v>19.0</v>
      </c>
      <c r="J48" s="159">
        <f t="shared" si="26"/>
        <v>0.4444444444</v>
      </c>
      <c r="K48" s="159">
        <f t="shared" si="32"/>
        <v>19</v>
      </c>
      <c r="L48" s="79"/>
      <c r="M48" s="162"/>
      <c r="O48" s="159" t="str">
        <f t="shared" si="27"/>
        <v>#DIV/0!</v>
      </c>
      <c r="P48" s="159" t="str">
        <f t="shared" si="33"/>
        <v>#DIV/0!</v>
      </c>
      <c r="Q48" s="79"/>
      <c r="R48" s="162"/>
      <c r="T48" s="159" t="str">
        <f t="shared" si="28"/>
        <v>#DIV/0!</v>
      </c>
      <c r="U48" s="159" t="str">
        <f t="shared" si="34"/>
        <v>#DIV/0!</v>
      </c>
      <c r="V48" s="79"/>
      <c r="W48" s="75"/>
      <c r="X48" s="75"/>
      <c r="Y48" s="161" t="str">
        <f t="shared" si="29"/>
        <v>#DIV/0!</v>
      </c>
      <c r="Z48" s="161" t="str">
        <f t="shared" si="35"/>
        <v>#DIV/0!</v>
      </c>
      <c r="AA48" s="79"/>
      <c r="AB48" s="75"/>
      <c r="AC48" s="75"/>
      <c r="AD48" s="161" t="str">
        <f t="shared" si="30"/>
        <v>#DIV/0!</v>
      </c>
      <c r="AE48" s="161" t="str">
        <f t="shared" si="36"/>
        <v>#DIV/0!</v>
      </c>
      <c r="AF48" s="79"/>
    </row>
    <row r="49">
      <c r="A49" s="79"/>
      <c r="C49" s="162"/>
      <c r="D49" s="3">
        <v>15.0</v>
      </c>
      <c r="E49" s="159">
        <f t="shared" si="25"/>
        <v>1</v>
      </c>
      <c r="F49" s="159">
        <f t="shared" si="31"/>
        <v>15</v>
      </c>
      <c r="G49" s="79"/>
      <c r="H49" s="162"/>
      <c r="I49" s="3">
        <v>18.0</v>
      </c>
      <c r="J49" s="159">
        <f t="shared" si="26"/>
        <v>1.444444444</v>
      </c>
      <c r="K49" s="159">
        <f t="shared" si="32"/>
        <v>18</v>
      </c>
      <c r="L49" s="79"/>
      <c r="M49" s="162"/>
      <c r="O49" s="159" t="str">
        <f t="shared" si="27"/>
        <v>#DIV/0!</v>
      </c>
      <c r="P49" s="159" t="str">
        <f t="shared" si="33"/>
        <v>#DIV/0!</v>
      </c>
      <c r="Q49" s="79"/>
      <c r="R49" s="162"/>
      <c r="T49" s="159" t="str">
        <f t="shared" si="28"/>
        <v>#DIV/0!</v>
      </c>
      <c r="U49" s="159" t="str">
        <f t="shared" si="34"/>
        <v>#DIV/0!</v>
      </c>
      <c r="V49" s="79"/>
      <c r="W49" s="75"/>
      <c r="X49" s="75"/>
      <c r="Y49" s="161" t="str">
        <f t="shared" si="29"/>
        <v>#DIV/0!</v>
      </c>
      <c r="Z49" s="161" t="str">
        <f t="shared" si="35"/>
        <v>#DIV/0!</v>
      </c>
      <c r="AA49" s="79"/>
      <c r="AB49" s="75"/>
      <c r="AC49" s="75"/>
      <c r="AD49" s="161" t="str">
        <f t="shared" si="30"/>
        <v>#DIV/0!</v>
      </c>
      <c r="AE49" s="161" t="str">
        <f t="shared" si="36"/>
        <v>#DIV/0!</v>
      </c>
      <c r="AF49" s="79"/>
    </row>
    <row r="50">
      <c r="A50" s="79"/>
      <c r="C50" s="162"/>
      <c r="D50" s="3">
        <v>16.0</v>
      </c>
      <c r="E50" s="159">
        <f t="shared" si="25"/>
        <v>0</v>
      </c>
      <c r="F50" s="159">
        <f t="shared" si="31"/>
        <v>16</v>
      </c>
      <c r="G50" s="79"/>
      <c r="H50" s="162"/>
      <c r="I50" s="3">
        <v>20.0</v>
      </c>
      <c r="J50" s="159">
        <f t="shared" si="26"/>
        <v>0.5555555556</v>
      </c>
      <c r="K50" s="159">
        <f t="shared" si="32"/>
        <v>20</v>
      </c>
      <c r="L50" s="79"/>
      <c r="M50" s="162"/>
      <c r="O50" s="159" t="str">
        <f t="shared" si="27"/>
        <v>#DIV/0!</v>
      </c>
      <c r="P50" s="159" t="str">
        <f t="shared" si="33"/>
        <v>#DIV/0!</v>
      </c>
      <c r="Q50" s="79"/>
      <c r="R50" s="162"/>
      <c r="T50" s="159" t="str">
        <f t="shared" si="28"/>
        <v>#DIV/0!</v>
      </c>
      <c r="U50" s="159" t="str">
        <f t="shared" si="34"/>
        <v>#DIV/0!</v>
      </c>
      <c r="V50" s="79"/>
      <c r="W50" s="75"/>
      <c r="X50" s="75"/>
      <c r="Y50" s="161" t="str">
        <f t="shared" si="29"/>
        <v>#DIV/0!</v>
      </c>
      <c r="Z50" s="161" t="str">
        <f t="shared" si="35"/>
        <v>#DIV/0!</v>
      </c>
      <c r="AA50" s="79"/>
      <c r="AB50" s="75"/>
      <c r="AC50" s="75"/>
      <c r="AD50" s="161" t="str">
        <f t="shared" si="30"/>
        <v>#DIV/0!</v>
      </c>
      <c r="AE50" s="161" t="str">
        <f t="shared" si="36"/>
        <v>#DIV/0!</v>
      </c>
      <c r="AF50" s="79"/>
    </row>
    <row r="51">
      <c r="A51" s="79"/>
      <c r="C51" s="162"/>
      <c r="D51" s="3">
        <v>15.0</v>
      </c>
      <c r="E51" s="159">
        <f t="shared" si="25"/>
        <v>1</v>
      </c>
      <c r="F51" s="159">
        <f t="shared" si="31"/>
        <v>15</v>
      </c>
      <c r="G51" s="79"/>
      <c r="H51" s="162"/>
      <c r="I51" s="3">
        <v>15.0</v>
      </c>
      <c r="J51" s="159">
        <f t="shared" si="26"/>
        <v>4.444444444</v>
      </c>
      <c r="K51" s="159">
        <f t="shared" si="32"/>
        <v>15</v>
      </c>
      <c r="L51" s="79"/>
      <c r="M51" s="162"/>
      <c r="O51" s="159" t="str">
        <f t="shared" si="27"/>
        <v>#DIV/0!</v>
      </c>
      <c r="P51" s="159" t="str">
        <f t="shared" si="33"/>
        <v>#DIV/0!</v>
      </c>
      <c r="Q51" s="79"/>
      <c r="R51" s="162"/>
      <c r="T51" s="159" t="str">
        <f t="shared" si="28"/>
        <v>#DIV/0!</v>
      </c>
      <c r="U51" s="159" t="str">
        <f t="shared" si="34"/>
        <v>#DIV/0!</v>
      </c>
      <c r="V51" s="79"/>
      <c r="W51" s="75"/>
      <c r="X51" s="75"/>
      <c r="Y51" s="161" t="str">
        <f t="shared" si="29"/>
        <v>#DIV/0!</v>
      </c>
      <c r="Z51" s="161" t="str">
        <f t="shared" si="35"/>
        <v>#DIV/0!</v>
      </c>
      <c r="AA51" s="79"/>
      <c r="AB51" s="75"/>
      <c r="AC51" s="75"/>
      <c r="AD51" s="161" t="str">
        <f t="shared" si="30"/>
        <v>#DIV/0!</v>
      </c>
      <c r="AE51" s="161" t="str">
        <f t="shared" si="36"/>
        <v>#DIV/0!</v>
      </c>
      <c r="AF51" s="79"/>
    </row>
    <row r="52">
      <c r="A52" s="79"/>
      <c r="C52" s="162"/>
      <c r="D52" s="163">
        <f>AVERAGE(D43:D51)</f>
        <v>16</v>
      </c>
      <c r="E52" s="158" t="s">
        <v>157</v>
      </c>
      <c r="F52" s="158" t="s">
        <v>158</v>
      </c>
      <c r="G52" s="79"/>
      <c r="H52" s="162"/>
      <c r="I52" s="163">
        <f>AVERAGE(I43:I51)</f>
        <v>19.44444444</v>
      </c>
      <c r="J52" s="158" t="s">
        <v>157</v>
      </c>
      <c r="K52" s="158" t="s">
        <v>158</v>
      </c>
      <c r="L52" s="79"/>
      <c r="M52" s="162"/>
      <c r="N52" s="163" t="str">
        <f>AVERAGE(N43:N51)</f>
        <v>#DIV/0!</v>
      </c>
      <c r="O52" s="158" t="s">
        <v>157</v>
      </c>
      <c r="P52" s="158" t="s">
        <v>158</v>
      </c>
      <c r="Q52" s="79"/>
      <c r="R52" s="162"/>
      <c r="S52" s="163" t="str">
        <f>AVERAGE(S43:S51)</f>
        <v>#DIV/0!</v>
      </c>
      <c r="T52" s="158" t="s">
        <v>157</v>
      </c>
      <c r="U52" s="158" t="s">
        <v>158</v>
      </c>
      <c r="V52" s="79"/>
      <c r="W52" s="75"/>
      <c r="X52" s="164" t="str">
        <f>AVERAGE(X43:X51)</f>
        <v>#DIV/0!</v>
      </c>
      <c r="Y52" s="160" t="s">
        <v>157</v>
      </c>
      <c r="Z52" s="160" t="s">
        <v>158</v>
      </c>
      <c r="AA52" s="79"/>
      <c r="AB52" s="75"/>
      <c r="AC52" s="164" t="str">
        <f>AVERAGE(AC43:AC51)</f>
        <v>#DIV/0!</v>
      </c>
      <c r="AD52" s="160" t="s">
        <v>157</v>
      </c>
      <c r="AE52" s="160" t="s">
        <v>158</v>
      </c>
      <c r="AF52" s="79"/>
    </row>
    <row r="53">
      <c r="A53" s="79"/>
      <c r="C53" s="158" t="s">
        <v>159</v>
      </c>
      <c r="D53" s="165">
        <f>AVERAGE(F43:F51)</f>
        <v>16</v>
      </c>
      <c r="E53" s="166"/>
      <c r="F53" s="166"/>
      <c r="G53" s="79"/>
      <c r="H53" s="158" t="s">
        <v>159</v>
      </c>
      <c r="I53" s="165">
        <f>AVERAGE(K43:K51)</f>
        <v>18.5</v>
      </c>
      <c r="J53" s="166"/>
      <c r="K53" s="166"/>
      <c r="L53" s="79"/>
      <c r="M53" s="158" t="s">
        <v>159</v>
      </c>
      <c r="N53" s="165" t="str">
        <f>AVERAGE(P43:P51)</f>
        <v>#DIV/0!</v>
      </c>
      <c r="O53" s="166"/>
      <c r="P53" s="166"/>
      <c r="Q53" s="79"/>
      <c r="R53" s="158" t="s">
        <v>159</v>
      </c>
      <c r="S53" s="165" t="str">
        <f>AVERAGE(U43:U51)</f>
        <v>#DIV/0!</v>
      </c>
      <c r="T53" s="166"/>
      <c r="U53" s="166"/>
      <c r="V53" s="79"/>
      <c r="W53" s="160" t="s">
        <v>159</v>
      </c>
      <c r="X53" s="167" t="str">
        <f>AVERAGE(Z43:Z51)</f>
        <v>#DIV/0!</v>
      </c>
      <c r="Y53" s="168"/>
      <c r="Z53" s="168"/>
      <c r="AA53" s="79"/>
      <c r="AB53" s="160" t="s">
        <v>159</v>
      </c>
      <c r="AC53" s="167" t="str">
        <f>AVERAGE(AE43:AE51)</f>
        <v>#DIV/0!</v>
      </c>
      <c r="AD53" s="168"/>
      <c r="AE53" s="168"/>
      <c r="AF53" s="79"/>
    </row>
    <row r="54">
      <c r="A54" s="79"/>
      <c r="C54" s="153" t="s">
        <v>141</v>
      </c>
      <c r="D54" s="154"/>
      <c r="E54" s="154"/>
      <c r="F54" s="155"/>
      <c r="G54" s="79"/>
      <c r="H54" s="153" t="s">
        <v>141</v>
      </c>
      <c r="I54" s="154"/>
      <c r="J54" s="154"/>
      <c r="K54" s="155"/>
      <c r="L54" s="79"/>
      <c r="M54" s="153" t="s">
        <v>141</v>
      </c>
      <c r="N54" s="154"/>
      <c r="O54" s="154"/>
      <c r="P54" s="155"/>
      <c r="Q54" s="79"/>
      <c r="R54" s="153" t="s">
        <v>141</v>
      </c>
      <c r="S54" s="154"/>
      <c r="T54" s="154"/>
      <c r="U54" s="155"/>
      <c r="V54" s="79"/>
      <c r="W54" s="78" t="s">
        <v>141</v>
      </c>
      <c r="AA54" s="79"/>
      <c r="AB54" s="78" t="s">
        <v>141</v>
      </c>
      <c r="AF54" s="79"/>
    </row>
    <row r="55">
      <c r="A55" s="79"/>
      <c r="C55" s="158" t="s">
        <v>156</v>
      </c>
      <c r="D55" s="3">
        <v>14.0</v>
      </c>
      <c r="E55" s="159">
        <f t="shared" ref="E55:E63" si="37">ABS(D55-$D$64)</f>
        <v>2.555555556</v>
      </c>
      <c r="F55" s="159">
        <f>IF(E55&gt;6,NULL,D55)</f>
        <v>14</v>
      </c>
      <c r="G55" s="79"/>
      <c r="H55" s="158" t="s">
        <v>156</v>
      </c>
      <c r="I55" s="3">
        <v>12.0</v>
      </c>
      <c r="J55" s="159">
        <f t="shared" ref="J55:J63" si="38">ABS(I55-$I$64)</f>
        <v>4.444444444</v>
      </c>
      <c r="K55" s="159">
        <f>IF(J55&gt;6,NULL,I55)</f>
        <v>12</v>
      </c>
      <c r="L55" s="79"/>
      <c r="M55" s="158" t="s">
        <v>156</v>
      </c>
      <c r="O55" s="159" t="str">
        <f t="shared" ref="O55:O63" si="39">ABS(N55-$N$64)</f>
        <v>#DIV/0!</v>
      </c>
      <c r="P55" s="159" t="str">
        <f>IF(O55&gt;6,NULL,N55)</f>
        <v>#DIV/0!</v>
      </c>
      <c r="Q55" s="79"/>
      <c r="R55" s="158" t="s">
        <v>156</v>
      </c>
      <c r="S55" s="37"/>
      <c r="T55" s="159" t="str">
        <f t="shared" ref="T55:T63" si="40">ABS(S55-$S$64)</f>
        <v>#DIV/0!</v>
      </c>
      <c r="U55" s="159" t="str">
        <f>IF(T55&gt;6,NULL,S55)</f>
        <v>#DIV/0!</v>
      </c>
      <c r="V55" s="79"/>
      <c r="W55" s="160" t="s">
        <v>156</v>
      </c>
      <c r="X55" s="75"/>
      <c r="Y55" s="161" t="str">
        <f t="shared" ref="Y55:Y63" si="41">ABS(X55-$X$64)</f>
        <v>#DIV/0!</v>
      </c>
      <c r="Z55" s="161" t="str">
        <f>IF(Y55&gt;6,NULL,X55)</f>
        <v>#DIV/0!</v>
      </c>
      <c r="AA55" s="79"/>
      <c r="AB55" s="160" t="s">
        <v>156</v>
      </c>
      <c r="AC55" s="41"/>
      <c r="AD55" s="161" t="str">
        <f t="shared" ref="AD55:AD63" si="42">ABS(AC55-$AC$64)</f>
        <v>#DIV/0!</v>
      </c>
      <c r="AE55" s="161" t="str">
        <f>IF(AD55&gt;6,NULL,AC55)</f>
        <v>#DIV/0!</v>
      </c>
      <c r="AF55" s="79"/>
    </row>
    <row r="56">
      <c r="A56" s="79"/>
      <c r="C56" s="162"/>
      <c r="D56" s="3">
        <v>20.0</v>
      </c>
      <c r="E56" s="159">
        <f t="shared" si="37"/>
        <v>3.444444444</v>
      </c>
      <c r="F56" s="159">
        <f t="shared" ref="F56:F63" si="43">IF(E56&gt;6,"NULL",D56)</f>
        <v>20</v>
      </c>
      <c r="G56" s="79"/>
      <c r="H56" s="162"/>
      <c r="I56" s="3">
        <v>18.0</v>
      </c>
      <c r="J56" s="159">
        <f t="shared" si="38"/>
        <v>1.555555556</v>
      </c>
      <c r="K56" s="159">
        <f t="shared" ref="K56:K63" si="44">IF(J56&gt;6,"NULL",I56)</f>
        <v>18</v>
      </c>
      <c r="L56" s="79"/>
      <c r="M56" s="162"/>
      <c r="O56" s="159" t="str">
        <f t="shared" si="39"/>
        <v>#DIV/0!</v>
      </c>
      <c r="P56" s="159" t="str">
        <f t="shared" ref="P56:P63" si="45">IF(O56&gt;6,"NULL",N56)</f>
        <v>#DIV/0!</v>
      </c>
      <c r="Q56" s="79"/>
      <c r="R56" s="162"/>
      <c r="S56" s="37"/>
      <c r="T56" s="159" t="str">
        <f t="shared" si="40"/>
        <v>#DIV/0!</v>
      </c>
      <c r="U56" s="159" t="str">
        <f t="shared" ref="U56:U63" si="46">IF(T56&gt;6,"NULL",S56)</f>
        <v>#DIV/0!</v>
      </c>
      <c r="V56" s="79"/>
      <c r="W56" s="75"/>
      <c r="X56" s="75"/>
      <c r="Y56" s="161" t="str">
        <f t="shared" si="41"/>
        <v>#DIV/0!</v>
      </c>
      <c r="Z56" s="161" t="str">
        <f t="shared" ref="Z56:Z63" si="47">IF(Y56&gt;6,"NULL",X56)</f>
        <v>#DIV/0!</v>
      </c>
      <c r="AA56" s="79"/>
      <c r="AB56" s="75"/>
      <c r="AC56" s="41"/>
      <c r="AD56" s="161" t="str">
        <f t="shared" si="42"/>
        <v>#DIV/0!</v>
      </c>
      <c r="AE56" s="161" t="str">
        <f t="shared" ref="AE56:AE63" si="48">IF(AD56&gt;6,"NULL",AC56)</f>
        <v>#DIV/0!</v>
      </c>
      <c r="AF56" s="79"/>
    </row>
    <row r="57">
      <c r="A57" s="79"/>
      <c r="C57" s="162"/>
      <c r="D57" s="3">
        <v>16.0</v>
      </c>
      <c r="E57" s="159">
        <f t="shared" si="37"/>
        <v>0.5555555556</v>
      </c>
      <c r="F57" s="159">
        <f t="shared" si="43"/>
        <v>16</v>
      </c>
      <c r="G57" s="79"/>
      <c r="H57" s="162"/>
      <c r="I57" s="3">
        <v>15.0</v>
      </c>
      <c r="J57" s="159">
        <f t="shared" si="38"/>
        <v>1.444444444</v>
      </c>
      <c r="K57" s="159">
        <f t="shared" si="44"/>
        <v>15</v>
      </c>
      <c r="L57" s="79"/>
      <c r="M57" s="162"/>
      <c r="O57" s="159" t="str">
        <f t="shared" si="39"/>
        <v>#DIV/0!</v>
      </c>
      <c r="P57" s="159" t="str">
        <f t="shared" si="45"/>
        <v>#DIV/0!</v>
      </c>
      <c r="Q57" s="79"/>
      <c r="R57" s="162"/>
      <c r="S57" s="37"/>
      <c r="T57" s="159" t="str">
        <f t="shared" si="40"/>
        <v>#DIV/0!</v>
      </c>
      <c r="U57" s="159" t="str">
        <f t="shared" si="46"/>
        <v>#DIV/0!</v>
      </c>
      <c r="V57" s="79"/>
      <c r="W57" s="75"/>
      <c r="X57" s="75"/>
      <c r="Y57" s="161" t="str">
        <f t="shared" si="41"/>
        <v>#DIV/0!</v>
      </c>
      <c r="Z57" s="161" t="str">
        <f t="shared" si="47"/>
        <v>#DIV/0!</v>
      </c>
      <c r="AA57" s="79"/>
      <c r="AB57" s="75"/>
      <c r="AC57" s="41"/>
      <c r="AD57" s="161" t="str">
        <f t="shared" si="42"/>
        <v>#DIV/0!</v>
      </c>
      <c r="AE57" s="161" t="str">
        <f t="shared" si="48"/>
        <v>#DIV/0!</v>
      </c>
      <c r="AF57" s="79"/>
    </row>
    <row r="58">
      <c r="A58" s="79"/>
      <c r="C58" s="162"/>
      <c r="D58" s="3">
        <v>14.0</v>
      </c>
      <c r="E58" s="159">
        <f t="shared" si="37"/>
        <v>2.555555556</v>
      </c>
      <c r="F58" s="159">
        <f t="shared" si="43"/>
        <v>14</v>
      </c>
      <c r="G58" s="79"/>
      <c r="H58" s="162"/>
      <c r="I58" s="3">
        <v>18.0</v>
      </c>
      <c r="J58" s="159">
        <f t="shared" si="38"/>
        <v>1.555555556</v>
      </c>
      <c r="K58" s="159">
        <f t="shared" si="44"/>
        <v>18</v>
      </c>
      <c r="L58" s="79"/>
      <c r="M58" s="162"/>
      <c r="O58" s="159" t="str">
        <f t="shared" si="39"/>
        <v>#DIV/0!</v>
      </c>
      <c r="P58" s="159" t="str">
        <f t="shared" si="45"/>
        <v>#DIV/0!</v>
      </c>
      <c r="Q58" s="79"/>
      <c r="R58" s="162"/>
      <c r="S58" s="37"/>
      <c r="T58" s="159" t="str">
        <f t="shared" si="40"/>
        <v>#DIV/0!</v>
      </c>
      <c r="U58" s="159" t="str">
        <f t="shared" si="46"/>
        <v>#DIV/0!</v>
      </c>
      <c r="V58" s="79"/>
      <c r="W58" s="75"/>
      <c r="X58" s="75"/>
      <c r="Y58" s="161" t="str">
        <f t="shared" si="41"/>
        <v>#DIV/0!</v>
      </c>
      <c r="Z58" s="161" t="str">
        <f t="shared" si="47"/>
        <v>#DIV/0!</v>
      </c>
      <c r="AA58" s="79"/>
      <c r="AB58" s="75"/>
      <c r="AC58" s="41"/>
      <c r="AD58" s="161" t="str">
        <f t="shared" si="42"/>
        <v>#DIV/0!</v>
      </c>
      <c r="AE58" s="161" t="str">
        <f t="shared" si="48"/>
        <v>#DIV/0!</v>
      </c>
      <c r="AF58" s="79"/>
    </row>
    <row r="59">
      <c r="A59" s="79"/>
      <c r="C59" s="162"/>
      <c r="D59" s="3">
        <v>18.0</v>
      </c>
      <c r="E59" s="159">
        <f t="shared" si="37"/>
        <v>1.444444444</v>
      </c>
      <c r="F59" s="159">
        <f t="shared" si="43"/>
        <v>18</v>
      </c>
      <c r="G59" s="79"/>
      <c r="H59" s="162"/>
      <c r="I59" s="3">
        <v>18.0</v>
      </c>
      <c r="J59" s="159">
        <f t="shared" si="38"/>
        <v>1.555555556</v>
      </c>
      <c r="K59" s="159">
        <f t="shared" si="44"/>
        <v>18</v>
      </c>
      <c r="L59" s="79"/>
      <c r="M59" s="162"/>
      <c r="O59" s="159" t="str">
        <f t="shared" si="39"/>
        <v>#DIV/0!</v>
      </c>
      <c r="P59" s="159" t="str">
        <f t="shared" si="45"/>
        <v>#DIV/0!</v>
      </c>
      <c r="Q59" s="79"/>
      <c r="R59" s="162"/>
      <c r="S59" s="37"/>
      <c r="T59" s="159" t="str">
        <f t="shared" si="40"/>
        <v>#DIV/0!</v>
      </c>
      <c r="U59" s="159" t="str">
        <f t="shared" si="46"/>
        <v>#DIV/0!</v>
      </c>
      <c r="V59" s="79"/>
      <c r="W59" s="75"/>
      <c r="X59" s="75"/>
      <c r="Y59" s="161" t="str">
        <f t="shared" si="41"/>
        <v>#DIV/0!</v>
      </c>
      <c r="Z59" s="161" t="str">
        <f t="shared" si="47"/>
        <v>#DIV/0!</v>
      </c>
      <c r="AA59" s="79"/>
      <c r="AB59" s="75"/>
      <c r="AC59" s="41"/>
      <c r="AD59" s="161" t="str">
        <f t="shared" si="42"/>
        <v>#DIV/0!</v>
      </c>
      <c r="AE59" s="161" t="str">
        <f t="shared" si="48"/>
        <v>#DIV/0!</v>
      </c>
      <c r="AF59" s="79"/>
    </row>
    <row r="60">
      <c r="A60" s="79"/>
      <c r="C60" s="162"/>
      <c r="D60" s="3">
        <v>16.0</v>
      </c>
      <c r="E60" s="159">
        <f t="shared" si="37"/>
        <v>0.5555555556</v>
      </c>
      <c r="F60" s="159">
        <f t="shared" si="43"/>
        <v>16</v>
      </c>
      <c r="G60" s="79"/>
      <c r="H60" s="162"/>
      <c r="I60" s="3">
        <v>14.0</v>
      </c>
      <c r="J60" s="159">
        <f t="shared" si="38"/>
        <v>2.444444444</v>
      </c>
      <c r="K60" s="159">
        <f t="shared" si="44"/>
        <v>14</v>
      </c>
      <c r="L60" s="79"/>
      <c r="M60" s="162"/>
      <c r="O60" s="159" t="str">
        <f t="shared" si="39"/>
        <v>#DIV/0!</v>
      </c>
      <c r="P60" s="159" t="str">
        <f t="shared" si="45"/>
        <v>#DIV/0!</v>
      </c>
      <c r="Q60" s="79"/>
      <c r="R60" s="162"/>
      <c r="S60" s="37"/>
      <c r="T60" s="159" t="str">
        <f t="shared" si="40"/>
        <v>#DIV/0!</v>
      </c>
      <c r="U60" s="159" t="str">
        <f t="shared" si="46"/>
        <v>#DIV/0!</v>
      </c>
      <c r="V60" s="79"/>
      <c r="W60" s="75"/>
      <c r="X60" s="75"/>
      <c r="Y60" s="161" t="str">
        <f t="shared" si="41"/>
        <v>#DIV/0!</v>
      </c>
      <c r="Z60" s="161" t="str">
        <f t="shared" si="47"/>
        <v>#DIV/0!</v>
      </c>
      <c r="AA60" s="79"/>
      <c r="AB60" s="75"/>
      <c r="AC60" s="41"/>
      <c r="AD60" s="161" t="str">
        <f t="shared" si="42"/>
        <v>#DIV/0!</v>
      </c>
      <c r="AE60" s="161" t="str">
        <f t="shared" si="48"/>
        <v>#DIV/0!</v>
      </c>
      <c r="AF60" s="79"/>
    </row>
    <row r="61">
      <c r="A61" s="79"/>
      <c r="C61" s="162"/>
      <c r="D61" s="3">
        <v>16.0</v>
      </c>
      <c r="E61" s="159">
        <f t="shared" si="37"/>
        <v>0.5555555556</v>
      </c>
      <c r="F61" s="159">
        <f t="shared" si="43"/>
        <v>16</v>
      </c>
      <c r="G61" s="79"/>
      <c r="H61" s="162"/>
      <c r="I61" s="3">
        <v>18.0</v>
      </c>
      <c r="J61" s="159">
        <f t="shared" si="38"/>
        <v>1.555555556</v>
      </c>
      <c r="K61" s="159">
        <f t="shared" si="44"/>
        <v>18</v>
      </c>
      <c r="L61" s="79"/>
      <c r="M61" s="162"/>
      <c r="O61" s="159" t="str">
        <f t="shared" si="39"/>
        <v>#DIV/0!</v>
      </c>
      <c r="P61" s="159" t="str">
        <f t="shared" si="45"/>
        <v>#DIV/0!</v>
      </c>
      <c r="Q61" s="79"/>
      <c r="R61" s="162"/>
      <c r="S61" s="37"/>
      <c r="T61" s="159" t="str">
        <f t="shared" si="40"/>
        <v>#DIV/0!</v>
      </c>
      <c r="U61" s="159" t="str">
        <f t="shared" si="46"/>
        <v>#DIV/0!</v>
      </c>
      <c r="V61" s="79"/>
      <c r="W61" s="75"/>
      <c r="X61" s="75"/>
      <c r="Y61" s="161" t="str">
        <f t="shared" si="41"/>
        <v>#DIV/0!</v>
      </c>
      <c r="Z61" s="161" t="str">
        <f t="shared" si="47"/>
        <v>#DIV/0!</v>
      </c>
      <c r="AA61" s="79"/>
      <c r="AB61" s="75"/>
      <c r="AC61" s="41"/>
      <c r="AD61" s="161" t="str">
        <f t="shared" si="42"/>
        <v>#DIV/0!</v>
      </c>
      <c r="AE61" s="161" t="str">
        <f t="shared" si="48"/>
        <v>#DIV/0!</v>
      </c>
      <c r="AF61" s="79"/>
    </row>
    <row r="62">
      <c r="A62" s="79"/>
      <c r="C62" s="162"/>
      <c r="D62" s="3">
        <v>20.0</v>
      </c>
      <c r="E62" s="159">
        <f t="shared" si="37"/>
        <v>3.444444444</v>
      </c>
      <c r="F62" s="159">
        <f t="shared" si="43"/>
        <v>20</v>
      </c>
      <c r="G62" s="79"/>
      <c r="H62" s="162"/>
      <c r="I62" s="3">
        <v>19.0</v>
      </c>
      <c r="J62" s="159">
        <f t="shared" si="38"/>
        <v>2.555555556</v>
      </c>
      <c r="K62" s="159">
        <f t="shared" si="44"/>
        <v>19</v>
      </c>
      <c r="L62" s="79"/>
      <c r="M62" s="162"/>
      <c r="O62" s="159" t="str">
        <f t="shared" si="39"/>
        <v>#DIV/0!</v>
      </c>
      <c r="P62" s="159" t="str">
        <f t="shared" si="45"/>
        <v>#DIV/0!</v>
      </c>
      <c r="Q62" s="79"/>
      <c r="R62" s="162"/>
      <c r="S62" s="37"/>
      <c r="T62" s="159" t="str">
        <f t="shared" si="40"/>
        <v>#DIV/0!</v>
      </c>
      <c r="U62" s="159" t="str">
        <f t="shared" si="46"/>
        <v>#DIV/0!</v>
      </c>
      <c r="V62" s="79"/>
      <c r="W62" s="75"/>
      <c r="X62" s="75"/>
      <c r="Y62" s="161" t="str">
        <f t="shared" si="41"/>
        <v>#DIV/0!</v>
      </c>
      <c r="Z62" s="161" t="str">
        <f t="shared" si="47"/>
        <v>#DIV/0!</v>
      </c>
      <c r="AA62" s="79"/>
      <c r="AB62" s="75"/>
      <c r="AC62" s="41"/>
      <c r="AD62" s="161" t="str">
        <f t="shared" si="42"/>
        <v>#DIV/0!</v>
      </c>
      <c r="AE62" s="161" t="str">
        <f t="shared" si="48"/>
        <v>#DIV/0!</v>
      </c>
      <c r="AF62" s="79"/>
    </row>
    <row r="63">
      <c r="A63" s="79"/>
      <c r="C63" s="162"/>
      <c r="D63" s="3">
        <v>15.0</v>
      </c>
      <c r="E63" s="159">
        <f t="shared" si="37"/>
        <v>1.555555556</v>
      </c>
      <c r="F63" s="159">
        <f t="shared" si="43"/>
        <v>15</v>
      </c>
      <c r="G63" s="79"/>
      <c r="H63" s="162"/>
      <c r="I63" s="3">
        <v>16.0</v>
      </c>
      <c r="J63" s="159">
        <f t="shared" si="38"/>
        <v>0.4444444444</v>
      </c>
      <c r="K63" s="159">
        <f t="shared" si="44"/>
        <v>16</v>
      </c>
      <c r="L63" s="79"/>
      <c r="M63" s="162"/>
      <c r="O63" s="159" t="str">
        <f t="shared" si="39"/>
        <v>#DIV/0!</v>
      </c>
      <c r="P63" s="159" t="str">
        <f t="shared" si="45"/>
        <v>#DIV/0!</v>
      </c>
      <c r="Q63" s="79"/>
      <c r="R63" s="162"/>
      <c r="S63" s="37"/>
      <c r="T63" s="159" t="str">
        <f t="shared" si="40"/>
        <v>#DIV/0!</v>
      </c>
      <c r="U63" s="159" t="str">
        <f t="shared" si="46"/>
        <v>#DIV/0!</v>
      </c>
      <c r="V63" s="79"/>
      <c r="W63" s="75"/>
      <c r="X63" s="75"/>
      <c r="Y63" s="161" t="str">
        <f t="shared" si="41"/>
        <v>#DIV/0!</v>
      </c>
      <c r="Z63" s="161" t="str">
        <f t="shared" si="47"/>
        <v>#DIV/0!</v>
      </c>
      <c r="AA63" s="79"/>
      <c r="AB63" s="75"/>
      <c r="AC63" s="41"/>
      <c r="AD63" s="161" t="str">
        <f t="shared" si="42"/>
        <v>#DIV/0!</v>
      </c>
      <c r="AE63" s="161" t="str">
        <f t="shared" si="48"/>
        <v>#DIV/0!</v>
      </c>
      <c r="AF63" s="79"/>
    </row>
    <row r="64">
      <c r="A64" s="79"/>
      <c r="C64" s="162"/>
      <c r="D64" s="163">
        <f>AVERAGE(D55:D63)</f>
        <v>16.55555556</v>
      </c>
      <c r="E64" s="158" t="s">
        <v>157</v>
      </c>
      <c r="F64" s="158" t="s">
        <v>158</v>
      </c>
      <c r="G64" s="79"/>
      <c r="H64" s="162"/>
      <c r="I64" s="163">
        <f>AVERAGE(I55:I63)</f>
        <v>16.44444444</v>
      </c>
      <c r="J64" s="158" t="s">
        <v>157</v>
      </c>
      <c r="K64" s="158" t="s">
        <v>158</v>
      </c>
      <c r="L64" s="79"/>
      <c r="M64" s="162"/>
      <c r="N64" s="163" t="str">
        <f>AVERAGE(N55:N63)</f>
        <v>#DIV/0!</v>
      </c>
      <c r="O64" s="158" t="s">
        <v>157</v>
      </c>
      <c r="P64" s="158" t="s">
        <v>158</v>
      </c>
      <c r="Q64" s="79"/>
      <c r="R64" s="162"/>
      <c r="S64" s="163" t="str">
        <f>AVERAGE(S55:S63)</f>
        <v>#DIV/0!</v>
      </c>
      <c r="T64" s="158" t="s">
        <v>157</v>
      </c>
      <c r="U64" s="158" t="s">
        <v>158</v>
      </c>
      <c r="V64" s="79"/>
      <c r="W64" s="75"/>
      <c r="X64" s="164" t="str">
        <f>AVERAGE(X55:X63)</f>
        <v>#DIV/0!</v>
      </c>
      <c r="Y64" s="160" t="s">
        <v>157</v>
      </c>
      <c r="Z64" s="160" t="s">
        <v>158</v>
      </c>
      <c r="AA64" s="79"/>
      <c r="AB64" s="75"/>
      <c r="AC64" s="164" t="str">
        <f>AVERAGE(AC55:AC63)</f>
        <v>#DIV/0!</v>
      </c>
      <c r="AD64" s="160" t="s">
        <v>157</v>
      </c>
      <c r="AE64" s="160" t="s">
        <v>158</v>
      </c>
      <c r="AF64" s="79"/>
    </row>
    <row r="65">
      <c r="A65" s="79"/>
      <c r="C65" s="158" t="s">
        <v>159</v>
      </c>
      <c r="D65" s="165">
        <f>AVERAGE(F55:F63)</f>
        <v>16.55555556</v>
      </c>
      <c r="E65" s="166"/>
      <c r="F65" s="166"/>
      <c r="G65" s="79"/>
      <c r="H65" s="158" t="s">
        <v>159</v>
      </c>
      <c r="I65" s="165">
        <f>AVERAGE(K55:K63)</f>
        <v>16.44444444</v>
      </c>
      <c r="J65" s="166"/>
      <c r="K65" s="166"/>
      <c r="L65" s="79"/>
      <c r="M65" s="158" t="s">
        <v>159</v>
      </c>
      <c r="N65" s="165" t="str">
        <f>AVERAGE(P55:P63)</f>
        <v>#DIV/0!</v>
      </c>
      <c r="O65" s="166"/>
      <c r="P65" s="166"/>
      <c r="Q65" s="79"/>
      <c r="R65" s="158" t="s">
        <v>159</v>
      </c>
      <c r="S65" s="165" t="str">
        <f>AVERAGE(U55:U63)</f>
        <v>#DIV/0!</v>
      </c>
      <c r="T65" s="166"/>
      <c r="U65" s="166"/>
      <c r="V65" s="79"/>
      <c r="W65" s="160" t="s">
        <v>159</v>
      </c>
      <c r="X65" s="167" t="str">
        <f>AVERAGE(Z55:Z63)</f>
        <v>#DIV/0!</v>
      </c>
      <c r="Y65" s="168"/>
      <c r="Z65" s="168"/>
      <c r="AA65" s="79"/>
      <c r="AB65" s="160" t="s">
        <v>159</v>
      </c>
      <c r="AC65" s="167" t="str">
        <f>AVERAGE(AE55:AE63)</f>
        <v>#DIV/0!</v>
      </c>
      <c r="AD65" s="168"/>
      <c r="AE65" s="168"/>
      <c r="AF65" s="79"/>
    </row>
    <row r="66">
      <c r="A66" s="79"/>
      <c r="C66" s="3"/>
      <c r="D66" s="169" t="s">
        <v>160</v>
      </c>
      <c r="E66" s="158" t="s">
        <v>157</v>
      </c>
      <c r="F66" s="158" t="s">
        <v>158</v>
      </c>
      <c r="G66" s="106"/>
      <c r="H66" s="3"/>
      <c r="I66" s="169" t="s">
        <v>160</v>
      </c>
      <c r="J66" s="158" t="s">
        <v>157</v>
      </c>
      <c r="K66" s="158" t="s">
        <v>158</v>
      </c>
      <c r="L66" s="106"/>
      <c r="M66" s="3"/>
      <c r="N66" s="169" t="s">
        <v>160</v>
      </c>
      <c r="O66" s="158" t="s">
        <v>157</v>
      </c>
      <c r="P66" s="158" t="s">
        <v>158</v>
      </c>
      <c r="Q66" s="106"/>
      <c r="R66" s="3"/>
      <c r="S66" s="169" t="s">
        <v>160</v>
      </c>
      <c r="T66" s="158" t="s">
        <v>157</v>
      </c>
      <c r="U66" s="158" t="s">
        <v>158</v>
      </c>
      <c r="V66" s="106"/>
      <c r="W66" s="75"/>
      <c r="X66" s="160" t="s">
        <v>160</v>
      </c>
      <c r="Y66" s="160" t="s">
        <v>157</v>
      </c>
      <c r="Z66" s="160" t="s">
        <v>158</v>
      </c>
      <c r="AA66" s="106"/>
      <c r="AB66" s="75"/>
      <c r="AC66" s="160" t="s">
        <v>160</v>
      </c>
      <c r="AD66" s="160" t="s">
        <v>157</v>
      </c>
      <c r="AE66" s="160" t="s">
        <v>158</v>
      </c>
      <c r="AF66" s="106"/>
    </row>
    <row r="67">
      <c r="A67" s="79"/>
      <c r="B67" s="170" t="s">
        <v>159</v>
      </c>
      <c r="C67" s="170"/>
      <c r="D67" s="171">
        <f>ROUND(AVERAGE(D65,D53,D41),2)</f>
        <v>16.61</v>
      </c>
      <c r="E67" s="171"/>
      <c r="F67" s="171"/>
      <c r="G67" s="172">
        <f>D67</f>
        <v>16.61</v>
      </c>
      <c r="H67" s="170"/>
      <c r="I67" s="171">
        <f>ROUND(AVERAGE(I65,I53,I41),2)</f>
        <v>17.39</v>
      </c>
      <c r="J67" s="171"/>
      <c r="K67" s="171"/>
      <c r="L67" s="172">
        <f>I67</f>
        <v>17.39</v>
      </c>
      <c r="M67" s="170"/>
      <c r="N67" s="171" t="str">
        <f>ROUND(AVERAGE(N65,N53,N41),2)</f>
        <v>#DIV/0!</v>
      </c>
      <c r="O67" s="171"/>
      <c r="P67" s="171"/>
      <c r="Q67" s="172" t="str">
        <f>N67</f>
        <v>#DIV/0!</v>
      </c>
      <c r="R67" s="170"/>
      <c r="S67" s="171" t="str">
        <f>ROUND(AVERAGE(S65,S53,S41),2)</f>
        <v>#DIV/0!</v>
      </c>
      <c r="T67" s="171"/>
      <c r="U67" s="171"/>
      <c r="V67" s="172" t="str">
        <f>S67</f>
        <v>#DIV/0!</v>
      </c>
      <c r="W67" s="173"/>
      <c r="X67" s="174" t="str">
        <f>ROUND(AVERAGE(X65,X53,X41),2)</f>
        <v>#DIV/0!</v>
      </c>
      <c r="Y67" s="175"/>
      <c r="Z67" s="175"/>
      <c r="AA67" s="176" t="str">
        <f>X67</f>
        <v>#DIV/0!</v>
      </c>
      <c r="AB67" s="173"/>
      <c r="AC67" s="174" t="str">
        <f>ROUND(AVERAGE(AC65,AC53,AC41),2)</f>
        <v>#DIV/0!</v>
      </c>
      <c r="AD67" s="175"/>
      <c r="AE67" s="175"/>
      <c r="AF67" s="176" t="str">
        <f>AC67</f>
        <v>#DIV/0!</v>
      </c>
    </row>
    <row r="68">
      <c r="A68" s="106"/>
      <c r="B68" s="177" t="s">
        <v>161</v>
      </c>
      <c r="C68" s="178"/>
      <c r="D68" s="179"/>
      <c r="E68" s="179"/>
      <c r="F68" s="179"/>
      <c r="G68" s="172" t="str">
        <f>IFS(G67&gt;40,"Very good hard layer",G67&gt;=30,"Good layer",G67&gt;=20,"Fair",G67&gt;0,"Poor concrete",G67=0,"Delaminated")</f>
        <v>Poor concrete</v>
      </c>
      <c r="H68" s="178"/>
      <c r="I68" s="179"/>
      <c r="J68" s="179"/>
      <c r="K68" s="179"/>
      <c r="L68" s="172" t="str">
        <f>IFS(L67&gt;40,"Very good hard layer",L67&gt;=30,"Good layer",L67&gt;=20,"Fair",L67&gt;0,"Poor concrete",L67=0,"Delaminated")</f>
        <v>Poor concrete</v>
      </c>
      <c r="M68" s="178"/>
      <c r="N68" s="179"/>
      <c r="O68" s="179"/>
      <c r="P68" s="179"/>
      <c r="Q68" s="172" t="str">
        <f>IFS(Q67&gt;40,"Very good hard layer",Q67&gt;=30,"Good layer",Q67&gt;=20,"Fair",Q67&gt;0,"Poor concrete",Q67=0,"Delaminated")</f>
        <v>#DIV/0!</v>
      </c>
      <c r="R68" s="178"/>
      <c r="S68" s="179"/>
      <c r="T68" s="179"/>
      <c r="U68" s="179"/>
      <c r="V68" s="172" t="str">
        <f>IFS(V67&gt;40,"Very good hard layer",V67&gt;=30,"Good layer",V67&gt;=20,"Fair",V67&gt;0,"Poor concrete",V67=0,"Delaminated")</f>
        <v>#DIV/0!</v>
      </c>
      <c r="W68" s="180"/>
      <c r="X68" s="181"/>
      <c r="Y68" s="181"/>
      <c r="Z68" s="181"/>
      <c r="AA68" s="176" t="str">
        <f>IFS(AA67&gt;40,"Very good hard layer",AA67&gt;=30,"Good layer",AA67&gt;=20,"Fair",AA67&gt;0,"Poor concrete",AA67=0,"Delaminated")</f>
        <v>#DIV/0!</v>
      </c>
      <c r="AB68" s="180"/>
      <c r="AC68" s="181"/>
      <c r="AD68" s="181"/>
      <c r="AE68" s="181"/>
      <c r="AF68" s="176" t="str">
        <f>IFS(AF67&gt;40,"Very good hard layer",AF67&gt;=30,"Good layer",AF67&gt;=20,"Fair",AF67&gt;0,"Poor concrete",AF67=0,"Delaminated")</f>
        <v>#DIV/0!</v>
      </c>
    </row>
    <row r="69" hidden="1">
      <c r="B69" s="37"/>
      <c r="W69" s="75"/>
      <c r="X69" s="75"/>
      <c r="Y69" s="75"/>
      <c r="Z69" s="75"/>
      <c r="AA69" s="75"/>
      <c r="AB69" s="75"/>
      <c r="AC69" s="75"/>
      <c r="AD69" s="75"/>
      <c r="AE69" s="75"/>
      <c r="AF69" s="75"/>
    </row>
    <row r="70" hidden="1">
      <c r="B70" s="37"/>
      <c r="R70" s="37"/>
      <c r="W70" s="75"/>
      <c r="X70" s="75"/>
      <c r="Y70" s="75"/>
      <c r="Z70" s="75"/>
      <c r="AA70" s="75"/>
      <c r="AB70" s="41"/>
      <c r="AC70" s="75"/>
      <c r="AD70" s="75"/>
      <c r="AE70" s="75"/>
      <c r="AF70" s="75"/>
    </row>
    <row r="71" hidden="1">
      <c r="B71" s="37"/>
      <c r="W71" s="75"/>
      <c r="X71" s="75"/>
      <c r="Y71" s="75"/>
      <c r="Z71" s="75"/>
      <c r="AA71" s="75"/>
      <c r="AB71" s="75"/>
      <c r="AC71" s="75"/>
      <c r="AD71" s="75"/>
      <c r="AE71" s="75"/>
      <c r="AF71" s="75"/>
    </row>
    <row r="72" hidden="1">
      <c r="B72" s="37"/>
      <c r="W72" s="75"/>
      <c r="X72" s="75"/>
      <c r="Y72" s="75"/>
      <c r="Z72" s="75"/>
      <c r="AA72" s="75"/>
      <c r="AB72" s="75"/>
      <c r="AC72" s="75"/>
      <c r="AD72" s="75"/>
      <c r="AE72" s="75"/>
      <c r="AF72" s="75"/>
    </row>
    <row r="73" hidden="1">
      <c r="B73" s="37"/>
      <c r="W73" s="75"/>
      <c r="X73" s="75"/>
      <c r="Y73" s="75"/>
      <c r="Z73" s="75"/>
      <c r="AA73" s="75"/>
      <c r="AB73" s="75"/>
      <c r="AC73" s="75"/>
      <c r="AD73" s="75"/>
      <c r="AE73" s="75"/>
      <c r="AF73" s="75"/>
    </row>
    <row r="74" hidden="1">
      <c r="B74" s="37"/>
      <c r="W74" s="75"/>
      <c r="X74" s="75"/>
      <c r="Y74" s="75"/>
      <c r="Z74" s="75"/>
      <c r="AA74" s="75"/>
      <c r="AB74" s="75"/>
      <c r="AC74" s="75"/>
      <c r="AD74" s="75"/>
      <c r="AE74" s="75"/>
      <c r="AF74" s="75"/>
    </row>
    <row r="75" hidden="1">
      <c r="B75" s="37"/>
      <c r="W75" s="75"/>
      <c r="X75" s="75"/>
      <c r="Y75" s="75"/>
      <c r="Z75" s="75"/>
      <c r="AA75" s="75"/>
      <c r="AB75" s="75"/>
      <c r="AC75" s="75"/>
      <c r="AD75" s="75"/>
      <c r="AE75" s="75"/>
      <c r="AF75" s="75"/>
    </row>
    <row r="76" hidden="1">
      <c r="B76" s="37"/>
      <c r="W76" s="75"/>
      <c r="X76" s="75"/>
      <c r="Y76" s="75"/>
      <c r="Z76" s="75"/>
      <c r="AA76" s="75"/>
      <c r="AB76" s="75"/>
      <c r="AC76" s="75"/>
      <c r="AD76" s="75"/>
      <c r="AE76" s="75"/>
      <c r="AF76" s="75"/>
    </row>
    <row r="77" hidden="1">
      <c r="B77" s="37"/>
      <c r="W77" s="75"/>
      <c r="X77" s="75"/>
      <c r="Y77" s="75"/>
      <c r="Z77" s="75"/>
      <c r="AA77" s="75"/>
      <c r="AB77" s="75"/>
      <c r="AC77" s="75"/>
      <c r="AD77" s="75"/>
      <c r="AE77" s="75"/>
      <c r="AF77" s="75"/>
    </row>
    <row r="78" hidden="1">
      <c r="B78" s="37"/>
      <c r="W78" s="75"/>
      <c r="X78" s="75"/>
      <c r="Y78" s="75"/>
      <c r="Z78" s="75"/>
      <c r="AA78" s="75"/>
      <c r="AB78" s="75"/>
      <c r="AC78" s="75"/>
      <c r="AD78" s="75"/>
      <c r="AE78" s="75"/>
      <c r="AF78" s="75"/>
    </row>
    <row r="79" hidden="1">
      <c r="B79" s="37"/>
      <c r="W79" s="75"/>
      <c r="X79" s="75"/>
      <c r="Y79" s="75"/>
      <c r="Z79" s="75"/>
      <c r="AA79" s="75"/>
      <c r="AB79" s="75"/>
      <c r="AC79" s="75"/>
      <c r="AD79" s="75"/>
      <c r="AE79" s="75"/>
      <c r="AF79" s="75"/>
    </row>
    <row r="80" hidden="1">
      <c r="B80" s="37"/>
      <c r="W80" s="75"/>
      <c r="X80" s="75"/>
      <c r="Y80" s="75"/>
      <c r="Z80" s="75"/>
      <c r="AA80" s="75"/>
      <c r="AB80" s="75"/>
      <c r="AC80" s="75"/>
      <c r="AD80" s="75"/>
      <c r="AE80" s="75"/>
      <c r="AF80" s="75"/>
    </row>
    <row r="81" hidden="1">
      <c r="B81" s="37"/>
      <c r="W81" s="75"/>
      <c r="X81" s="75"/>
      <c r="Y81" s="75"/>
      <c r="Z81" s="75"/>
      <c r="AA81" s="75"/>
      <c r="AB81" s="75"/>
      <c r="AC81" s="75"/>
      <c r="AD81" s="75"/>
      <c r="AE81" s="75"/>
      <c r="AF81" s="75"/>
    </row>
    <row r="82" hidden="1">
      <c r="B82" s="37"/>
      <c r="W82" s="75"/>
      <c r="X82" s="75"/>
      <c r="Y82" s="75"/>
      <c r="Z82" s="75"/>
      <c r="AA82" s="75"/>
      <c r="AB82" s="75"/>
      <c r="AC82" s="75"/>
      <c r="AD82" s="75"/>
      <c r="AE82" s="75"/>
      <c r="AF82" s="75"/>
    </row>
    <row r="83" hidden="1">
      <c r="B83" s="37"/>
      <c r="W83" s="75"/>
      <c r="X83" s="75"/>
      <c r="Y83" s="75"/>
      <c r="Z83" s="75"/>
      <c r="AA83" s="75"/>
      <c r="AB83" s="75"/>
      <c r="AC83" s="75"/>
      <c r="AD83" s="75"/>
      <c r="AE83" s="75"/>
      <c r="AF83" s="75"/>
    </row>
    <row r="84" hidden="1">
      <c r="B84" s="37"/>
      <c r="W84" s="75"/>
      <c r="X84" s="75"/>
      <c r="Y84" s="75"/>
      <c r="Z84" s="75"/>
      <c r="AA84" s="75"/>
      <c r="AB84" s="75"/>
      <c r="AC84" s="75"/>
      <c r="AD84" s="75"/>
      <c r="AE84" s="75"/>
      <c r="AF84" s="75"/>
    </row>
    <row r="85" hidden="1">
      <c r="B85" s="37"/>
      <c r="W85" s="75"/>
      <c r="X85" s="75"/>
      <c r="Y85" s="75"/>
      <c r="Z85" s="75"/>
      <c r="AA85" s="75"/>
      <c r="AB85" s="75"/>
      <c r="AC85" s="75"/>
      <c r="AD85" s="75"/>
      <c r="AE85" s="75"/>
      <c r="AF85" s="75"/>
    </row>
    <row r="86" hidden="1">
      <c r="B86" s="37"/>
      <c r="W86" s="75"/>
      <c r="X86" s="75"/>
      <c r="Y86" s="75"/>
      <c r="Z86" s="75"/>
      <c r="AA86" s="75"/>
      <c r="AB86" s="75"/>
      <c r="AC86" s="75"/>
      <c r="AD86" s="75"/>
      <c r="AE86" s="75"/>
      <c r="AF86" s="75"/>
    </row>
    <row r="87" hidden="1">
      <c r="B87" s="37"/>
      <c r="W87" s="75"/>
      <c r="X87" s="75"/>
      <c r="Y87" s="75"/>
      <c r="Z87" s="75"/>
      <c r="AA87" s="75"/>
      <c r="AB87" s="75"/>
      <c r="AC87" s="75"/>
      <c r="AD87" s="75"/>
      <c r="AE87" s="75"/>
      <c r="AF87" s="75"/>
    </row>
    <row r="88" hidden="1">
      <c r="B88" s="37"/>
      <c r="W88" s="75"/>
      <c r="X88" s="75"/>
      <c r="Y88" s="75"/>
      <c r="Z88" s="75"/>
      <c r="AA88" s="75"/>
      <c r="AB88" s="75"/>
      <c r="AC88" s="75"/>
      <c r="AD88" s="75"/>
      <c r="AE88" s="75"/>
      <c r="AF88" s="75"/>
    </row>
    <row r="89" hidden="1">
      <c r="B89" s="37"/>
      <c r="W89" s="75"/>
      <c r="X89" s="75"/>
      <c r="Y89" s="75"/>
      <c r="Z89" s="75"/>
      <c r="AA89" s="75"/>
      <c r="AB89" s="75"/>
      <c r="AC89" s="75"/>
      <c r="AD89" s="75"/>
      <c r="AE89" s="75"/>
      <c r="AF89" s="75"/>
    </row>
    <row r="90" hidden="1">
      <c r="B90" s="37"/>
      <c r="W90" s="75"/>
      <c r="X90" s="75"/>
      <c r="Y90" s="75"/>
      <c r="Z90" s="75"/>
      <c r="AA90" s="75"/>
      <c r="AB90" s="75"/>
      <c r="AC90" s="75"/>
      <c r="AD90" s="75"/>
      <c r="AE90" s="75"/>
      <c r="AF90" s="75"/>
    </row>
    <row r="91" hidden="1">
      <c r="B91" s="37"/>
      <c r="W91" s="75"/>
      <c r="X91" s="75"/>
      <c r="Y91" s="75"/>
      <c r="Z91" s="75"/>
      <c r="AA91" s="75"/>
      <c r="AB91" s="75"/>
      <c r="AC91" s="75"/>
      <c r="AD91" s="75"/>
      <c r="AE91" s="75"/>
      <c r="AF91" s="75"/>
    </row>
    <row r="92" hidden="1">
      <c r="B92" s="37"/>
      <c r="W92" s="75"/>
      <c r="X92" s="75"/>
      <c r="Y92" s="75"/>
      <c r="Z92" s="75"/>
      <c r="AA92" s="75"/>
      <c r="AB92" s="75"/>
      <c r="AC92" s="75"/>
      <c r="AD92" s="75"/>
      <c r="AE92" s="75"/>
      <c r="AF92" s="75"/>
    </row>
    <row r="93" hidden="1">
      <c r="B93" s="37"/>
      <c r="W93" s="75"/>
      <c r="X93" s="75"/>
      <c r="Y93" s="75"/>
      <c r="Z93" s="75"/>
      <c r="AA93" s="75"/>
      <c r="AB93" s="75"/>
      <c r="AC93" s="75"/>
      <c r="AD93" s="75"/>
      <c r="AE93" s="75"/>
      <c r="AF93" s="75"/>
    </row>
    <row r="94" hidden="1">
      <c r="B94" s="37"/>
      <c r="W94" s="75"/>
      <c r="X94" s="75"/>
      <c r="Y94" s="75"/>
      <c r="Z94" s="75"/>
      <c r="AA94" s="75"/>
      <c r="AB94" s="75"/>
      <c r="AC94" s="75"/>
      <c r="AD94" s="75"/>
      <c r="AE94" s="75"/>
      <c r="AF94" s="75"/>
    </row>
    <row r="95" hidden="1">
      <c r="B95" s="37"/>
      <c r="W95" s="75"/>
      <c r="X95" s="75"/>
      <c r="Y95" s="75"/>
      <c r="Z95" s="75"/>
      <c r="AA95" s="75"/>
      <c r="AB95" s="75"/>
      <c r="AC95" s="75"/>
      <c r="AD95" s="75"/>
      <c r="AE95" s="75"/>
      <c r="AF95" s="75"/>
    </row>
    <row r="96" hidden="1">
      <c r="B96" s="37"/>
      <c r="W96" s="75"/>
      <c r="X96" s="75"/>
      <c r="Y96" s="75"/>
      <c r="Z96" s="75"/>
      <c r="AA96" s="75"/>
      <c r="AB96" s="75"/>
      <c r="AC96" s="75"/>
      <c r="AD96" s="75"/>
      <c r="AE96" s="75"/>
      <c r="AF96" s="75"/>
    </row>
    <row r="97" hidden="1">
      <c r="B97" s="37"/>
      <c r="W97" s="75"/>
      <c r="X97" s="75"/>
      <c r="Y97" s="75"/>
      <c r="Z97" s="75"/>
      <c r="AA97" s="75"/>
      <c r="AB97" s="75"/>
      <c r="AC97" s="75"/>
      <c r="AD97" s="75"/>
      <c r="AE97" s="75"/>
      <c r="AF97" s="75"/>
    </row>
    <row r="98" hidden="1">
      <c r="B98" s="37"/>
      <c r="W98" s="75"/>
      <c r="X98" s="75"/>
      <c r="Y98" s="75"/>
      <c r="Z98" s="75"/>
      <c r="AA98" s="75"/>
      <c r="AB98" s="75"/>
      <c r="AC98" s="75"/>
      <c r="AD98" s="75"/>
      <c r="AE98" s="75"/>
      <c r="AF98" s="75"/>
    </row>
    <row r="99" hidden="1">
      <c r="B99" s="37"/>
      <c r="W99" s="75"/>
      <c r="X99" s="75"/>
      <c r="Y99" s="75"/>
      <c r="Z99" s="75"/>
      <c r="AA99" s="75"/>
      <c r="AB99" s="75"/>
      <c r="AC99" s="75"/>
      <c r="AD99" s="75"/>
      <c r="AE99" s="75"/>
      <c r="AF99" s="75"/>
    </row>
    <row r="100" hidden="1">
      <c r="B100" s="37"/>
      <c r="W100" s="75"/>
      <c r="X100" s="75"/>
      <c r="Y100" s="75"/>
      <c r="Z100" s="75"/>
      <c r="AA100" s="75"/>
      <c r="AB100" s="75"/>
      <c r="AC100" s="75"/>
      <c r="AD100" s="75"/>
      <c r="AE100" s="75"/>
      <c r="AF100" s="75"/>
    </row>
    <row r="101" hidden="1">
      <c r="B101" s="37"/>
      <c r="W101" s="75"/>
      <c r="X101" s="75"/>
      <c r="Y101" s="75"/>
      <c r="Z101" s="75"/>
      <c r="AA101" s="75"/>
      <c r="AB101" s="75"/>
      <c r="AC101" s="75"/>
      <c r="AD101" s="75"/>
      <c r="AE101" s="75"/>
      <c r="AF101" s="75"/>
    </row>
    <row r="102" hidden="1">
      <c r="B102" s="37"/>
      <c r="W102" s="75"/>
      <c r="X102" s="75"/>
      <c r="Y102" s="75"/>
      <c r="Z102" s="75"/>
      <c r="AA102" s="75"/>
      <c r="AB102" s="75"/>
      <c r="AC102" s="75"/>
      <c r="AD102" s="75"/>
      <c r="AE102" s="75"/>
      <c r="AF102" s="75"/>
    </row>
    <row r="103" hidden="1">
      <c r="B103" s="37"/>
      <c r="W103" s="75"/>
      <c r="X103" s="75"/>
      <c r="Y103" s="75"/>
      <c r="Z103" s="75"/>
      <c r="AA103" s="75"/>
      <c r="AB103" s="75"/>
      <c r="AC103" s="75"/>
      <c r="AD103" s="75"/>
      <c r="AE103" s="75"/>
      <c r="AF103" s="75"/>
    </row>
    <row r="104" hidden="1">
      <c r="B104" s="37"/>
      <c r="W104" s="75"/>
      <c r="X104" s="75"/>
      <c r="Y104" s="75"/>
      <c r="Z104" s="75"/>
      <c r="AA104" s="75"/>
      <c r="AB104" s="75"/>
      <c r="AC104" s="75"/>
      <c r="AD104" s="75"/>
      <c r="AE104" s="75"/>
      <c r="AF104" s="75"/>
    </row>
    <row r="105" hidden="1">
      <c r="B105" s="37"/>
      <c r="W105" s="75"/>
      <c r="X105" s="75"/>
      <c r="Y105" s="75"/>
      <c r="Z105" s="75"/>
      <c r="AA105" s="75"/>
      <c r="AB105" s="75"/>
      <c r="AC105" s="75"/>
      <c r="AD105" s="75"/>
      <c r="AE105" s="75"/>
      <c r="AF105" s="75"/>
    </row>
    <row r="106" hidden="1">
      <c r="B106" s="37"/>
      <c r="W106" s="75"/>
      <c r="X106" s="75"/>
      <c r="Y106" s="75"/>
      <c r="Z106" s="75"/>
      <c r="AA106" s="75"/>
      <c r="AB106" s="75"/>
      <c r="AC106" s="75"/>
      <c r="AD106" s="75"/>
      <c r="AE106" s="75"/>
      <c r="AF106" s="75"/>
    </row>
    <row r="107" hidden="1">
      <c r="B107" s="37"/>
      <c r="W107" s="75"/>
      <c r="X107" s="75"/>
      <c r="Y107" s="75"/>
      <c r="Z107" s="75"/>
      <c r="AA107" s="75"/>
      <c r="AB107" s="75"/>
      <c r="AC107" s="75"/>
      <c r="AD107" s="75"/>
      <c r="AE107" s="75"/>
      <c r="AF107" s="75"/>
    </row>
    <row r="108" hidden="1">
      <c r="B108" s="37"/>
      <c r="W108" s="75"/>
      <c r="X108" s="75"/>
      <c r="Y108" s="75"/>
      <c r="Z108" s="75"/>
      <c r="AA108" s="75"/>
      <c r="AB108" s="75"/>
      <c r="AC108" s="75"/>
      <c r="AD108" s="75"/>
      <c r="AE108" s="75"/>
      <c r="AF108" s="75"/>
    </row>
    <row r="109" hidden="1">
      <c r="B109" s="37"/>
      <c r="W109" s="75"/>
      <c r="X109" s="75"/>
      <c r="Y109" s="75"/>
      <c r="Z109" s="75"/>
      <c r="AA109" s="75"/>
      <c r="AB109" s="75"/>
      <c r="AC109" s="75"/>
      <c r="AD109" s="75"/>
      <c r="AE109" s="75"/>
      <c r="AF109" s="75"/>
    </row>
    <row r="110" hidden="1">
      <c r="B110" s="37"/>
      <c r="W110" s="75"/>
      <c r="X110" s="75"/>
      <c r="Y110" s="75"/>
      <c r="Z110" s="75"/>
      <c r="AA110" s="75"/>
      <c r="AB110" s="75"/>
      <c r="AC110" s="75"/>
      <c r="AD110" s="75"/>
      <c r="AE110" s="75"/>
      <c r="AF110" s="75"/>
    </row>
    <row r="111" hidden="1">
      <c r="B111" s="37"/>
      <c r="W111" s="75"/>
      <c r="X111" s="75"/>
      <c r="Y111" s="75"/>
      <c r="Z111" s="75"/>
      <c r="AA111" s="75"/>
      <c r="AB111" s="75"/>
      <c r="AC111" s="75"/>
      <c r="AD111" s="75"/>
      <c r="AE111" s="75"/>
      <c r="AF111" s="75"/>
    </row>
    <row r="112" hidden="1">
      <c r="B112" s="37"/>
      <c r="W112" s="75"/>
      <c r="X112" s="75"/>
      <c r="Y112" s="75"/>
      <c r="Z112" s="75"/>
      <c r="AA112" s="75"/>
      <c r="AB112" s="75"/>
      <c r="AC112" s="75"/>
      <c r="AD112" s="75"/>
      <c r="AE112" s="75"/>
      <c r="AF112" s="75"/>
    </row>
    <row r="113" hidden="1">
      <c r="B113" s="37"/>
      <c r="W113" s="75"/>
      <c r="X113" s="75"/>
      <c r="Y113" s="75"/>
      <c r="Z113" s="75"/>
      <c r="AA113" s="75"/>
      <c r="AB113" s="75"/>
      <c r="AC113" s="75"/>
      <c r="AD113" s="75"/>
      <c r="AE113" s="75"/>
      <c r="AF113" s="75"/>
    </row>
    <row r="114" hidden="1">
      <c r="B114" s="37"/>
      <c r="W114" s="75"/>
      <c r="X114" s="75"/>
      <c r="Y114" s="75"/>
      <c r="Z114" s="75"/>
      <c r="AA114" s="75"/>
      <c r="AB114" s="75"/>
      <c r="AC114" s="75"/>
      <c r="AD114" s="75"/>
      <c r="AE114" s="75"/>
      <c r="AF114" s="75"/>
    </row>
    <row r="115" hidden="1">
      <c r="B115" s="37"/>
      <c r="W115" s="75"/>
      <c r="X115" s="75"/>
      <c r="Y115" s="75"/>
      <c r="Z115" s="75"/>
      <c r="AA115" s="75"/>
      <c r="AB115" s="75"/>
      <c r="AC115" s="75"/>
      <c r="AD115" s="75"/>
      <c r="AE115" s="75"/>
      <c r="AF115" s="75"/>
    </row>
    <row r="116" hidden="1">
      <c r="B116" s="37"/>
      <c r="W116" s="75"/>
      <c r="X116" s="75"/>
      <c r="Y116" s="75"/>
      <c r="Z116" s="75"/>
      <c r="AA116" s="75"/>
      <c r="AB116" s="75"/>
      <c r="AC116" s="75"/>
      <c r="AD116" s="75"/>
      <c r="AE116" s="75"/>
      <c r="AF116" s="75"/>
    </row>
    <row r="117" hidden="1">
      <c r="B117" s="37"/>
      <c r="W117" s="75"/>
      <c r="X117" s="75"/>
      <c r="Y117" s="75"/>
      <c r="Z117" s="75"/>
      <c r="AA117" s="75"/>
      <c r="AB117" s="75"/>
      <c r="AC117" s="75"/>
      <c r="AD117" s="75"/>
      <c r="AE117" s="75"/>
      <c r="AF117" s="75"/>
    </row>
    <row r="118" hidden="1">
      <c r="B118" s="37"/>
      <c r="W118" s="75"/>
      <c r="X118" s="75"/>
      <c r="Y118" s="75"/>
      <c r="Z118" s="75"/>
      <c r="AA118" s="75"/>
      <c r="AB118" s="75"/>
      <c r="AC118" s="75"/>
      <c r="AD118" s="75"/>
      <c r="AE118" s="75"/>
      <c r="AF118" s="75"/>
    </row>
    <row r="119" hidden="1">
      <c r="B119" s="37"/>
      <c r="W119" s="75"/>
      <c r="X119" s="75"/>
      <c r="Y119" s="75"/>
      <c r="Z119" s="75"/>
      <c r="AA119" s="75"/>
      <c r="AB119" s="75"/>
      <c r="AC119" s="75"/>
      <c r="AD119" s="75"/>
      <c r="AE119" s="75"/>
      <c r="AF119" s="75"/>
    </row>
    <row r="120" hidden="1">
      <c r="B120" s="37"/>
      <c r="W120" s="75"/>
      <c r="X120" s="75"/>
      <c r="Y120" s="75"/>
      <c r="Z120" s="75"/>
      <c r="AA120" s="75"/>
      <c r="AB120" s="75"/>
      <c r="AC120" s="75"/>
      <c r="AD120" s="75"/>
      <c r="AE120" s="75"/>
      <c r="AF120" s="75"/>
    </row>
    <row r="121" hidden="1">
      <c r="B121" s="37"/>
      <c r="W121" s="75"/>
      <c r="X121" s="75"/>
      <c r="Y121" s="75"/>
      <c r="Z121" s="75"/>
      <c r="AA121" s="75"/>
      <c r="AB121" s="75"/>
      <c r="AC121" s="75"/>
      <c r="AD121" s="75"/>
      <c r="AE121" s="75"/>
      <c r="AF121" s="75"/>
    </row>
    <row r="122" hidden="1">
      <c r="B122" s="37"/>
      <c r="W122" s="75"/>
      <c r="X122" s="75"/>
      <c r="Y122" s="75"/>
      <c r="Z122" s="75"/>
      <c r="AA122" s="75"/>
      <c r="AB122" s="75"/>
      <c r="AC122" s="75"/>
      <c r="AD122" s="75"/>
      <c r="AE122" s="75"/>
      <c r="AF122" s="75"/>
    </row>
    <row r="123" hidden="1">
      <c r="B123" s="37"/>
      <c r="W123" s="75"/>
      <c r="X123" s="75"/>
      <c r="Y123" s="75"/>
      <c r="Z123" s="75"/>
      <c r="AA123" s="75"/>
      <c r="AB123" s="75"/>
      <c r="AC123" s="75"/>
      <c r="AD123" s="75"/>
      <c r="AE123" s="75"/>
      <c r="AF123" s="75"/>
    </row>
    <row r="124" hidden="1">
      <c r="B124" s="37"/>
      <c r="W124" s="75"/>
      <c r="X124" s="75"/>
      <c r="Y124" s="75"/>
      <c r="Z124" s="75"/>
      <c r="AA124" s="75"/>
      <c r="AB124" s="75"/>
      <c r="AC124" s="75"/>
      <c r="AD124" s="75"/>
      <c r="AE124" s="75"/>
      <c r="AF124" s="75"/>
    </row>
    <row r="125" hidden="1">
      <c r="B125" s="37"/>
      <c r="W125" s="75"/>
      <c r="X125" s="75"/>
      <c r="Y125" s="75"/>
      <c r="Z125" s="75"/>
      <c r="AA125" s="75"/>
      <c r="AB125" s="75"/>
      <c r="AC125" s="75"/>
      <c r="AD125" s="75"/>
      <c r="AE125" s="75"/>
      <c r="AF125" s="75"/>
    </row>
    <row r="126" hidden="1">
      <c r="B126" s="37"/>
      <c r="W126" s="75"/>
      <c r="X126" s="75"/>
      <c r="Y126" s="75"/>
      <c r="Z126" s="75"/>
      <c r="AA126" s="75"/>
      <c r="AB126" s="75"/>
      <c r="AC126" s="75"/>
      <c r="AD126" s="75"/>
      <c r="AE126" s="75"/>
      <c r="AF126" s="75"/>
    </row>
    <row r="127" hidden="1">
      <c r="B127" s="37"/>
      <c r="W127" s="75"/>
      <c r="X127" s="75"/>
      <c r="Y127" s="75"/>
      <c r="Z127" s="75"/>
      <c r="AA127" s="75"/>
      <c r="AB127" s="75"/>
      <c r="AC127" s="75"/>
      <c r="AD127" s="75"/>
      <c r="AE127" s="75"/>
      <c r="AF127" s="75"/>
    </row>
    <row r="128" hidden="1">
      <c r="B128" s="37"/>
      <c r="W128" s="75"/>
      <c r="X128" s="75"/>
      <c r="Y128" s="75"/>
      <c r="Z128" s="75"/>
      <c r="AA128" s="75"/>
      <c r="AB128" s="75"/>
      <c r="AC128" s="75"/>
      <c r="AD128" s="75"/>
      <c r="AE128" s="75"/>
      <c r="AF128" s="75"/>
    </row>
    <row r="129" hidden="1">
      <c r="B129" s="37"/>
      <c r="W129" s="75"/>
      <c r="X129" s="75"/>
      <c r="Y129" s="75"/>
      <c r="Z129" s="75"/>
      <c r="AA129" s="75"/>
      <c r="AB129" s="75"/>
      <c r="AC129" s="75"/>
      <c r="AD129" s="75"/>
      <c r="AE129" s="75"/>
      <c r="AF129" s="75"/>
    </row>
    <row r="130" hidden="1">
      <c r="B130" s="37"/>
      <c r="W130" s="75"/>
      <c r="X130" s="75"/>
      <c r="Y130" s="75"/>
      <c r="Z130" s="75"/>
      <c r="AA130" s="75"/>
      <c r="AB130" s="75"/>
      <c r="AC130" s="75"/>
      <c r="AD130" s="75"/>
      <c r="AE130" s="75"/>
      <c r="AF130" s="75"/>
    </row>
    <row r="131" hidden="1">
      <c r="B131" s="37"/>
      <c r="W131" s="75"/>
      <c r="X131" s="75"/>
      <c r="Y131" s="75"/>
      <c r="Z131" s="75"/>
      <c r="AA131" s="75"/>
      <c r="AB131" s="75"/>
      <c r="AC131" s="75"/>
      <c r="AD131" s="75"/>
      <c r="AE131" s="75"/>
      <c r="AF131" s="75"/>
    </row>
    <row r="132" hidden="1">
      <c r="B132" s="37"/>
      <c r="W132" s="75"/>
      <c r="X132" s="75"/>
      <c r="Y132" s="75"/>
      <c r="Z132" s="75"/>
      <c r="AA132" s="75"/>
      <c r="AB132" s="75"/>
      <c r="AC132" s="75"/>
      <c r="AD132" s="75"/>
      <c r="AE132" s="75"/>
      <c r="AF132" s="75"/>
    </row>
    <row r="133" hidden="1">
      <c r="B133" s="37"/>
      <c r="W133" s="75"/>
      <c r="X133" s="75"/>
      <c r="Y133" s="75"/>
      <c r="Z133" s="75"/>
      <c r="AA133" s="75"/>
      <c r="AB133" s="75"/>
      <c r="AC133" s="75"/>
      <c r="AD133" s="75"/>
      <c r="AE133" s="75"/>
      <c r="AF133" s="75"/>
    </row>
    <row r="134" hidden="1">
      <c r="B134" s="37"/>
      <c r="W134" s="75"/>
      <c r="X134" s="75"/>
      <c r="Y134" s="75"/>
      <c r="Z134" s="75"/>
      <c r="AA134" s="75"/>
      <c r="AB134" s="75"/>
      <c r="AC134" s="75"/>
      <c r="AD134" s="75"/>
      <c r="AE134" s="75"/>
      <c r="AF134" s="75"/>
    </row>
    <row r="135" hidden="1">
      <c r="B135" s="37"/>
      <c r="W135" s="75"/>
      <c r="X135" s="75"/>
      <c r="Y135" s="75"/>
      <c r="Z135" s="75"/>
      <c r="AA135" s="75"/>
      <c r="AB135" s="75"/>
      <c r="AC135" s="75"/>
      <c r="AD135" s="75"/>
      <c r="AE135" s="75"/>
      <c r="AF135" s="75"/>
    </row>
    <row r="136" hidden="1">
      <c r="B136" s="37"/>
      <c r="W136" s="75"/>
      <c r="X136" s="75"/>
      <c r="Y136" s="75"/>
      <c r="Z136" s="75"/>
      <c r="AA136" s="75"/>
      <c r="AB136" s="75"/>
      <c r="AC136" s="75"/>
      <c r="AD136" s="75"/>
      <c r="AE136" s="75"/>
      <c r="AF136" s="75"/>
    </row>
    <row r="137" hidden="1">
      <c r="B137" s="37"/>
      <c r="W137" s="75"/>
      <c r="X137" s="75"/>
      <c r="Y137" s="75"/>
      <c r="Z137" s="75"/>
      <c r="AA137" s="75"/>
      <c r="AB137" s="75"/>
      <c r="AC137" s="75"/>
      <c r="AD137" s="75"/>
      <c r="AE137" s="75"/>
      <c r="AF137" s="75"/>
    </row>
    <row r="138" hidden="1">
      <c r="B138" s="37"/>
      <c r="W138" s="75"/>
      <c r="X138" s="75"/>
      <c r="Y138" s="75"/>
      <c r="Z138" s="75"/>
      <c r="AA138" s="75"/>
      <c r="AB138" s="75"/>
      <c r="AC138" s="75"/>
      <c r="AD138" s="75"/>
      <c r="AE138" s="75"/>
      <c r="AF138" s="75"/>
    </row>
    <row r="139" hidden="1">
      <c r="B139" s="37"/>
      <c r="W139" s="75"/>
      <c r="X139" s="75"/>
      <c r="Y139" s="75"/>
      <c r="Z139" s="75"/>
      <c r="AA139" s="75"/>
      <c r="AB139" s="75"/>
      <c r="AC139" s="75"/>
      <c r="AD139" s="75"/>
      <c r="AE139" s="75"/>
      <c r="AF139" s="75"/>
    </row>
    <row r="140" hidden="1">
      <c r="B140" s="37"/>
      <c r="W140" s="75"/>
      <c r="X140" s="75"/>
      <c r="Y140" s="75"/>
      <c r="Z140" s="75"/>
      <c r="AA140" s="75"/>
      <c r="AB140" s="75"/>
      <c r="AC140" s="75"/>
      <c r="AD140" s="75"/>
      <c r="AE140" s="75"/>
      <c r="AF140" s="75"/>
    </row>
    <row r="141" hidden="1">
      <c r="B141" s="37"/>
      <c r="W141" s="75"/>
      <c r="X141" s="75"/>
      <c r="Y141" s="75"/>
      <c r="Z141" s="75"/>
      <c r="AA141" s="75"/>
      <c r="AB141" s="75"/>
      <c r="AC141" s="75"/>
      <c r="AD141" s="75"/>
      <c r="AE141" s="75"/>
      <c r="AF141" s="75"/>
    </row>
    <row r="142" hidden="1">
      <c r="B142" s="37"/>
      <c r="W142" s="75"/>
      <c r="X142" s="75"/>
      <c r="Y142" s="75"/>
      <c r="Z142" s="75"/>
      <c r="AA142" s="75"/>
      <c r="AB142" s="75"/>
      <c r="AC142" s="75"/>
      <c r="AD142" s="75"/>
      <c r="AE142" s="75"/>
      <c r="AF142" s="75"/>
    </row>
    <row r="143" hidden="1">
      <c r="B143" s="37"/>
      <c r="W143" s="75"/>
      <c r="X143" s="75"/>
      <c r="Y143" s="75"/>
      <c r="Z143" s="75"/>
      <c r="AA143" s="75"/>
      <c r="AB143" s="75"/>
      <c r="AC143" s="75"/>
      <c r="AD143" s="75"/>
      <c r="AE143" s="75"/>
      <c r="AF143" s="75"/>
    </row>
    <row r="144" hidden="1">
      <c r="B144" s="37"/>
      <c r="W144" s="75"/>
      <c r="X144" s="75"/>
      <c r="Y144" s="75"/>
      <c r="Z144" s="75"/>
      <c r="AA144" s="75"/>
      <c r="AB144" s="75"/>
      <c r="AC144" s="75"/>
      <c r="AD144" s="75"/>
      <c r="AE144" s="75"/>
      <c r="AF144" s="75"/>
    </row>
    <row r="145" hidden="1">
      <c r="B145" s="37"/>
      <c r="W145" s="75"/>
      <c r="X145" s="75"/>
      <c r="Y145" s="75"/>
      <c r="Z145" s="75"/>
      <c r="AA145" s="75"/>
      <c r="AB145" s="75"/>
      <c r="AC145" s="75"/>
      <c r="AD145" s="75"/>
      <c r="AE145" s="75"/>
      <c r="AF145" s="75"/>
    </row>
    <row r="146" hidden="1">
      <c r="B146" s="37"/>
      <c r="W146" s="75"/>
      <c r="X146" s="75"/>
      <c r="Y146" s="75"/>
      <c r="Z146" s="75"/>
      <c r="AA146" s="75"/>
      <c r="AB146" s="75"/>
      <c r="AC146" s="75"/>
      <c r="AD146" s="75"/>
      <c r="AE146" s="75"/>
      <c r="AF146" s="75"/>
    </row>
    <row r="147" hidden="1">
      <c r="B147" s="37"/>
      <c r="W147" s="75"/>
      <c r="X147" s="75"/>
      <c r="Y147" s="75"/>
      <c r="Z147" s="75"/>
      <c r="AA147" s="75"/>
      <c r="AB147" s="75"/>
      <c r="AC147" s="75"/>
      <c r="AD147" s="75"/>
      <c r="AE147" s="75"/>
      <c r="AF147" s="75"/>
    </row>
    <row r="148" hidden="1">
      <c r="B148" s="37"/>
      <c r="W148" s="75"/>
      <c r="X148" s="75"/>
      <c r="Y148" s="75"/>
      <c r="Z148" s="75"/>
      <c r="AA148" s="75"/>
      <c r="AB148" s="75"/>
      <c r="AC148" s="75"/>
      <c r="AD148" s="75"/>
      <c r="AE148" s="75"/>
      <c r="AF148" s="75"/>
    </row>
    <row r="149" hidden="1">
      <c r="B149" s="37"/>
      <c r="W149" s="75"/>
      <c r="X149" s="75"/>
      <c r="Y149" s="75"/>
      <c r="Z149" s="75"/>
      <c r="AA149" s="75"/>
      <c r="AB149" s="75"/>
      <c r="AC149" s="75"/>
      <c r="AD149" s="75"/>
      <c r="AE149" s="75"/>
      <c r="AF149" s="75"/>
    </row>
    <row r="150" hidden="1">
      <c r="B150" s="37"/>
      <c r="W150" s="75"/>
      <c r="X150" s="75"/>
      <c r="Y150" s="75"/>
      <c r="Z150" s="75"/>
      <c r="AA150" s="75"/>
      <c r="AB150" s="75"/>
      <c r="AC150" s="75"/>
      <c r="AD150" s="75"/>
      <c r="AE150" s="75"/>
      <c r="AF150" s="75"/>
    </row>
    <row r="151" hidden="1">
      <c r="B151" s="37"/>
      <c r="W151" s="75"/>
      <c r="X151" s="75"/>
      <c r="Y151" s="75"/>
      <c r="Z151" s="75"/>
      <c r="AA151" s="75"/>
      <c r="AB151" s="75"/>
      <c r="AC151" s="75"/>
      <c r="AD151" s="75"/>
      <c r="AE151" s="75"/>
      <c r="AF151" s="75"/>
    </row>
    <row r="152" hidden="1">
      <c r="B152" s="37"/>
      <c r="W152" s="75"/>
      <c r="X152" s="75"/>
      <c r="Y152" s="75"/>
      <c r="Z152" s="75"/>
      <c r="AA152" s="75"/>
      <c r="AB152" s="75"/>
      <c r="AC152" s="75"/>
      <c r="AD152" s="75"/>
      <c r="AE152" s="75"/>
      <c r="AF152" s="75"/>
    </row>
    <row r="153" hidden="1">
      <c r="B153" s="37"/>
      <c r="W153" s="75"/>
      <c r="X153" s="75"/>
      <c r="Y153" s="75"/>
      <c r="Z153" s="75"/>
      <c r="AA153" s="75"/>
      <c r="AB153" s="75"/>
      <c r="AC153" s="75"/>
      <c r="AD153" s="75"/>
      <c r="AE153" s="75"/>
      <c r="AF153" s="75"/>
    </row>
    <row r="154" hidden="1">
      <c r="B154" s="37"/>
      <c r="W154" s="75"/>
      <c r="X154" s="75"/>
      <c r="Y154" s="75"/>
      <c r="Z154" s="75"/>
      <c r="AA154" s="75"/>
      <c r="AB154" s="75"/>
      <c r="AC154" s="75"/>
      <c r="AD154" s="75"/>
      <c r="AE154" s="75"/>
      <c r="AF154" s="75"/>
    </row>
    <row r="155" hidden="1">
      <c r="B155" s="37"/>
      <c r="W155" s="75"/>
      <c r="X155" s="75"/>
      <c r="Y155" s="75"/>
      <c r="Z155" s="75"/>
      <c r="AA155" s="75"/>
      <c r="AB155" s="75"/>
      <c r="AC155" s="75"/>
      <c r="AD155" s="75"/>
      <c r="AE155" s="75"/>
      <c r="AF155" s="75"/>
    </row>
    <row r="156" hidden="1">
      <c r="B156" s="37"/>
      <c r="W156" s="75"/>
      <c r="X156" s="75"/>
      <c r="Y156" s="75"/>
      <c r="Z156" s="75"/>
      <c r="AA156" s="75"/>
      <c r="AB156" s="75"/>
      <c r="AC156" s="75"/>
      <c r="AD156" s="75"/>
      <c r="AE156" s="75"/>
      <c r="AF156" s="75"/>
    </row>
    <row r="157" hidden="1">
      <c r="B157" s="37"/>
      <c r="W157" s="75"/>
      <c r="X157" s="75"/>
      <c r="Y157" s="75"/>
      <c r="Z157" s="75"/>
      <c r="AA157" s="75"/>
      <c r="AB157" s="75"/>
      <c r="AC157" s="75"/>
      <c r="AD157" s="75"/>
      <c r="AE157" s="75"/>
      <c r="AF157" s="75"/>
    </row>
    <row r="158" hidden="1">
      <c r="B158" s="37"/>
      <c r="W158" s="75"/>
      <c r="X158" s="75"/>
      <c r="Y158" s="75"/>
      <c r="Z158" s="75"/>
      <c r="AA158" s="75"/>
      <c r="AB158" s="75"/>
      <c r="AC158" s="75"/>
      <c r="AD158" s="75"/>
      <c r="AE158" s="75"/>
      <c r="AF158" s="75"/>
    </row>
    <row r="159" hidden="1">
      <c r="B159" s="37"/>
      <c r="W159" s="75"/>
      <c r="X159" s="75"/>
      <c r="Y159" s="75"/>
      <c r="Z159" s="75"/>
      <c r="AA159" s="75"/>
      <c r="AB159" s="75"/>
      <c r="AC159" s="75"/>
      <c r="AD159" s="75"/>
      <c r="AE159" s="75"/>
      <c r="AF159" s="75"/>
    </row>
    <row r="160" hidden="1">
      <c r="B160" s="37"/>
      <c r="W160" s="75"/>
      <c r="X160" s="75"/>
      <c r="Y160" s="75"/>
      <c r="Z160" s="75"/>
      <c r="AA160" s="75"/>
      <c r="AB160" s="75"/>
      <c r="AC160" s="75"/>
      <c r="AD160" s="75"/>
      <c r="AE160" s="75"/>
      <c r="AF160" s="75"/>
    </row>
    <row r="161" hidden="1">
      <c r="B161" s="37"/>
      <c r="W161" s="75"/>
      <c r="X161" s="75"/>
      <c r="Y161" s="75"/>
      <c r="Z161" s="75"/>
      <c r="AA161" s="75"/>
      <c r="AB161" s="75"/>
      <c r="AC161" s="75"/>
      <c r="AD161" s="75"/>
      <c r="AE161" s="75"/>
      <c r="AF161" s="75"/>
    </row>
    <row r="162" hidden="1">
      <c r="B162" s="37"/>
      <c r="W162" s="75"/>
      <c r="X162" s="75"/>
      <c r="Y162" s="75"/>
      <c r="Z162" s="75"/>
      <c r="AA162" s="75"/>
      <c r="AB162" s="75"/>
      <c r="AC162" s="75"/>
      <c r="AD162" s="75"/>
      <c r="AE162" s="75"/>
      <c r="AF162" s="75"/>
    </row>
    <row r="163" hidden="1">
      <c r="B163" s="37"/>
      <c r="W163" s="75"/>
      <c r="X163" s="75"/>
      <c r="Y163" s="75"/>
      <c r="Z163" s="75"/>
      <c r="AA163" s="75"/>
      <c r="AB163" s="75"/>
      <c r="AC163" s="75"/>
      <c r="AD163" s="75"/>
      <c r="AE163" s="75"/>
      <c r="AF163" s="75"/>
    </row>
    <row r="164" hidden="1">
      <c r="B164" s="37"/>
      <c r="W164" s="75"/>
      <c r="X164" s="75"/>
      <c r="Y164" s="75"/>
      <c r="Z164" s="75"/>
      <c r="AA164" s="75"/>
      <c r="AB164" s="75"/>
      <c r="AC164" s="75"/>
      <c r="AD164" s="75"/>
      <c r="AE164" s="75"/>
      <c r="AF164" s="75"/>
    </row>
    <row r="165" hidden="1">
      <c r="B165" s="37"/>
      <c r="W165" s="75"/>
      <c r="X165" s="75"/>
      <c r="Y165" s="75"/>
      <c r="Z165" s="75"/>
      <c r="AA165" s="75"/>
      <c r="AB165" s="75"/>
      <c r="AC165" s="75"/>
      <c r="AD165" s="75"/>
      <c r="AE165" s="75"/>
      <c r="AF165" s="75"/>
    </row>
    <row r="166" hidden="1">
      <c r="B166" s="37"/>
      <c r="W166" s="75"/>
      <c r="X166" s="75"/>
      <c r="Y166" s="75"/>
      <c r="Z166" s="75"/>
      <c r="AA166" s="75"/>
      <c r="AB166" s="75"/>
      <c r="AC166" s="75"/>
      <c r="AD166" s="75"/>
      <c r="AE166" s="75"/>
      <c r="AF166" s="75"/>
    </row>
    <row r="167" hidden="1">
      <c r="B167" s="37"/>
      <c r="W167" s="75"/>
      <c r="X167" s="75"/>
      <c r="Y167" s="75"/>
      <c r="Z167" s="75"/>
      <c r="AA167" s="75"/>
      <c r="AB167" s="75"/>
      <c r="AC167" s="75"/>
      <c r="AD167" s="75"/>
      <c r="AE167" s="75"/>
      <c r="AF167" s="75"/>
    </row>
    <row r="168" hidden="1">
      <c r="B168" s="37"/>
      <c r="W168" s="75"/>
      <c r="X168" s="75"/>
      <c r="Y168" s="75"/>
      <c r="Z168" s="75"/>
      <c r="AA168" s="75"/>
      <c r="AB168" s="75"/>
      <c r="AC168" s="75"/>
      <c r="AD168" s="75"/>
      <c r="AE168" s="75"/>
      <c r="AF168" s="75"/>
    </row>
    <row r="169" hidden="1">
      <c r="B169" s="37"/>
      <c r="W169" s="75"/>
      <c r="X169" s="75"/>
      <c r="Y169" s="75"/>
      <c r="Z169" s="75"/>
      <c r="AA169" s="75"/>
      <c r="AB169" s="75"/>
      <c r="AC169" s="75"/>
      <c r="AD169" s="75"/>
      <c r="AE169" s="75"/>
      <c r="AF169" s="75"/>
    </row>
    <row r="170" hidden="1">
      <c r="B170" s="37"/>
      <c r="W170" s="75"/>
      <c r="X170" s="75"/>
      <c r="Y170" s="75"/>
      <c r="Z170" s="75"/>
      <c r="AA170" s="75"/>
      <c r="AB170" s="75"/>
      <c r="AC170" s="75"/>
      <c r="AD170" s="75"/>
      <c r="AE170" s="75"/>
      <c r="AF170" s="75"/>
    </row>
    <row r="171" hidden="1">
      <c r="B171" s="37"/>
      <c r="W171" s="75"/>
      <c r="X171" s="75"/>
      <c r="Y171" s="75"/>
      <c r="Z171" s="75"/>
      <c r="AA171" s="75"/>
      <c r="AB171" s="75"/>
      <c r="AC171" s="75"/>
      <c r="AD171" s="75"/>
      <c r="AE171" s="75"/>
      <c r="AF171" s="75"/>
    </row>
    <row r="172" hidden="1">
      <c r="B172" s="37"/>
      <c r="W172" s="75"/>
      <c r="X172" s="75"/>
      <c r="Y172" s="75"/>
      <c r="Z172" s="75"/>
      <c r="AA172" s="75"/>
      <c r="AB172" s="75"/>
      <c r="AC172" s="75"/>
      <c r="AD172" s="75"/>
      <c r="AE172" s="75"/>
      <c r="AF172" s="75"/>
    </row>
    <row r="173" hidden="1">
      <c r="B173" s="37"/>
      <c r="W173" s="75"/>
      <c r="X173" s="75"/>
      <c r="Y173" s="75"/>
      <c r="Z173" s="75"/>
      <c r="AA173" s="75"/>
      <c r="AB173" s="75"/>
      <c r="AC173" s="75"/>
      <c r="AD173" s="75"/>
      <c r="AE173" s="75"/>
      <c r="AF173" s="75"/>
    </row>
    <row r="174" hidden="1">
      <c r="B174" s="37"/>
      <c r="W174" s="75"/>
      <c r="X174" s="75"/>
      <c r="Y174" s="75"/>
      <c r="Z174" s="75"/>
      <c r="AA174" s="75"/>
      <c r="AB174" s="75"/>
      <c r="AC174" s="75"/>
      <c r="AD174" s="75"/>
      <c r="AE174" s="75"/>
      <c r="AF174" s="75"/>
    </row>
    <row r="175" hidden="1">
      <c r="B175" s="37"/>
      <c r="W175" s="75"/>
      <c r="X175" s="75"/>
      <c r="Y175" s="75"/>
      <c r="Z175" s="75"/>
      <c r="AA175" s="75"/>
      <c r="AB175" s="75"/>
      <c r="AC175" s="75"/>
      <c r="AD175" s="75"/>
      <c r="AE175" s="75"/>
      <c r="AF175" s="75"/>
    </row>
    <row r="176" hidden="1">
      <c r="B176" s="37"/>
      <c r="W176" s="75"/>
      <c r="X176" s="75"/>
      <c r="Y176" s="75"/>
      <c r="Z176" s="75"/>
      <c r="AA176" s="75"/>
      <c r="AB176" s="75"/>
      <c r="AC176" s="75"/>
      <c r="AD176" s="75"/>
      <c r="AE176" s="75"/>
      <c r="AF176" s="75"/>
    </row>
    <row r="177" hidden="1">
      <c r="B177" s="37"/>
      <c r="W177" s="75"/>
      <c r="X177" s="75"/>
      <c r="Y177" s="75"/>
      <c r="Z177" s="75"/>
      <c r="AA177" s="75"/>
      <c r="AB177" s="75"/>
      <c r="AC177" s="75"/>
      <c r="AD177" s="75"/>
      <c r="AE177" s="75"/>
      <c r="AF177" s="75"/>
    </row>
    <row r="178" hidden="1">
      <c r="B178" s="37"/>
      <c r="W178" s="75"/>
      <c r="X178" s="75"/>
      <c r="Y178" s="75"/>
      <c r="Z178" s="75"/>
      <c r="AA178" s="75"/>
      <c r="AB178" s="75"/>
      <c r="AC178" s="75"/>
      <c r="AD178" s="75"/>
      <c r="AE178" s="75"/>
      <c r="AF178" s="75"/>
    </row>
    <row r="179" hidden="1">
      <c r="B179" s="37"/>
      <c r="W179" s="75"/>
      <c r="X179" s="75"/>
      <c r="Y179" s="75"/>
      <c r="Z179" s="75"/>
      <c r="AA179" s="75"/>
      <c r="AB179" s="75"/>
      <c r="AC179" s="75"/>
      <c r="AD179" s="75"/>
      <c r="AE179" s="75"/>
      <c r="AF179" s="75"/>
    </row>
    <row r="180" hidden="1">
      <c r="B180" s="37"/>
      <c r="W180" s="75"/>
      <c r="X180" s="75"/>
      <c r="Y180" s="75"/>
      <c r="Z180" s="75"/>
      <c r="AA180" s="75"/>
      <c r="AB180" s="75"/>
      <c r="AC180" s="75"/>
      <c r="AD180" s="75"/>
      <c r="AE180" s="75"/>
      <c r="AF180" s="75"/>
    </row>
    <row r="181" hidden="1">
      <c r="B181" s="37"/>
      <c r="W181" s="75"/>
      <c r="X181" s="75"/>
      <c r="Y181" s="75"/>
      <c r="Z181" s="75"/>
      <c r="AA181" s="75"/>
      <c r="AB181" s="75"/>
      <c r="AC181" s="75"/>
      <c r="AD181" s="75"/>
      <c r="AE181" s="75"/>
      <c r="AF181" s="75"/>
    </row>
    <row r="182" hidden="1">
      <c r="B182" s="37"/>
      <c r="W182" s="75"/>
      <c r="X182" s="75"/>
      <c r="Y182" s="75"/>
      <c r="Z182" s="75"/>
      <c r="AA182" s="75"/>
      <c r="AB182" s="75"/>
      <c r="AC182" s="75"/>
      <c r="AD182" s="75"/>
      <c r="AE182" s="75"/>
      <c r="AF182" s="75"/>
    </row>
    <row r="183" hidden="1">
      <c r="B183" s="37"/>
      <c r="W183" s="75"/>
      <c r="X183" s="75"/>
      <c r="Y183" s="75"/>
      <c r="Z183" s="75"/>
      <c r="AA183" s="75"/>
      <c r="AB183" s="75"/>
      <c r="AC183" s="75"/>
      <c r="AD183" s="75"/>
      <c r="AE183" s="75"/>
      <c r="AF183" s="75"/>
    </row>
    <row r="184" hidden="1">
      <c r="B184" s="37"/>
      <c r="W184" s="75"/>
      <c r="X184" s="75"/>
      <c r="Y184" s="75"/>
      <c r="Z184" s="75"/>
      <c r="AA184" s="75"/>
      <c r="AB184" s="75"/>
      <c r="AC184" s="75"/>
      <c r="AD184" s="75"/>
      <c r="AE184" s="75"/>
      <c r="AF184" s="75"/>
    </row>
    <row r="185" hidden="1">
      <c r="B185" s="37"/>
      <c r="W185" s="75"/>
      <c r="X185" s="75"/>
      <c r="Y185" s="75"/>
      <c r="Z185" s="75"/>
      <c r="AA185" s="75"/>
      <c r="AB185" s="75"/>
      <c r="AC185" s="75"/>
      <c r="AD185" s="75"/>
      <c r="AE185" s="75"/>
      <c r="AF185" s="75"/>
    </row>
    <row r="186" hidden="1">
      <c r="B186" s="37"/>
      <c r="W186" s="75"/>
      <c r="X186" s="75"/>
      <c r="Y186" s="75"/>
      <c r="Z186" s="75"/>
      <c r="AA186" s="75"/>
      <c r="AB186" s="75"/>
      <c r="AC186" s="75"/>
      <c r="AD186" s="75"/>
      <c r="AE186" s="75"/>
      <c r="AF186" s="75"/>
    </row>
    <row r="187" hidden="1">
      <c r="B187" s="37"/>
      <c r="W187" s="75"/>
      <c r="X187" s="75"/>
      <c r="Y187" s="75"/>
      <c r="Z187" s="75"/>
      <c r="AA187" s="75"/>
      <c r="AB187" s="75"/>
      <c r="AC187" s="75"/>
      <c r="AD187" s="75"/>
      <c r="AE187" s="75"/>
      <c r="AF187" s="75"/>
    </row>
    <row r="188" hidden="1">
      <c r="B188" s="37"/>
      <c r="W188" s="75"/>
      <c r="X188" s="75"/>
      <c r="Y188" s="75"/>
      <c r="Z188" s="75"/>
      <c r="AA188" s="75"/>
      <c r="AB188" s="75"/>
      <c r="AC188" s="75"/>
      <c r="AD188" s="75"/>
      <c r="AE188" s="75"/>
      <c r="AF188" s="75"/>
    </row>
    <row r="189" hidden="1">
      <c r="B189" s="37"/>
      <c r="W189" s="75"/>
      <c r="X189" s="75"/>
      <c r="Y189" s="75"/>
      <c r="Z189" s="75"/>
      <c r="AA189" s="75"/>
      <c r="AB189" s="75"/>
      <c r="AC189" s="75"/>
      <c r="AD189" s="75"/>
      <c r="AE189" s="75"/>
      <c r="AF189" s="75"/>
    </row>
    <row r="190" hidden="1">
      <c r="B190" s="37"/>
      <c r="W190" s="75"/>
      <c r="X190" s="75"/>
      <c r="Y190" s="75"/>
      <c r="Z190" s="75"/>
      <c r="AA190" s="75"/>
      <c r="AB190" s="75"/>
      <c r="AC190" s="75"/>
      <c r="AD190" s="75"/>
      <c r="AE190" s="75"/>
      <c r="AF190" s="75"/>
    </row>
    <row r="191" hidden="1">
      <c r="B191" s="37"/>
      <c r="W191" s="75"/>
      <c r="X191" s="75"/>
      <c r="Y191" s="75"/>
      <c r="Z191" s="75"/>
      <c r="AA191" s="75"/>
      <c r="AB191" s="75"/>
      <c r="AC191" s="75"/>
      <c r="AD191" s="75"/>
      <c r="AE191" s="75"/>
      <c r="AF191" s="75"/>
    </row>
    <row r="192" hidden="1">
      <c r="B192" s="37"/>
      <c r="W192" s="75"/>
      <c r="X192" s="75"/>
      <c r="Y192" s="75"/>
      <c r="Z192" s="75"/>
      <c r="AA192" s="75"/>
      <c r="AB192" s="75"/>
      <c r="AC192" s="75"/>
      <c r="AD192" s="75"/>
      <c r="AE192" s="75"/>
      <c r="AF192" s="75"/>
    </row>
    <row r="193" hidden="1">
      <c r="B193" s="37"/>
      <c r="W193" s="75"/>
      <c r="X193" s="75"/>
      <c r="Y193" s="75"/>
      <c r="Z193" s="75"/>
      <c r="AA193" s="75"/>
      <c r="AB193" s="75"/>
      <c r="AC193" s="75"/>
      <c r="AD193" s="75"/>
      <c r="AE193" s="75"/>
      <c r="AF193" s="75"/>
    </row>
    <row r="194" hidden="1">
      <c r="B194" s="37"/>
      <c r="W194" s="75"/>
      <c r="X194" s="75"/>
      <c r="Y194" s="75"/>
      <c r="Z194" s="75"/>
      <c r="AA194" s="75"/>
      <c r="AB194" s="75"/>
      <c r="AC194" s="75"/>
      <c r="AD194" s="75"/>
      <c r="AE194" s="75"/>
      <c r="AF194" s="75"/>
    </row>
    <row r="195" hidden="1">
      <c r="B195" s="37"/>
      <c r="W195" s="75"/>
      <c r="X195" s="75"/>
      <c r="Y195" s="75"/>
      <c r="Z195" s="75"/>
      <c r="AA195" s="75"/>
      <c r="AB195" s="75"/>
      <c r="AC195" s="75"/>
      <c r="AD195" s="75"/>
      <c r="AE195" s="75"/>
      <c r="AF195" s="75"/>
    </row>
    <row r="196" hidden="1">
      <c r="B196" s="37"/>
      <c r="W196" s="75"/>
      <c r="X196" s="75"/>
      <c r="Y196" s="75"/>
      <c r="Z196" s="75"/>
      <c r="AA196" s="75"/>
      <c r="AB196" s="75"/>
      <c r="AC196" s="75"/>
      <c r="AD196" s="75"/>
      <c r="AE196" s="75"/>
      <c r="AF196" s="75"/>
    </row>
    <row r="197" hidden="1">
      <c r="B197" s="37"/>
      <c r="W197" s="75"/>
      <c r="X197" s="75"/>
      <c r="Y197" s="75"/>
      <c r="Z197" s="75"/>
      <c r="AA197" s="75"/>
      <c r="AB197" s="75"/>
      <c r="AC197" s="75"/>
      <c r="AD197" s="75"/>
      <c r="AE197" s="75"/>
      <c r="AF197" s="75"/>
    </row>
    <row r="198" hidden="1">
      <c r="B198" s="37"/>
      <c r="W198" s="75"/>
      <c r="X198" s="75"/>
      <c r="Y198" s="75"/>
      <c r="Z198" s="75"/>
      <c r="AA198" s="75"/>
      <c r="AB198" s="75"/>
      <c r="AC198" s="75"/>
      <c r="AD198" s="75"/>
      <c r="AE198" s="75"/>
      <c r="AF198" s="75"/>
    </row>
    <row r="199" hidden="1">
      <c r="B199" s="37"/>
      <c r="W199" s="75"/>
      <c r="X199" s="75"/>
      <c r="Y199" s="75"/>
      <c r="Z199" s="75"/>
      <c r="AA199" s="75"/>
      <c r="AB199" s="75"/>
      <c r="AC199" s="75"/>
      <c r="AD199" s="75"/>
      <c r="AE199" s="75"/>
      <c r="AF199" s="75"/>
    </row>
    <row r="200" hidden="1">
      <c r="B200" s="37"/>
      <c r="W200" s="75"/>
      <c r="X200" s="75"/>
      <c r="Y200" s="75"/>
      <c r="Z200" s="75"/>
      <c r="AA200" s="75"/>
      <c r="AB200" s="75"/>
      <c r="AC200" s="75"/>
      <c r="AD200" s="75"/>
      <c r="AE200" s="75"/>
      <c r="AF200" s="75"/>
    </row>
    <row r="201" hidden="1">
      <c r="B201" s="37"/>
      <c r="W201" s="75"/>
      <c r="X201" s="75"/>
      <c r="Y201" s="75"/>
      <c r="Z201" s="75"/>
      <c r="AA201" s="75"/>
      <c r="AB201" s="75"/>
      <c r="AC201" s="75"/>
      <c r="AD201" s="75"/>
      <c r="AE201" s="75"/>
      <c r="AF201" s="75"/>
    </row>
    <row r="202" hidden="1">
      <c r="B202" s="37"/>
      <c r="W202" s="75"/>
      <c r="X202" s="75"/>
      <c r="Y202" s="75"/>
      <c r="Z202" s="75"/>
      <c r="AA202" s="75"/>
      <c r="AB202" s="75"/>
      <c r="AC202" s="75"/>
      <c r="AD202" s="75"/>
      <c r="AE202" s="75"/>
      <c r="AF202" s="75"/>
    </row>
    <row r="203" hidden="1">
      <c r="B203" s="37"/>
      <c r="W203" s="75"/>
      <c r="X203" s="75"/>
      <c r="Y203" s="75"/>
      <c r="Z203" s="75"/>
      <c r="AA203" s="75"/>
      <c r="AB203" s="75"/>
      <c r="AC203" s="75"/>
      <c r="AD203" s="75"/>
      <c r="AE203" s="75"/>
      <c r="AF203" s="75"/>
    </row>
    <row r="204" hidden="1">
      <c r="B204" s="37"/>
      <c r="W204" s="75"/>
      <c r="X204" s="75"/>
      <c r="Y204" s="75"/>
      <c r="Z204" s="75"/>
      <c r="AA204" s="75"/>
      <c r="AB204" s="75"/>
      <c r="AC204" s="75"/>
      <c r="AD204" s="75"/>
      <c r="AE204" s="75"/>
      <c r="AF204" s="75"/>
    </row>
    <row r="205" hidden="1">
      <c r="B205" s="37"/>
      <c r="W205" s="75"/>
      <c r="X205" s="75"/>
      <c r="Y205" s="75"/>
      <c r="Z205" s="75"/>
      <c r="AA205" s="75"/>
      <c r="AB205" s="75"/>
      <c r="AC205" s="75"/>
      <c r="AD205" s="75"/>
      <c r="AE205" s="75"/>
      <c r="AF205" s="75"/>
    </row>
    <row r="206" hidden="1">
      <c r="B206" s="37"/>
      <c r="W206" s="75"/>
      <c r="X206" s="75"/>
      <c r="Y206" s="75"/>
      <c r="Z206" s="75"/>
      <c r="AA206" s="75"/>
      <c r="AB206" s="75"/>
      <c r="AC206" s="75"/>
      <c r="AD206" s="75"/>
      <c r="AE206" s="75"/>
      <c r="AF206" s="75"/>
    </row>
    <row r="207" hidden="1">
      <c r="B207" s="37"/>
      <c r="W207" s="75"/>
      <c r="X207" s="75"/>
      <c r="Y207" s="75"/>
      <c r="Z207" s="75"/>
      <c r="AA207" s="75"/>
      <c r="AB207" s="75"/>
      <c r="AC207" s="75"/>
      <c r="AD207" s="75"/>
      <c r="AE207" s="75"/>
      <c r="AF207" s="75"/>
    </row>
    <row r="208" hidden="1">
      <c r="B208" s="37"/>
      <c r="W208" s="75"/>
      <c r="X208" s="75"/>
      <c r="Y208" s="75"/>
      <c r="Z208" s="75"/>
      <c r="AA208" s="75"/>
      <c r="AB208" s="75"/>
      <c r="AC208" s="75"/>
      <c r="AD208" s="75"/>
      <c r="AE208" s="75"/>
      <c r="AF208" s="75"/>
    </row>
    <row r="209" hidden="1">
      <c r="B209" s="37"/>
      <c r="W209" s="75"/>
      <c r="X209" s="75"/>
      <c r="Y209" s="75"/>
      <c r="Z209" s="75"/>
      <c r="AA209" s="75"/>
      <c r="AB209" s="75"/>
      <c r="AC209" s="75"/>
      <c r="AD209" s="75"/>
      <c r="AE209" s="75"/>
      <c r="AF209" s="75"/>
    </row>
    <row r="210" hidden="1">
      <c r="B210" s="37"/>
      <c r="W210" s="75"/>
      <c r="X210" s="75"/>
      <c r="Y210" s="75"/>
      <c r="Z210" s="75"/>
      <c r="AA210" s="75"/>
      <c r="AB210" s="75"/>
      <c r="AC210" s="75"/>
      <c r="AD210" s="75"/>
      <c r="AE210" s="75"/>
      <c r="AF210" s="75"/>
    </row>
    <row r="211" hidden="1">
      <c r="B211" s="37"/>
      <c r="W211" s="75"/>
      <c r="X211" s="75"/>
      <c r="Y211" s="75"/>
      <c r="Z211" s="75"/>
      <c r="AA211" s="75"/>
      <c r="AB211" s="75"/>
      <c r="AC211" s="75"/>
      <c r="AD211" s="75"/>
      <c r="AE211" s="75"/>
      <c r="AF211" s="75"/>
    </row>
    <row r="212" hidden="1">
      <c r="B212" s="37"/>
      <c r="W212" s="75"/>
      <c r="X212" s="75"/>
      <c r="Y212" s="75"/>
      <c r="Z212" s="75"/>
      <c r="AA212" s="75"/>
      <c r="AB212" s="75"/>
      <c r="AC212" s="75"/>
      <c r="AD212" s="75"/>
      <c r="AE212" s="75"/>
      <c r="AF212" s="75"/>
    </row>
    <row r="213" hidden="1">
      <c r="B213" s="37"/>
      <c r="W213" s="75"/>
      <c r="X213" s="75"/>
      <c r="Y213" s="75"/>
      <c r="Z213" s="75"/>
      <c r="AA213" s="75"/>
      <c r="AB213" s="75"/>
      <c r="AC213" s="75"/>
      <c r="AD213" s="75"/>
      <c r="AE213" s="75"/>
      <c r="AF213" s="75"/>
    </row>
    <row r="214" hidden="1">
      <c r="B214" s="37"/>
      <c r="W214" s="75"/>
      <c r="X214" s="75"/>
      <c r="Y214" s="75"/>
      <c r="Z214" s="75"/>
      <c r="AA214" s="75"/>
      <c r="AB214" s="75"/>
      <c r="AC214" s="75"/>
      <c r="AD214" s="75"/>
      <c r="AE214" s="75"/>
      <c r="AF214" s="75"/>
    </row>
    <row r="215" hidden="1">
      <c r="B215" s="37"/>
      <c r="W215" s="75"/>
      <c r="X215" s="75"/>
      <c r="Y215" s="75"/>
      <c r="Z215" s="75"/>
      <c r="AA215" s="75"/>
      <c r="AB215" s="75"/>
      <c r="AC215" s="75"/>
      <c r="AD215" s="75"/>
      <c r="AE215" s="75"/>
      <c r="AF215" s="75"/>
    </row>
    <row r="216" hidden="1">
      <c r="B216" s="37"/>
      <c r="W216" s="75"/>
      <c r="X216" s="75"/>
      <c r="Y216" s="75"/>
      <c r="Z216" s="75"/>
      <c r="AA216" s="75"/>
      <c r="AB216" s="75"/>
      <c r="AC216" s="75"/>
      <c r="AD216" s="75"/>
      <c r="AE216" s="75"/>
      <c r="AF216" s="75"/>
    </row>
    <row r="217" hidden="1">
      <c r="B217" s="37"/>
      <c r="W217" s="75"/>
      <c r="X217" s="75"/>
      <c r="Y217" s="75"/>
      <c r="Z217" s="75"/>
      <c r="AA217" s="75"/>
      <c r="AB217" s="75"/>
      <c r="AC217" s="75"/>
      <c r="AD217" s="75"/>
      <c r="AE217" s="75"/>
      <c r="AF217" s="75"/>
    </row>
    <row r="218" hidden="1">
      <c r="B218" s="37"/>
      <c r="W218" s="75"/>
      <c r="X218" s="75"/>
      <c r="Y218" s="75"/>
      <c r="Z218" s="75"/>
      <c r="AA218" s="75"/>
      <c r="AB218" s="75"/>
      <c r="AC218" s="75"/>
      <c r="AD218" s="75"/>
      <c r="AE218" s="75"/>
      <c r="AF218" s="75"/>
    </row>
    <row r="219" hidden="1">
      <c r="B219" s="37"/>
      <c r="W219" s="75"/>
      <c r="X219" s="75"/>
      <c r="Y219" s="75"/>
      <c r="Z219" s="75"/>
      <c r="AA219" s="75"/>
      <c r="AB219" s="75"/>
      <c r="AC219" s="75"/>
      <c r="AD219" s="75"/>
      <c r="AE219" s="75"/>
      <c r="AF219" s="75"/>
    </row>
    <row r="220" hidden="1">
      <c r="B220" s="37"/>
      <c r="W220" s="75"/>
      <c r="X220" s="75"/>
      <c r="Y220" s="75"/>
      <c r="Z220" s="75"/>
      <c r="AA220" s="75"/>
      <c r="AB220" s="75"/>
      <c r="AC220" s="75"/>
      <c r="AD220" s="75"/>
      <c r="AE220" s="75"/>
      <c r="AF220" s="75"/>
    </row>
    <row r="221" hidden="1">
      <c r="B221" s="37"/>
      <c r="W221" s="75"/>
      <c r="X221" s="75"/>
      <c r="Y221" s="75"/>
      <c r="Z221" s="75"/>
      <c r="AA221" s="75"/>
      <c r="AB221" s="75"/>
      <c r="AC221" s="75"/>
      <c r="AD221" s="75"/>
      <c r="AE221" s="75"/>
      <c r="AF221" s="75"/>
    </row>
    <row r="222" hidden="1">
      <c r="B222" s="37"/>
      <c r="W222" s="75"/>
      <c r="X222" s="75"/>
      <c r="Y222" s="75"/>
      <c r="Z222" s="75"/>
      <c r="AA222" s="75"/>
      <c r="AB222" s="75"/>
      <c r="AC222" s="75"/>
      <c r="AD222" s="75"/>
      <c r="AE222" s="75"/>
      <c r="AF222" s="75"/>
    </row>
    <row r="223" hidden="1">
      <c r="B223" s="37"/>
      <c r="W223" s="75"/>
      <c r="X223" s="75"/>
      <c r="Y223" s="75"/>
      <c r="Z223" s="75"/>
      <c r="AA223" s="75"/>
      <c r="AB223" s="75"/>
      <c r="AC223" s="75"/>
      <c r="AD223" s="75"/>
      <c r="AE223" s="75"/>
      <c r="AF223" s="75"/>
    </row>
    <row r="224" hidden="1">
      <c r="B224" s="37"/>
      <c r="W224" s="75"/>
      <c r="X224" s="75"/>
      <c r="Y224" s="75"/>
      <c r="Z224" s="75"/>
      <c r="AA224" s="75"/>
      <c r="AB224" s="75"/>
      <c r="AC224" s="75"/>
      <c r="AD224" s="75"/>
      <c r="AE224" s="75"/>
      <c r="AF224" s="75"/>
    </row>
    <row r="225" hidden="1">
      <c r="B225" s="37"/>
      <c r="W225" s="75"/>
      <c r="X225" s="75"/>
      <c r="Y225" s="75"/>
      <c r="Z225" s="75"/>
      <c r="AA225" s="75"/>
      <c r="AB225" s="75"/>
      <c r="AC225" s="75"/>
      <c r="AD225" s="75"/>
      <c r="AE225" s="75"/>
      <c r="AF225" s="75"/>
    </row>
    <row r="226" hidden="1">
      <c r="B226" s="37"/>
      <c r="W226" s="75"/>
      <c r="X226" s="75"/>
      <c r="Y226" s="75"/>
      <c r="Z226" s="75"/>
      <c r="AA226" s="75"/>
      <c r="AB226" s="75"/>
      <c r="AC226" s="75"/>
      <c r="AD226" s="75"/>
      <c r="AE226" s="75"/>
      <c r="AF226" s="75"/>
    </row>
    <row r="227" hidden="1">
      <c r="B227" s="37"/>
      <c r="W227" s="75"/>
      <c r="X227" s="75"/>
      <c r="Y227" s="75"/>
      <c r="Z227" s="75"/>
      <c r="AA227" s="75"/>
      <c r="AB227" s="75"/>
      <c r="AC227" s="75"/>
      <c r="AD227" s="75"/>
      <c r="AE227" s="75"/>
      <c r="AF227" s="75"/>
    </row>
    <row r="228" hidden="1">
      <c r="B228" s="37"/>
      <c r="W228" s="75"/>
      <c r="X228" s="75"/>
      <c r="Y228" s="75"/>
      <c r="Z228" s="75"/>
      <c r="AA228" s="75"/>
      <c r="AB228" s="75"/>
      <c r="AC228" s="75"/>
      <c r="AD228" s="75"/>
      <c r="AE228" s="75"/>
      <c r="AF228" s="75"/>
    </row>
    <row r="229" hidden="1">
      <c r="B229" s="37"/>
      <c r="W229" s="75"/>
      <c r="X229" s="75"/>
      <c r="Y229" s="75"/>
      <c r="Z229" s="75"/>
      <c r="AA229" s="75"/>
      <c r="AB229" s="75"/>
      <c r="AC229" s="75"/>
      <c r="AD229" s="75"/>
      <c r="AE229" s="75"/>
      <c r="AF229" s="75"/>
    </row>
    <row r="230" hidden="1">
      <c r="B230" s="37"/>
      <c r="W230" s="75"/>
      <c r="X230" s="75"/>
      <c r="Y230" s="75"/>
      <c r="Z230" s="75"/>
      <c r="AA230" s="75"/>
      <c r="AB230" s="75"/>
      <c r="AC230" s="75"/>
      <c r="AD230" s="75"/>
      <c r="AE230" s="75"/>
      <c r="AF230" s="75"/>
    </row>
    <row r="231" hidden="1">
      <c r="B231" s="37"/>
      <c r="W231" s="75"/>
      <c r="X231" s="75"/>
      <c r="Y231" s="75"/>
      <c r="Z231" s="75"/>
      <c r="AA231" s="75"/>
      <c r="AB231" s="75"/>
      <c r="AC231" s="75"/>
      <c r="AD231" s="75"/>
      <c r="AE231" s="75"/>
      <c r="AF231" s="75"/>
    </row>
    <row r="232" hidden="1">
      <c r="B232" s="37"/>
      <c r="W232" s="75"/>
      <c r="X232" s="75"/>
      <c r="Y232" s="75"/>
      <c r="Z232" s="75"/>
      <c r="AA232" s="75"/>
      <c r="AB232" s="75"/>
      <c r="AC232" s="75"/>
      <c r="AD232" s="75"/>
      <c r="AE232" s="75"/>
      <c r="AF232" s="75"/>
    </row>
    <row r="233" hidden="1">
      <c r="B233" s="37"/>
      <c r="W233" s="75"/>
      <c r="X233" s="75"/>
      <c r="Y233" s="75"/>
      <c r="Z233" s="75"/>
      <c r="AA233" s="75"/>
      <c r="AB233" s="75"/>
      <c r="AC233" s="75"/>
      <c r="AD233" s="75"/>
      <c r="AE233" s="75"/>
      <c r="AF233" s="75"/>
    </row>
    <row r="234" hidden="1">
      <c r="B234" s="37"/>
      <c r="W234" s="75"/>
      <c r="X234" s="75"/>
      <c r="Y234" s="75"/>
      <c r="Z234" s="75"/>
      <c r="AA234" s="75"/>
      <c r="AB234" s="75"/>
      <c r="AC234" s="75"/>
      <c r="AD234" s="75"/>
      <c r="AE234" s="75"/>
      <c r="AF234" s="75"/>
    </row>
    <row r="235" hidden="1">
      <c r="B235" s="37"/>
      <c r="W235" s="75"/>
      <c r="X235" s="75"/>
      <c r="Y235" s="75"/>
      <c r="Z235" s="75"/>
      <c r="AA235" s="75"/>
      <c r="AB235" s="75"/>
      <c r="AC235" s="75"/>
      <c r="AD235" s="75"/>
      <c r="AE235" s="75"/>
      <c r="AF235" s="75"/>
    </row>
    <row r="236" hidden="1">
      <c r="B236" s="37"/>
      <c r="W236" s="75"/>
      <c r="X236" s="75"/>
      <c r="Y236" s="75"/>
      <c r="Z236" s="75"/>
      <c r="AA236" s="75"/>
      <c r="AB236" s="75"/>
      <c r="AC236" s="75"/>
      <c r="AD236" s="75"/>
      <c r="AE236" s="75"/>
      <c r="AF236" s="75"/>
    </row>
    <row r="237" hidden="1">
      <c r="B237" s="37"/>
      <c r="W237" s="75"/>
      <c r="X237" s="75"/>
      <c r="Y237" s="75"/>
      <c r="Z237" s="75"/>
      <c r="AA237" s="75"/>
      <c r="AB237" s="75"/>
      <c r="AC237" s="75"/>
      <c r="AD237" s="75"/>
      <c r="AE237" s="75"/>
      <c r="AF237" s="75"/>
    </row>
    <row r="238" hidden="1">
      <c r="B238" s="37"/>
      <c r="W238" s="75"/>
      <c r="X238" s="75"/>
      <c r="Y238" s="75"/>
      <c r="Z238" s="75"/>
      <c r="AA238" s="75"/>
      <c r="AB238" s="75"/>
      <c r="AC238" s="75"/>
      <c r="AD238" s="75"/>
      <c r="AE238" s="75"/>
      <c r="AF238" s="75"/>
    </row>
    <row r="239" hidden="1">
      <c r="B239" s="37"/>
      <c r="W239" s="75"/>
      <c r="X239" s="75"/>
      <c r="Y239" s="75"/>
      <c r="Z239" s="75"/>
      <c r="AA239" s="75"/>
      <c r="AB239" s="75"/>
      <c r="AC239" s="75"/>
      <c r="AD239" s="75"/>
      <c r="AE239" s="75"/>
      <c r="AF239" s="75"/>
    </row>
    <row r="240" hidden="1">
      <c r="B240" s="37"/>
      <c r="W240" s="75"/>
      <c r="X240" s="75"/>
      <c r="Y240" s="75"/>
      <c r="Z240" s="75"/>
      <c r="AA240" s="75"/>
      <c r="AB240" s="75"/>
      <c r="AC240" s="75"/>
      <c r="AD240" s="75"/>
      <c r="AE240" s="75"/>
      <c r="AF240" s="75"/>
    </row>
    <row r="241" hidden="1">
      <c r="B241" s="37"/>
      <c r="W241" s="75"/>
      <c r="X241" s="75"/>
      <c r="Y241" s="75"/>
      <c r="Z241" s="75"/>
      <c r="AA241" s="75"/>
      <c r="AB241" s="75"/>
      <c r="AC241" s="75"/>
      <c r="AD241" s="75"/>
      <c r="AE241" s="75"/>
      <c r="AF241" s="75"/>
    </row>
    <row r="242" hidden="1">
      <c r="B242" s="37"/>
      <c r="W242" s="75"/>
      <c r="X242" s="75"/>
      <c r="Y242" s="75"/>
      <c r="Z242" s="75"/>
      <c r="AA242" s="75"/>
      <c r="AB242" s="75"/>
      <c r="AC242" s="75"/>
      <c r="AD242" s="75"/>
      <c r="AE242" s="75"/>
      <c r="AF242" s="75"/>
    </row>
    <row r="243" hidden="1">
      <c r="B243" s="37"/>
      <c r="W243" s="75"/>
      <c r="X243" s="75"/>
      <c r="Y243" s="75"/>
      <c r="Z243" s="75"/>
      <c r="AA243" s="75"/>
      <c r="AB243" s="75"/>
      <c r="AC243" s="75"/>
      <c r="AD243" s="75"/>
      <c r="AE243" s="75"/>
      <c r="AF243" s="75"/>
    </row>
    <row r="244" hidden="1">
      <c r="B244" s="37"/>
      <c r="W244" s="75"/>
      <c r="X244" s="75"/>
      <c r="Y244" s="75"/>
      <c r="Z244" s="75"/>
      <c r="AA244" s="75"/>
      <c r="AB244" s="75"/>
      <c r="AC244" s="75"/>
      <c r="AD244" s="75"/>
      <c r="AE244" s="75"/>
      <c r="AF244" s="75"/>
    </row>
    <row r="245" hidden="1">
      <c r="B245" s="37"/>
      <c r="W245" s="75"/>
      <c r="X245" s="75"/>
      <c r="Y245" s="75"/>
      <c r="Z245" s="75"/>
      <c r="AA245" s="75"/>
      <c r="AB245" s="75"/>
      <c r="AC245" s="75"/>
      <c r="AD245" s="75"/>
      <c r="AE245" s="75"/>
      <c r="AF245" s="75"/>
    </row>
    <row r="246" hidden="1">
      <c r="B246" s="37"/>
      <c r="W246" s="75"/>
      <c r="X246" s="75"/>
      <c r="Y246" s="75"/>
      <c r="Z246" s="75"/>
      <c r="AA246" s="75"/>
      <c r="AB246" s="75"/>
      <c r="AC246" s="75"/>
      <c r="AD246" s="75"/>
      <c r="AE246" s="75"/>
      <c r="AF246" s="75"/>
    </row>
    <row r="247" hidden="1">
      <c r="B247" s="37"/>
      <c r="W247" s="75"/>
      <c r="X247" s="75"/>
      <c r="Y247" s="75"/>
      <c r="Z247" s="75"/>
      <c r="AA247" s="75"/>
      <c r="AB247" s="75"/>
      <c r="AC247" s="75"/>
      <c r="AD247" s="75"/>
      <c r="AE247" s="75"/>
      <c r="AF247" s="75"/>
    </row>
    <row r="248" hidden="1">
      <c r="B248" s="37"/>
      <c r="W248" s="75"/>
      <c r="X248" s="75"/>
      <c r="Y248" s="75"/>
      <c r="Z248" s="75"/>
      <c r="AA248" s="75"/>
      <c r="AB248" s="75"/>
      <c r="AC248" s="75"/>
      <c r="AD248" s="75"/>
      <c r="AE248" s="75"/>
      <c r="AF248" s="75"/>
    </row>
    <row r="249" hidden="1">
      <c r="B249" s="37"/>
      <c r="W249" s="75"/>
      <c r="X249" s="75"/>
      <c r="Y249" s="75"/>
      <c r="Z249" s="75"/>
      <c r="AA249" s="75"/>
      <c r="AB249" s="75"/>
      <c r="AC249" s="75"/>
      <c r="AD249" s="75"/>
      <c r="AE249" s="75"/>
      <c r="AF249" s="75"/>
    </row>
    <row r="250" hidden="1">
      <c r="B250" s="37"/>
      <c r="W250" s="75"/>
      <c r="X250" s="75"/>
      <c r="Y250" s="75"/>
      <c r="Z250" s="75"/>
      <c r="AA250" s="75"/>
      <c r="AB250" s="75"/>
      <c r="AC250" s="75"/>
      <c r="AD250" s="75"/>
      <c r="AE250" s="75"/>
      <c r="AF250" s="75"/>
    </row>
    <row r="251" hidden="1">
      <c r="B251" s="37"/>
      <c r="W251" s="75"/>
      <c r="X251" s="75"/>
      <c r="Y251" s="75"/>
      <c r="Z251" s="75"/>
      <c r="AA251" s="75"/>
      <c r="AB251" s="75"/>
      <c r="AC251" s="75"/>
      <c r="AD251" s="75"/>
      <c r="AE251" s="75"/>
      <c r="AF251" s="75"/>
    </row>
    <row r="252" hidden="1">
      <c r="B252" s="37"/>
      <c r="W252" s="75"/>
      <c r="X252" s="75"/>
      <c r="Y252" s="75"/>
      <c r="Z252" s="75"/>
      <c r="AA252" s="75"/>
      <c r="AB252" s="75"/>
      <c r="AC252" s="75"/>
      <c r="AD252" s="75"/>
      <c r="AE252" s="75"/>
      <c r="AF252" s="75"/>
    </row>
    <row r="253" hidden="1">
      <c r="B253" s="37"/>
      <c r="W253" s="75"/>
      <c r="X253" s="75"/>
      <c r="Y253" s="75"/>
      <c r="Z253" s="75"/>
      <c r="AA253" s="75"/>
      <c r="AB253" s="75"/>
      <c r="AC253" s="75"/>
      <c r="AD253" s="75"/>
      <c r="AE253" s="75"/>
      <c r="AF253" s="75"/>
    </row>
    <row r="254" hidden="1">
      <c r="B254" s="37"/>
      <c r="W254" s="75"/>
      <c r="X254" s="75"/>
      <c r="Y254" s="75"/>
      <c r="Z254" s="75"/>
      <c r="AA254" s="75"/>
      <c r="AB254" s="75"/>
      <c r="AC254" s="75"/>
      <c r="AD254" s="75"/>
      <c r="AE254" s="75"/>
      <c r="AF254" s="75"/>
    </row>
    <row r="255" hidden="1">
      <c r="B255" s="37"/>
      <c r="W255" s="75"/>
      <c r="X255" s="75"/>
      <c r="Y255" s="75"/>
      <c r="Z255" s="75"/>
      <c r="AA255" s="75"/>
      <c r="AB255" s="75"/>
      <c r="AC255" s="75"/>
      <c r="AD255" s="75"/>
      <c r="AE255" s="75"/>
      <c r="AF255" s="75"/>
    </row>
    <row r="256" hidden="1">
      <c r="B256" s="37"/>
      <c r="W256" s="75"/>
      <c r="X256" s="75"/>
      <c r="Y256" s="75"/>
      <c r="Z256" s="75"/>
      <c r="AA256" s="75"/>
      <c r="AB256" s="75"/>
      <c r="AC256" s="75"/>
      <c r="AD256" s="75"/>
      <c r="AE256" s="75"/>
      <c r="AF256" s="75"/>
    </row>
    <row r="257" hidden="1">
      <c r="B257" s="37"/>
      <c r="W257" s="75"/>
      <c r="X257" s="75"/>
      <c r="Y257" s="75"/>
      <c r="Z257" s="75"/>
      <c r="AA257" s="75"/>
      <c r="AB257" s="75"/>
      <c r="AC257" s="75"/>
      <c r="AD257" s="75"/>
      <c r="AE257" s="75"/>
      <c r="AF257" s="75"/>
    </row>
    <row r="258" hidden="1">
      <c r="B258" s="37"/>
      <c r="W258" s="75"/>
      <c r="X258" s="75"/>
      <c r="Y258" s="75"/>
      <c r="Z258" s="75"/>
      <c r="AA258" s="75"/>
      <c r="AB258" s="75"/>
      <c r="AC258" s="75"/>
      <c r="AD258" s="75"/>
      <c r="AE258" s="75"/>
      <c r="AF258" s="75"/>
    </row>
    <row r="259" hidden="1">
      <c r="B259" s="37"/>
      <c r="W259" s="75"/>
      <c r="X259" s="75"/>
      <c r="Y259" s="75"/>
      <c r="Z259" s="75"/>
      <c r="AA259" s="75"/>
      <c r="AB259" s="75"/>
      <c r="AC259" s="75"/>
      <c r="AD259" s="75"/>
      <c r="AE259" s="75"/>
      <c r="AF259" s="75"/>
    </row>
    <row r="260" hidden="1">
      <c r="B260" s="37"/>
      <c r="W260" s="75"/>
      <c r="X260" s="75"/>
      <c r="Y260" s="75"/>
      <c r="Z260" s="75"/>
      <c r="AA260" s="75"/>
      <c r="AB260" s="75"/>
      <c r="AC260" s="75"/>
      <c r="AD260" s="75"/>
      <c r="AE260" s="75"/>
      <c r="AF260" s="75"/>
    </row>
    <row r="261" hidden="1">
      <c r="B261" s="37"/>
      <c r="W261" s="75"/>
      <c r="X261" s="75"/>
      <c r="Y261" s="75"/>
      <c r="Z261" s="75"/>
      <c r="AA261" s="75"/>
      <c r="AB261" s="75"/>
      <c r="AC261" s="75"/>
      <c r="AD261" s="75"/>
      <c r="AE261" s="75"/>
      <c r="AF261" s="75"/>
    </row>
    <row r="262" hidden="1">
      <c r="B262" s="37"/>
      <c r="W262" s="75"/>
      <c r="X262" s="75"/>
      <c r="Y262" s="75"/>
      <c r="Z262" s="75"/>
      <c r="AA262" s="75"/>
      <c r="AB262" s="75"/>
      <c r="AC262" s="75"/>
      <c r="AD262" s="75"/>
      <c r="AE262" s="75"/>
      <c r="AF262" s="75"/>
    </row>
    <row r="263" hidden="1">
      <c r="B263" s="37"/>
      <c r="W263" s="75"/>
      <c r="X263" s="75"/>
      <c r="Y263" s="75"/>
      <c r="Z263" s="75"/>
      <c r="AA263" s="75"/>
      <c r="AB263" s="75"/>
      <c r="AC263" s="75"/>
      <c r="AD263" s="75"/>
      <c r="AE263" s="75"/>
      <c r="AF263" s="75"/>
    </row>
    <row r="264" hidden="1">
      <c r="B264" s="37"/>
      <c r="W264" s="75"/>
      <c r="X264" s="75"/>
      <c r="Y264" s="75"/>
      <c r="Z264" s="75"/>
      <c r="AA264" s="75"/>
      <c r="AB264" s="75"/>
      <c r="AC264" s="75"/>
      <c r="AD264" s="75"/>
      <c r="AE264" s="75"/>
      <c r="AF264" s="75"/>
    </row>
    <row r="265" hidden="1">
      <c r="B265" s="37"/>
      <c r="W265" s="75"/>
      <c r="X265" s="75"/>
      <c r="Y265" s="75"/>
      <c r="Z265" s="75"/>
      <c r="AA265" s="75"/>
      <c r="AB265" s="75"/>
      <c r="AC265" s="75"/>
      <c r="AD265" s="75"/>
      <c r="AE265" s="75"/>
      <c r="AF265" s="75"/>
    </row>
    <row r="266" hidden="1">
      <c r="B266" s="37"/>
      <c r="W266" s="75"/>
      <c r="X266" s="75"/>
      <c r="Y266" s="75"/>
      <c r="Z266" s="75"/>
      <c r="AA266" s="75"/>
      <c r="AB266" s="75"/>
      <c r="AC266" s="75"/>
      <c r="AD266" s="75"/>
      <c r="AE266" s="75"/>
      <c r="AF266" s="75"/>
    </row>
    <row r="267" hidden="1">
      <c r="B267" s="37"/>
      <c r="W267" s="75"/>
      <c r="X267" s="75"/>
      <c r="Y267" s="75"/>
      <c r="Z267" s="75"/>
      <c r="AA267" s="75"/>
      <c r="AB267" s="75"/>
      <c r="AC267" s="75"/>
      <c r="AD267" s="75"/>
      <c r="AE267" s="75"/>
      <c r="AF267" s="75"/>
    </row>
    <row r="268" hidden="1">
      <c r="B268" s="37"/>
      <c r="W268" s="75"/>
      <c r="X268" s="75"/>
      <c r="Y268" s="75"/>
      <c r="Z268" s="75"/>
      <c r="AA268" s="75"/>
      <c r="AB268" s="75"/>
      <c r="AC268" s="75"/>
      <c r="AD268" s="75"/>
      <c r="AE268" s="75"/>
      <c r="AF268" s="75"/>
    </row>
    <row r="269" hidden="1">
      <c r="B269" s="37"/>
      <c r="W269" s="75"/>
      <c r="X269" s="75"/>
      <c r="Y269" s="75"/>
      <c r="Z269" s="75"/>
      <c r="AA269" s="75"/>
      <c r="AB269" s="75"/>
      <c r="AC269" s="75"/>
      <c r="AD269" s="75"/>
      <c r="AE269" s="75"/>
      <c r="AF269" s="75"/>
    </row>
    <row r="270" hidden="1">
      <c r="B270" s="37"/>
      <c r="W270" s="75"/>
      <c r="X270" s="75"/>
      <c r="Y270" s="75"/>
      <c r="Z270" s="75"/>
      <c r="AA270" s="75"/>
      <c r="AB270" s="75"/>
      <c r="AC270" s="75"/>
      <c r="AD270" s="75"/>
      <c r="AE270" s="75"/>
      <c r="AF270" s="75"/>
    </row>
    <row r="271" hidden="1">
      <c r="B271" s="37"/>
      <c r="W271" s="75"/>
      <c r="X271" s="75"/>
      <c r="Y271" s="75"/>
      <c r="Z271" s="75"/>
      <c r="AA271" s="75"/>
      <c r="AB271" s="75"/>
      <c r="AC271" s="75"/>
      <c r="AD271" s="75"/>
      <c r="AE271" s="75"/>
      <c r="AF271" s="75"/>
    </row>
    <row r="272" hidden="1">
      <c r="B272" s="37"/>
      <c r="W272" s="75"/>
      <c r="X272" s="75"/>
      <c r="Y272" s="75"/>
      <c r="Z272" s="75"/>
      <c r="AA272" s="75"/>
      <c r="AB272" s="75"/>
      <c r="AC272" s="75"/>
      <c r="AD272" s="75"/>
      <c r="AE272" s="75"/>
      <c r="AF272" s="75"/>
    </row>
    <row r="273" hidden="1">
      <c r="B273" s="37"/>
      <c r="W273" s="75"/>
      <c r="X273" s="75"/>
      <c r="Y273" s="75"/>
      <c r="Z273" s="75"/>
      <c r="AA273" s="75"/>
      <c r="AB273" s="75"/>
      <c r="AC273" s="75"/>
      <c r="AD273" s="75"/>
      <c r="AE273" s="75"/>
      <c r="AF273" s="75"/>
    </row>
    <row r="274" hidden="1">
      <c r="B274" s="37"/>
      <c r="W274" s="75"/>
      <c r="X274" s="75"/>
      <c r="Y274" s="75"/>
      <c r="Z274" s="75"/>
      <c r="AA274" s="75"/>
      <c r="AB274" s="75"/>
      <c r="AC274" s="75"/>
      <c r="AD274" s="75"/>
      <c r="AE274" s="75"/>
      <c r="AF274" s="75"/>
    </row>
    <row r="275" hidden="1">
      <c r="B275" s="37"/>
      <c r="W275" s="75"/>
      <c r="X275" s="75"/>
      <c r="Y275" s="75"/>
      <c r="Z275" s="75"/>
      <c r="AA275" s="75"/>
      <c r="AB275" s="75"/>
      <c r="AC275" s="75"/>
      <c r="AD275" s="75"/>
      <c r="AE275" s="75"/>
      <c r="AF275" s="75"/>
    </row>
    <row r="276" hidden="1">
      <c r="B276" s="37"/>
      <c r="W276" s="75"/>
      <c r="X276" s="75"/>
      <c r="Y276" s="75"/>
      <c r="Z276" s="75"/>
      <c r="AA276" s="75"/>
      <c r="AB276" s="75"/>
      <c r="AC276" s="75"/>
      <c r="AD276" s="75"/>
      <c r="AE276" s="75"/>
      <c r="AF276" s="75"/>
    </row>
    <row r="277" hidden="1">
      <c r="B277" s="37"/>
      <c r="W277" s="75"/>
      <c r="X277" s="75"/>
      <c r="Y277" s="75"/>
      <c r="Z277" s="75"/>
      <c r="AA277" s="75"/>
      <c r="AB277" s="75"/>
      <c r="AC277" s="75"/>
      <c r="AD277" s="75"/>
      <c r="AE277" s="75"/>
      <c r="AF277" s="75"/>
    </row>
    <row r="278" hidden="1">
      <c r="B278" s="37"/>
      <c r="W278" s="75"/>
      <c r="X278" s="75"/>
      <c r="Y278" s="75"/>
      <c r="Z278" s="75"/>
      <c r="AA278" s="75"/>
      <c r="AB278" s="75"/>
      <c r="AC278" s="75"/>
      <c r="AD278" s="75"/>
      <c r="AE278" s="75"/>
      <c r="AF278" s="75"/>
    </row>
    <row r="279" hidden="1">
      <c r="B279" s="37"/>
      <c r="W279" s="75"/>
      <c r="X279" s="75"/>
      <c r="Y279" s="75"/>
      <c r="Z279" s="75"/>
      <c r="AA279" s="75"/>
      <c r="AB279" s="75"/>
      <c r="AC279" s="75"/>
      <c r="AD279" s="75"/>
      <c r="AE279" s="75"/>
      <c r="AF279" s="75"/>
    </row>
    <row r="280" hidden="1">
      <c r="B280" s="37"/>
      <c r="W280" s="75"/>
      <c r="X280" s="75"/>
      <c r="Y280" s="75"/>
      <c r="Z280" s="75"/>
      <c r="AA280" s="75"/>
      <c r="AB280" s="75"/>
      <c r="AC280" s="75"/>
      <c r="AD280" s="75"/>
      <c r="AE280" s="75"/>
      <c r="AF280" s="75"/>
    </row>
    <row r="281" hidden="1">
      <c r="B281" s="37"/>
      <c r="W281" s="75"/>
      <c r="X281" s="75"/>
      <c r="Y281" s="75"/>
      <c r="Z281" s="75"/>
      <c r="AA281" s="75"/>
      <c r="AB281" s="75"/>
      <c r="AC281" s="75"/>
      <c r="AD281" s="75"/>
      <c r="AE281" s="75"/>
      <c r="AF281" s="75"/>
    </row>
    <row r="282" hidden="1">
      <c r="B282" s="37"/>
      <c r="W282" s="75"/>
      <c r="X282" s="75"/>
      <c r="Y282" s="75"/>
      <c r="Z282" s="75"/>
      <c r="AA282" s="75"/>
      <c r="AB282" s="75"/>
      <c r="AC282" s="75"/>
      <c r="AD282" s="75"/>
      <c r="AE282" s="75"/>
      <c r="AF282" s="75"/>
    </row>
    <row r="283" hidden="1">
      <c r="B283" s="37"/>
      <c r="W283" s="75"/>
      <c r="X283" s="75"/>
      <c r="Y283" s="75"/>
      <c r="Z283" s="75"/>
      <c r="AA283" s="75"/>
      <c r="AB283" s="75"/>
      <c r="AC283" s="75"/>
      <c r="AD283" s="75"/>
      <c r="AE283" s="75"/>
      <c r="AF283" s="75"/>
    </row>
    <row r="284" hidden="1">
      <c r="B284" s="37"/>
      <c r="W284" s="75"/>
      <c r="X284" s="75"/>
      <c r="Y284" s="75"/>
      <c r="Z284" s="75"/>
      <c r="AA284" s="75"/>
      <c r="AB284" s="75"/>
      <c r="AC284" s="75"/>
      <c r="AD284" s="75"/>
      <c r="AE284" s="75"/>
      <c r="AF284" s="75"/>
    </row>
    <row r="285" hidden="1">
      <c r="B285" s="37"/>
      <c r="W285" s="75"/>
      <c r="X285" s="75"/>
      <c r="Y285" s="75"/>
      <c r="Z285" s="75"/>
      <c r="AA285" s="75"/>
      <c r="AB285" s="75"/>
      <c r="AC285" s="75"/>
      <c r="AD285" s="75"/>
      <c r="AE285" s="75"/>
      <c r="AF285" s="75"/>
    </row>
    <row r="286" hidden="1">
      <c r="B286" s="37"/>
      <c r="W286" s="75"/>
      <c r="X286" s="75"/>
      <c r="Y286" s="75"/>
      <c r="Z286" s="75"/>
      <c r="AA286" s="75"/>
      <c r="AB286" s="75"/>
      <c r="AC286" s="75"/>
      <c r="AD286" s="75"/>
      <c r="AE286" s="75"/>
      <c r="AF286" s="75"/>
    </row>
    <row r="287" hidden="1">
      <c r="B287" s="37"/>
      <c r="W287" s="75"/>
      <c r="X287" s="75"/>
      <c r="Y287" s="75"/>
      <c r="Z287" s="75"/>
      <c r="AA287" s="75"/>
      <c r="AB287" s="75"/>
      <c r="AC287" s="75"/>
      <c r="AD287" s="75"/>
      <c r="AE287" s="75"/>
      <c r="AF287" s="75"/>
    </row>
    <row r="288" hidden="1">
      <c r="B288" s="37"/>
      <c r="W288" s="75"/>
      <c r="X288" s="75"/>
      <c r="Y288" s="75"/>
      <c r="Z288" s="75"/>
      <c r="AA288" s="75"/>
      <c r="AB288" s="75"/>
      <c r="AC288" s="75"/>
      <c r="AD288" s="75"/>
      <c r="AE288" s="75"/>
      <c r="AF288" s="75"/>
    </row>
    <row r="289" hidden="1">
      <c r="B289" s="37"/>
      <c r="W289" s="75"/>
      <c r="X289" s="75"/>
      <c r="Y289" s="75"/>
      <c r="Z289" s="75"/>
      <c r="AA289" s="75"/>
      <c r="AB289" s="75"/>
      <c r="AC289" s="75"/>
      <c r="AD289" s="75"/>
      <c r="AE289" s="75"/>
      <c r="AF289" s="75"/>
    </row>
    <row r="290" hidden="1">
      <c r="B290" s="37"/>
      <c r="W290" s="75"/>
      <c r="X290" s="75"/>
      <c r="Y290" s="75"/>
      <c r="Z290" s="75"/>
      <c r="AA290" s="75"/>
      <c r="AB290" s="75"/>
      <c r="AC290" s="75"/>
      <c r="AD290" s="75"/>
      <c r="AE290" s="75"/>
      <c r="AF290" s="75"/>
    </row>
    <row r="291" hidden="1">
      <c r="B291" s="37"/>
      <c r="W291" s="75"/>
      <c r="X291" s="75"/>
      <c r="Y291" s="75"/>
      <c r="Z291" s="75"/>
      <c r="AA291" s="75"/>
      <c r="AB291" s="75"/>
      <c r="AC291" s="75"/>
      <c r="AD291" s="75"/>
      <c r="AE291" s="75"/>
      <c r="AF291" s="75"/>
    </row>
    <row r="292" hidden="1">
      <c r="B292" s="37"/>
      <c r="W292" s="75"/>
      <c r="X292" s="75"/>
      <c r="Y292" s="75"/>
      <c r="Z292" s="75"/>
      <c r="AA292" s="75"/>
      <c r="AB292" s="75"/>
      <c r="AC292" s="75"/>
      <c r="AD292" s="75"/>
      <c r="AE292" s="75"/>
      <c r="AF292" s="75"/>
    </row>
    <row r="293" hidden="1">
      <c r="B293" s="37"/>
      <c r="W293" s="75"/>
      <c r="X293" s="75"/>
      <c r="Y293" s="75"/>
      <c r="Z293" s="75"/>
      <c r="AA293" s="75"/>
      <c r="AB293" s="75"/>
      <c r="AC293" s="75"/>
      <c r="AD293" s="75"/>
      <c r="AE293" s="75"/>
      <c r="AF293" s="75"/>
    </row>
    <row r="294" hidden="1">
      <c r="B294" s="37"/>
      <c r="W294" s="75"/>
      <c r="X294" s="75"/>
      <c r="Y294" s="75"/>
      <c r="Z294" s="75"/>
      <c r="AA294" s="75"/>
      <c r="AB294" s="75"/>
      <c r="AC294" s="75"/>
      <c r="AD294" s="75"/>
      <c r="AE294" s="75"/>
      <c r="AF294" s="75"/>
    </row>
    <row r="295" hidden="1">
      <c r="B295" s="37"/>
      <c r="W295" s="75"/>
      <c r="X295" s="75"/>
      <c r="Y295" s="75"/>
      <c r="Z295" s="75"/>
      <c r="AA295" s="75"/>
      <c r="AB295" s="75"/>
      <c r="AC295" s="75"/>
      <c r="AD295" s="75"/>
      <c r="AE295" s="75"/>
      <c r="AF295" s="75"/>
    </row>
    <row r="296" hidden="1">
      <c r="B296" s="37"/>
      <c r="W296" s="75"/>
      <c r="X296" s="75"/>
      <c r="Y296" s="75"/>
      <c r="Z296" s="75"/>
      <c r="AA296" s="75"/>
      <c r="AB296" s="75"/>
      <c r="AC296" s="75"/>
      <c r="AD296" s="75"/>
      <c r="AE296" s="75"/>
      <c r="AF296" s="75"/>
    </row>
    <row r="297" hidden="1">
      <c r="B297" s="37"/>
      <c r="W297" s="75"/>
      <c r="X297" s="75"/>
      <c r="Y297" s="75"/>
      <c r="Z297" s="75"/>
      <c r="AA297" s="75"/>
      <c r="AB297" s="75"/>
      <c r="AC297" s="75"/>
      <c r="AD297" s="75"/>
      <c r="AE297" s="75"/>
      <c r="AF297" s="75"/>
    </row>
    <row r="298" hidden="1">
      <c r="B298" s="37"/>
      <c r="W298" s="75"/>
      <c r="X298" s="75"/>
      <c r="Y298" s="75"/>
      <c r="Z298" s="75"/>
      <c r="AA298" s="75"/>
      <c r="AB298" s="75"/>
      <c r="AC298" s="75"/>
      <c r="AD298" s="75"/>
      <c r="AE298" s="75"/>
      <c r="AF298" s="75"/>
    </row>
    <row r="299" hidden="1">
      <c r="B299" s="37"/>
      <c r="W299" s="75"/>
      <c r="X299" s="75"/>
      <c r="Y299" s="75"/>
      <c r="Z299" s="75"/>
      <c r="AA299" s="75"/>
      <c r="AB299" s="75"/>
      <c r="AC299" s="75"/>
      <c r="AD299" s="75"/>
      <c r="AE299" s="75"/>
      <c r="AF299" s="75"/>
    </row>
    <row r="300" hidden="1">
      <c r="B300" s="37"/>
      <c r="W300" s="75"/>
      <c r="X300" s="75"/>
      <c r="Y300" s="75"/>
      <c r="Z300" s="75"/>
      <c r="AA300" s="75"/>
      <c r="AB300" s="75"/>
      <c r="AC300" s="75"/>
      <c r="AD300" s="75"/>
      <c r="AE300" s="75"/>
      <c r="AF300" s="75"/>
    </row>
    <row r="301" hidden="1">
      <c r="B301" s="37"/>
      <c r="W301" s="75"/>
      <c r="X301" s="75"/>
      <c r="Y301" s="75"/>
      <c r="Z301" s="75"/>
      <c r="AA301" s="75"/>
      <c r="AB301" s="75"/>
      <c r="AC301" s="75"/>
      <c r="AD301" s="75"/>
      <c r="AE301" s="75"/>
      <c r="AF301" s="75"/>
    </row>
    <row r="302" hidden="1">
      <c r="B302" s="37"/>
      <c r="W302" s="75"/>
      <c r="X302" s="75"/>
      <c r="Y302" s="75"/>
      <c r="Z302" s="75"/>
      <c r="AA302" s="75"/>
      <c r="AB302" s="75"/>
      <c r="AC302" s="75"/>
      <c r="AD302" s="75"/>
      <c r="AE302" s="75"/>
      <c r="AF302" s="75"/>
    </row>
    <row r="303" hidden="1">
      <c r="B303" s="37"/>
      <c r="W303" s="75"/>
      <c r="X303" s="75"/>
      <c r="Y303" s="75"/>
      <c r="Z303" s="75"/>
      <c r="AA303" s="75"/>
      <c r="AB303" s="75"/>
      <c r="AC303" s="75"/>
      <c r="AD303" s="75"/>
      <c r="AE303" s="75"/>
      <c r="AF303" s="75"/>
    </row>
    <row r="304" hidden="1">
      <c r="B304" s="37"/>
      <c r="W304" s="75"/>
      <c r="X304" s="75"/>
      <c r="Y304" s="75"/>
      <c r="Z304" s="75"/>
      <c r="AA304" s="75"/>
      <c r="AB304" s="75"/>
      <c r="AC304" s="75"/>
      <c r="AD304" s="75"/>
      <c r="AE304" s="75"/>
      <c r="AF304" s="75"/>
    </row>
    <row r="305" hidden="1">
      <c r="B305" s="37"/>
      <c r="W305" s="75"/>
      <c r="X305" s="75"/>
      <c r="Y305" s="75"/>
      <c r="Z305" s="75"/>
      <c r="AA305" s="75"/>
      <c r="AB305" s="75"/>
      <c r="AC305" s="75"/>
      <c r="AD305" s="75"/>
      <c r="AE305" s="75"/>
      <c r="AF305" s="75"/>
    </row>
    <row r="306" hidden="1">
      <c r="B306" s="37"/>
      <c r="W306" s="75"/>
      <c r="X306" s="75"/>
      <c r="Y306" s="75"/>
      <c r="Z306" s="75"/>
      <c r="AA306" s="75"/>
      <c r="AB306" s="75"/>
      <c r="AC306" s="75"/>
      <c r="AD306" s="75"/>
      <c r="AE306" s="75"/>
      <c r="AF306" s="75"/>
    </row>
    <row r="307" hidden="1">
      <c r="B307" s="37"/>
      <c r="W307" s="75"/>
      <c r="X307" s="75"/>
      <c r="Y307" s="75"/>
      <c r="Z307" s="75"/>
      <c r="AA307" s="75"/>
      <c r="AB307" s="75"/>
      <c r="AC307" s="75"/>
      <c r="AD307" s="75"/>
      <c r="AE307" s="75"/>
      <c r="AF307" s="75"/>
    </row>
    <row r="308" hidden="1">
      <c r="B308" s="37"/>
      <c r="W308" s="75"/>
      <c r="X308" s="75"/>
      <c r="Y308" s="75"/>
      <c r="Z308" s="75"/>
      <c r="AA308" s="75"/>
      <c r="AB308" s="75"/>
      <c r="AC308" s="75"/>
      <c r="AD308" s="75"/>
      <c r="AE308" s="75"/>
      <c r="AF308" s="75"/>
    </row>
    <row r="309" hidden="1">
      <c r="B309" s="37"/>
      <c r="W309" s="75"/>
      <c r="X309" s="75"/>
      <c r="Y309" s="75"/>
      <c r="Z309" s="75"/>
      <c r="AA309" s="75"/>
      <c r="AB309" s="75"/>
      <c r="AC309" s="75"/>
      <c r="AD309" s="75"/>
      <c r="AE309" s="75"/>
      <c r="AF309" s="75"/>
    </row>
    <row r="310" hidden="1">
      <c r="B310" s="37"/>
      <c r="W310" s="75"/>
      <c r="X310" s="75"/>
      <c r="Y310" s="75"/>
      <c r="Z310" s="75"/>
      <c r="AA310" s="75"/>
      <c r="AB310" s="75"/>
      <c r="AC310" s="75"/>
      <c r="AD310" s="75"/>
      <c r="AE310" s="75"/>
      <c r="AF310" s="75"/>
    </row>
    <row r="311" hidden="1">
      <c r="B311" s="37"/>
      <c r="W311" s="75"/>
      <c r="X311" s="75"/>
      <c r="Y311" s="75"/>
      <c r="Z311" s="75"/>
      <c r="AA311" s="75"/>
      <c r="AB311" s="75"/>
      <c r="AC311" s="75"/>
      <c r="AD311" s="75"/>
      <c r="AE311" s="75"/>
      <c r="AF311" s="75"/>
    </row>
    <row r="312" hidden="1">
      <c r="B312" s="37"/>
      <c r="W312" s="75"/>
      <c r="X312" s="75"/>
      <c r="Y312" s="75"/>
      <c r="Z312" s="75"/>
      <c r="AA312" s="75"/>
      <c r="AB312" s="75"/>
      <c r="AC312" s="75"/>
      <c r="AD312" s="75"/>
      <c r="AE312" s="75"/>
      <c r="AF312" s="75"/>
    </row>
    <row r="313" hidden="1">
      <c r="B313" s="37"/>
      <c r="W313" s="75"/>
      <c r="X313" s="75"/>
      <c r="Y313" s="75"/>
      <c r="Z313" s="75"/>
      <c r="AA313" s="75"/>
      <c r="AB313" s="75"/>
      <c r="AC313" s="75"/>
      <c r="AD313" s="75"/>
      <c r="AE313" s="75"/>
      <c r="AF313" s="75"/>
    </row>
    <row r="314" hidden="1">
      <c r="B314" s="37"/>
      <c r="W314" s="75"/>
      <c r="X314" s="75"/>
      <c r="Y314" s="75"/>
      <c r="Z314" s="75"/>
      <c r="AA314" s="75"/>
      <c r="AB314" s="75"/>
      <c r="AC314" s="75"/>
      <c r="AD314" s="75"/>
      <c r="AE314" s="75"/>
      <c r="AF314" s="75"/>
    </row>
    <row r="315" hidden="1">
      <c r="B315" s="37"/>
      <c r="W315" s="75"/>
      <c r="X315" s="75"/>
      <c r="Y315" s="75"/>
      <c r="Z315" s="75"/>
      <c r="AA315" s="75"/>
      <c r="AB315" s="75"/>
      <c r="AC315" s="75"/>
      <c r="AD315" s="75"/>
      <c r="AE315" s="75"/>
      <c r="AF315" s="75"/>
    </row>
    <row r="316" hidden="1">
      <c r="B316" s="37"/>
      <c r="W316" s="75"/>
      <c r="X316" s="75"/>
      <c r="Y316" s="75"/>
      <c r="Z316" s="75"/>
      <c r="AA316" s="75"/>
      <c r="AB316" s="75"/>
      <c r="AC316" s="75"/>
      <c r="AD316" s="75"/>
      <c r="AE316" s="75"/>
      <c r="AF316" s="75"/>
    </row>
    <row r="317" hidden="1">
      <c r="B317" s="37"/>
      <c r="W317" s="75"/>
      <c r="X317" s="75"/>
      <c r="Y317" s="75"/>
      <c r="Z317" s="75"/>
      <c r="AA317" s="75"/>
      <c r="AB317" s="75"/>
      <c r="AC317" s="75"/>
      <c r="AD317" s="75"/>
      <c r="AE317" s="75"/>
      <c r="AF317" s="75"/>
    </row>
    <row r="318" hidden="1">
      <c r="B318" s="37"/>
      <c r="W318" s="75"/>
      <c r="X318" s="75"/>
      <c r="Y318" s="75"/>
      <c r="Z318" s="75"/>
      <c r="AA318" s="75"/>
      <c r="AB318" s="75"/>
      <c r="AC318" s="75"/>
      <c r="AD318" s="75"/>
      <c r="AE318" s="75"/>
      <c r="AF318" s="75"/>
    </row>
    <row r="319" hidden="1">
      <c r="B319" s="37"/>
      <c r="W319" s="75"/>
      <c r="X319" s="75"/>
      <c r="Y319" s="75"/>
      <c r="Z319" s="75"/>
      <c r="AA319" s="75"/>
      <c r="AB319" s="75"/>
      <c r="AC319" s="75"/>
      <c r="AD319" s="75"/>
      <c r="AE319" s="75"/>
      <c r="AF319" s="75"/>
    </row>
    <row r="320" hidden="1">
      <c r="B320" s="37"/>
      <c r="W320" s="75"/>
      <c r="X320" s="75"/>
      <c r="Y320" s="75"/>
      <c r="Z320" s="75"/>
      <c r="AA320" s="75"/>
      <c r="AB320" s="75"/>
      <c r="AC320" s="75"/>
      <c r="AD320" s="75"/>
      <c r="AE320" s="75"/>
      <c r="AF320" s="75"/>
    </row>
    <row r="321" hidden="1">
      <c r="B321" s="37"/>
      <c r="W321" s="75"/>
      <c r="X321" s="75"/>
      <c r="Y321" s="75"/>
      <c r="Z321" s="75"/>
      <c r="AA321" s="75"/>
      <c r="AB321" s="75"/>
      <c r="AC321" s="75"/>
      <c r="AD321" s="75"/>
      <c r="AE321" s="75"/>
      <c r="AF321" s="75"/>
    </row>
    <row r="322" hidden="1">
      <c r="B322" s="37"/>
      <c r="W322" s="75"/>
      <c r="X322" s="75"/>
      <c r="Y322" s="75"/>
      <c r="Z322" s="75"/>
      <c r="AA322" s="75"/>
      <c r="AB322" s="75"/>
      <c r="AC322" s="75"/>
      <c r="AD322" s="75"/>
      <c r="AE322" s="75"/>
      <c r="AF322" s="75"/>
    </row>
    <row r="323" hidden="1">
      <c r="B323" s="37"/>
      <c r="W323" s="75"/>
      <c r="X323" s="75"/>
      <c r="Y323" s="75"/>
      <c r="Z323" s="75"/>
      <c r="AA323" s="75"/>
      <c r="AB323" s="75"/>
      <c r="AC323" s="75"/>
      <c r="AD323" s="75"/>
      <c r="AE323" s="75"/>
      <c r="AF323" s="75"/>
    </row>
    <row r="324" hidden="1">
      <c r="B324" s="37"/>
      <c r="W324" s="75"/>
      <c r="X324" s="75"/>
      <c r="Y324" s="75"/>
      <c r="Z324" s="75"/>
      <c r="AA324" s="75"/>
      <c r="AB324" s="75"/>
      <c r="AC324" s="75"/>
      <c r="AD324" s="75"/>
      <c r="AE324" s="75"/>
      <c r="AF324" s="75"/>
    </row>
    <row r="325" hidden="1">
      <c r="B325" s="37"/>
      <c r="W325" s="75"/>
      <c r="X325" s="75"/>
      <c r="Y325" s="75"/>
      <c r="Z325" s="75"/>
      <c r="AA325" s="75"/>
      <c r="AB325" s="75"/>
      <c r="AC325" s="75"/>
      <c r="AD325" s="75"/>
      <c r="AE325" s="75"/>
      <c r="AF325" s="75"/>
    </row>
    <row r="326" hidden="1">
      <c r="B326" s="37"/>
      <c r="W326" s="75"/>
      <c r="X326" s="75"/>
      <c r="Y326" s="75"/>
      <c r="Z326" s="75"/>
      <c r="AA326" s="75"/>
      <c r="AB326" s="75"/>
      <c r="AC326" s="75"/>
      <c r="AD326" s="75"/>
      <c r="AE326" s="75"/>
      <c r="AF326" s="75"/>
    </row>
    <row r="327" hidden="1">
      <c r="B327" s="37"/>
      <c r="W327" s="75"/>
      <c r="X327" s="75"/>
      <c r="Y327" s="75"/>
      <c r="Z327" s="75"/>
      <c r="AA327" s="75"/>
      <c r="AB327" s="75"/>
      <c r="AC327" s="75"/>
      <c r="AD327" s="75"/>
      <c r="AE327" s="75"/>
      <c r="AF327" s="75"/>
    </row>
    <row r="328" hidden="1">
      <c r="B328" s="37"/>
      <c r="W328" s="75"/>
      <c r="X328" s="75"/>
      <c r="Y328" s="75"/>
      <c r="Z328" s="75"/>
      <c r="AA328" s="75"/>
      <c r="AB328" s="75"/>
      <c r="AC328" s="75"/>
      <c r="AD328" s="75"/>
      <c r="AE328" s="75"/>
      <c r="AF328" s="75"/>
    </row>
    <row r="329" hidden="1">
      <c r="B329" s="37"/>
      <c r="W329" s="75"/>
      <c r="X329" s="75"/>
      <c r="Y329" s="75"/>
      <c r="Z329" s="75"/>
      <c r="AA329" s="75"/>
      <c r="AB329" s="75"/>
      <c r="AC329" s="75"/>
      <c r="AD329" s="75"/>
      <c r="AE329" s="75"/>
      <c r="AF329" s="75"/>
    </row>
    <row r="330" hidden="1">
      <c r="B330" s="37"/>
      <c r="W330" s="75"/>
      <c r="X330" s="75"/>
      <c r="Y330" s="75"/>
      <c r="Z330" s="75"/>
      <c r="AA330" s="75"/>
      <c r="AB330" s="75"/>
      <c r="AC330" s="75"/>
      <c r="AD330" s="75"/>
      <c r="AE330" s="75"/>
      <c r="AF330" s="75"/>
    </row>
    <row r="331" hidden="1">
      <c r="B331" s="37"/>
      <c r="W331" s="75"/>
      <c r="X331" s="75"/>
      <c r="Y331" s="75"/>
      <c r="Z331" s="75"/>
      <c r="AA331" s="75"/>
      <c r="AB331" s="75"/>
      <c r="AC331" s="75"/>
      <c r="AD331" s="75"/>
      <c r="AE331" s="75"/>
      <c r="AF331" s="75"/>
    </row>
    <row r="332" hidden="1">
      <c r="B332" s="37"/>
      <c r="W332" s="75"/>
      <c r="X332" s="75"/>
      <c r="Y332" s="75"/>
      <c r="Z332" s="75"/>
      <c r="AA332" s="75"/>
      <c r="AB332" s="75"/>
      <c r="AC332" s="75"/>
      <c r="AD332" s="75"/>
      <c r="AE332" s="75"/>
      <c r="AF332" s="75"/>
    </row>
    <row r="333" hidden="1">
      <c r="B333" s="37"/>
      <c r="W333" s="75"/>
      <c r="X333" s="75"/>
      <c r="Y333" s="75"/>
      <c r="Z333" s="75"/>
      <c r="AA333" s="75"/>
      <c r="AB333" s="75"/>
      <c r="AC333" s="75"/>
      <c r="AD333" s="75"/>
      <c r="AE333" s="75"/>
      <c r="AF333" s="75"/>
    </row>
    <row r="334" hidden="1">
      <c r="B334" s="37"/>
      <c r="W334" s="75"/>
      <c r="X334" s="75"/>
      <c r="Y334" s="75"/>
      <c r="Z334" s="75"/>
      <c r="AA334" s="75"/>
      <c r="AB334" s="75"/>
      <c r="AC334" s="75"/>
      <c r="AD334" s="75"/>
      <c r="AE334" s="75"/>
      <c r="AF334" s="75"/>
    </row>
    <row r="335" hidden="1">
      <c r="B335" s="37"/>
      <c r="W335" s="75"/>
      <c r="X335" s="75"/>
      <c r="Y335" s="75"/>
      <c r="Z335" s="75"/>
      <c r="AA335" s="75"/>
      <c r="AB335" s="75"/>
      <c r="AC335" s="75"/>
      <c r="AD335" s="75"/>
      <c r="AE335" s="75"/>
      <c r="AF335" s="75"/>
    </row>
    <row r="336" hidden="1">
      <c r="B336" s="37"/>
      <c r="W336" s="75"/>
      <c r="X336" s="75"/>
      <c r="Y336" s="75"/>
      <c r="Z336" s="75"/>
      <c r="AA336" s="75"/>
      <c r="AB336" s="75"/>
      <c r="AC336" s="75"/>
      <c r="AD336" s="75"/>
      <c r="AE336" s="75"/>
      <c r="AF336" s="75"/>
    </row>
    <row r="337" hidden="1">
      <c r="B337" s="37"/>
      <c r="W337" s="75"/>
      <c r="X337" s="75"/>
      <c r="Y337" s="75"/>
      <c r="Z337" s="75"/>
      <c r="AA337" s="75"/>
      <c r="AB337" s="75"/>
      <c r="AC337" s="75"/>
      <c r="AD337" s="75"/>
      <c r="AE337" s="75"/>
      <c r="AF337" s="75"/>
    </row>
    <row r="338" hidden="1">
      <c r="B338" s="37"/>
      <c r="W338" s="75"/>
      <c r="X338" s="75"/>
      <c r="Y338" s="75"/>
      <c r="Z338" s="75"/>
      <c r="AA338" s="75"/>
      <c r="AB338" s="75"/>
      <c r="AC338" s="75"/>
      <c r="AD338" s="75"/>
      <c r="AE338" s="75"/>
      <c r="AF338" s="75"/>
    </row>
    <row r="339" hidden="1">
      <c r="B339" s="37"/>
      <c r="W339" s="75"/>
      <c r="X339" s="75"/>
      <c r="Y339" s="75"/>
      <c r="Z339" s="75"/>
      <c r="AA339" s="75"/>
      <c r="AB339" s="75"/>
      <c r="AC339" s="75"/>
      <c r="AD339" s="75"/>
      <c r="AE339" s="75"/>
      <c r="AF339" s="75"/>
    </row>
    <row r="340" hidden="1">
      <c r="B340" s="37"/>
      <c r="W340" s="75"/>
      <c r="X340" s="75"/>
      <c r="Y340" s="75"/>
      <c r="Z340" s="75"/>
      <c r="AA340" s="75"/>
      <c r="AB340" s="75"/>
      <c r="AC340" s="75"/>
      <c r="AD340" s="75"/>
      <c r="AE340" s="75"/>
      <c r="AF340" s="75"/>
    </row>
    <row r="341" hidden="1">
      <c r="B341" s="37"/>
      <c r="W341" s="75"/>
      <c r="X341" s="75"/>
      <c r="Y341" s="75"/>
      <c r="Z341" s="75"/>
      <c r="AA341" s="75"/>
      <c r="AB341" s="75"/>
      <c r="AC341" s="75"/>
      <c r="AD341" s="75"/>
      <c r="AE341" s="75"/>
      <c r="AF341" s="75"/>
    </row>
    <row r="342" hidden="1">
      <c r="B342" s="37"/>
      <c r="W342" s="75"/>
      <c r="X342" s="75"/>
      <c r="Y342" s="75"/>
      <c r="Z342" s="75"/>
      <c r="AA342" s="75"/>
      <c r="AB342" s="75"/>
      <c r="AC342" s="75"/>
      <c r="AD342" s="75"/>
      <c r="AE342" s="75"/>
      <c r="AF342" s="75"/>
    </row>
    <row r="343" hidden="1">
      <c r="B343" s="37"/>
      <c r="W343" s="75"/>
      <c r="X343" s="75"/>
      <c r="Y343" s="75"/>
      <c r="Z343" s="75"/>
      <c r="AA343" s="75"/>
      <c r="AB343" s="75"/>
      <c r="AC343" s="75"/>
      <c r="AD343" s="75"/>
      <c r="AE343" s="75"/>
      <c r="AF343" s="75"/>
    </row>
    <row r="344" hidden="1">
      <c r="B344" s="37"/>
      <c r="W344" s="75"/>
      <c r="X344" s="75"/>
      <c r="Y344" s="75"/>
      <c r="Z344" s="75"/>
      <c r="AA344" s="75"/>
      <c r="AB344" s="75"/>
      <c r="AC344" s="75"/>
      <c r="AD344" s="75"/>
      <c r="AE344" s="75"/>
      <c r="AF344" s="75"/>
    </row>
    <row r="345" hidden="1">
      <c r="B345" s="37"/>
      <c r="W345" s="75"/>
      <c r="X345" s="75"/>
      <c r="Y345" s="75"/>
      <c r="Z345" s="75"/>
      <c r="AA345" s="75"/>
      <c r="AB345" s="75"/>
      <c r="AC345" s="75"/>
      <c r="AD345" s="75"/>
      <c r="AE345" s="75"/>
      <c r="AF345" s="75"/>
    </row>
    <row r="346" hidden="1">
      <c r="B346" s="37"/>
      <c r="W346" s="75"/>
      <c r="X346" s="75"/>
      <c r="Y346" s="75"/>
      <c r="Z346" s="75"/>
      <c r="AA346" s="75"/>
      <c r="AB346" s="75"/>
      <c r="AC346" s="75"/>
      <c r="AD346" s="75"/>
      <c r="AE346" s="75"/>
      <c r="AF346" s="75"/>
    </row>
    <row r="347" hidden="1">
      <c r="B347" s="37"/>
      <c r="W347" s="75"/>
      <c r="X347" s="75"/>
      <c r="Y347" s="75"/>
      <c r="Z347" s="75"/>
      <c r="AA347" s="75"/>
      <c r="AB347" s="75"/>
      <c r="AC347" s="75"/>
      <c r="AD347" s="75"/>
      <c r="AE347" s="75"/>
      <c r="AF347" s="75"/>
    </row>
    <row r="348" hidden="1">
      <c r="B348" s="37"/>
      <c r="W348" s="75"/>
      <c r="X348" s="75"/>
      <c r="Y348" s="75"/>
      <c r="Z348" s="75"/>
      <c r="AA348" s="75"/>
      <c r="AB348" s="75"/>
      <c r="AC348" s="75"/>
      <c r="AD348" s="75"/>
      <c r="AE348" s="75"/>
      <c r="AF348" s="75"/>
    </row>
    <row r="349" hidden="1">
      <c r="B349" s="37"/>
      <c r="W349" s="75"/>
      <c r="X349" s="75"/>
      <c r="Y349" s="75"/>
      <c r="Z349" s="75"/>
      <c r="AA349" s="75"/>
      <c r="AB349" s="75"/>
      <c r="AC349" s="75"/>
      <c r="AD349" s="75"/>
      <c r="AE349" s="75"/>
      <c r="AF349" s="75"/>
    </row>
    <row r="350" hidden="1">
      <c r="B350" s="37"/>
      <c r="W350" s="75"/>
      <c r="X350" s="75"/>
      <c r="Y350" s="75"/>
      <c r="Z350" s="75"/>
      <c r="AA350" s="75"/>
      <c r="AB350" s="75"/>
      <c r="AC350" s="75"/>
      <c r="AD350" s="75"/>
      <c r="AE350" s="75"/>
      <c r="AF350" s="75"/>
    </row>
    <row r="351" hidden="1">
      <c r="B351" s="37"/>
      <c r="W351" s="75"/>
      <c r="X351" s="75"/>
      <c r="Y351" s="75"/>
      <c r="Z351" s="75"/>
      <c r="AA351" s="75"/>
      <c r="AB351" s="75"/>
      <c r="AC351" s="75"/>
      <c r="AD351" s="75"/>
      <c r="AE351" s="75"/>
      <c r="AF351" s="75"/>
    </row>
    <row r="352" hidden="1">
      <c r="B352" s="37"/>
      <c r="W352" s="75"/>
      <c r="X352" s="75"/>
      <c r="Y352" s="75"/>
      <c r="Z352" s="75"/>
      <c r="AA352" s="75"/>
      <c r="AB352" s="75"/>
      <c r="AC352" s="75"/>
      <c r="AD352" s="75"/>
      <c r="AE352" s="75"/>
      <c r="AF352" s="75"/>
    </row>
    <row r="353" hidden="1">
      <c r="B353" s="37"/>
      <c r="W353" s="75"/>
      <c r="X353" s="75"/>
      <c r="Y353" s="75"/>
      <c r="Z353" s="75"/>
      <c r="AA353" s="75"/>
      <c r="AB353" s="75"/>
      <c r="AC353" s="75"/>
      <c r="AD353" s="75"/>
      <c r="AE353" s="75"/>
      <c r="AF353" s="75"/>
    </row>
    <row r="354" hidden="1">
      <c r="B354" s="37"/>
      <c r="W354" s="75"/>
      <c r="X354" s="75"/>
      <c r="Y354" s="75"/>
      <c r="Z354" s="75"/>
      <c r="AA354" s="75"/>
      <c r="AB354" s="75"/>
      <c r="AC354" s="75"/>
      <c r="AD354" s="75"/>
      <c r="AE354" s="75"/>
      <c r="AF354" s="75"/>
    </row>
    <row r="355" hidden="1">
      <c r="B355" s="37"/>
      <c r="W355" s="75"/>
      <c r="X355" s="75"/>
      <c r="Y355" s="75"/>
      <c r="Z355" s="75"/>
      <c r="AA355" s="75"/>
      <c r="AB355" s="75"/>
      <c r="AC355" s="75"/>
      <c r="AD355" s="75"/>
      <c r="AE355" s="75"/>
      <c r="AF355" s="75"/>
    </row>
    <row r="356" hidden="1">
      <c r="B356" s="37"/>
      <c r="W356" s="75"/>
      <c r="X356" s="75"/>
      <c r="Y356" s="75"/>
      <c r="Z356" s="75"/>
      <c r="AA356" s="75"/>
      <c r="AB356" s="75"/>
      <c r="AC356" s="75"/>
      <c r="AD356" s="75"/>
      <c r="AE356" s="75"/>
      <c r="AF356" s="75"/>
    </row>
    <row r="357" hidden="1">
      <c r="B357" s="37"/>
      <c r="W357" s="75"/>
      <c r="X357" s="75"/>
      <c r="Y357" s="75"/>
      <c r="Z357" s="75"/>
      <c r="AA357" s="75"/>
      <c r="AB357" s="75"/>
      <c r="AC357" s="75"/>
      <c r="AD357" s="75"/>
      <c r="AE357" s="75"/>
      <c r="AF357" s="75"/>
    </row>
    <row r="358" hidden="1">
      <c r="B358" s="37"/>
      <c r="W358" s="75"/>
      <c r="X358" s="75"/>
      <c r="Y358" s="75"/>
      <c r="Z358" s="75"/>
      <c r="AA358" s="75"/>
      <c r="AB358" s="75"/>
      <c r="AC358" s="75"/>
      <c r="AD358" s="75"/>
      <c r="AE358" s="75"/>
      <c r="AF358" s="75"/>
    </row>
    <row r="359" hidden="1">
      <c r="B359" s="37"/>
      <c r="W359" s="75"/>
      <c r="X359" s="75"/>
      <c r="Y359" s="75"/>
      <c r="Z359" s="75"/>
      <c r="AA359" s="75"/>
      <c r="AB359" s="75"/>
      <c r="AC359" s="75"/>
      <c r="AD359" s="75"/>
      <c r="AE359" s="75"/>
      <c r="AF359" s="75"/>
    </row>
    <row r="360" hidden="1">
      <c r="B360" s="37"/>
      <c r="W360" s="75"/>
      <c r="X360" s="75"/>
      <c r="Y360" s="75"/>
      <c r="Z360" s="75"/>
      <c r="AA360" s="75"/>
      <c r="AB360" s="75"/>
      <c r="AC360" s="75"/>
      <c r="AD360" s="75"/>
      <c r="AE360" s="75"/>
      <c r="AF360" s="75"/>
    </row>
    <row r="361" hidden="1">
      <c r="B361" s="37"/>
      <c r="W361" s="75"/>
      <c r="X361" s="75"/>
      <c r="Y361" s="75"/>
      <c r="Z361" s="75"/>
      <c r="AA361" s="75"/>
      <c r="AB361" s="75"/>
      <c r="AC361" s="75"/>
      <c r="AD361" s="75"/>
      <c r="AE361" s="75"/>
      <c r="AF361" s="75"/>
    </row>
    <row r="362" hidden="1">
      <c r="B362" s="37"/>
      <c r="W362" s="75"/>
      <c r="X362" s="75"/>
      <c r="Y362" s="75"/>
      <c r="Z362" s="75"/>
      <c r="AA362" s="75"/>
      <c r="AB362" s="75"/>
      <c r="AC362" s="75"/>
      <c r="AD362" s="75"/>
      <c r="AE362" s="75"/>
      <c r="AF362" s="75"/>
    </row>
    <row r="363" hidden="1">
      <c r="B363" s="37"/>
      <c r="W363" s="75"/>
      <c r="X363" s="75"/>
      <c r="Y363" s="75"/>
      <c r="Z363" s="75"/>
      <c r="AA363" s="75"/>
      <c r="AB363" s="75"/>
      <c r="AC363" s="75"/>
      <c r="AD363" s="75"/>
      <c r="AE363" s="75"/>
      <c r="AF363" s="75"/>
    </row>
    <row r="364" hidden="1">
      <c r="B364" s="37"/>
      <c r="W364" s="75"/>
      <c r="X364" s="75"/>
      <c r="Y364" s="75"/>
      <c r="Z364" s="75"/>
      <c r="AA364" s="75"/>
      <c r="AB364" s="75"/>
      <c r="AC364" s="75"/>
      <c r="AD364" s="75"/>
      <c r="AE364" s="75"/>
      <c r="AF364" s="75"/>
    </row>
    <row r="365" hidden="1">
      <c r="B365" s="37"/>
      <c r="W365" s="75"/>
      <c r="X365" s="75"/>
      <c r="Y365" s="75"/>
      <c r="Z365" s="75"/>
      <c r="AA365" s="75"/>
      <c r="AB365" s="75"/>
      <c r="AC365" s="75"/>
      <c r="AD365" s="75"/>
      <c r="AE365" s="75"/>
      <c r="AF365" s="75"/>
    </row>
    <row r="366" hidden="1">
      <c r="B366" s="37"/>
      <c r="W366" s="75"/>
      <c r="X366" s="75"/>
      <c r="Y366" s="75"/>
      <c r="Z366" s="75"/>
      <c r="AA366" s="75"/>
      <c r="AB366" s="75"/>
      <c r="AC366" s="75"/>
      <c r="AD366" s="75"/>
      <c r="AE366" s="75"/>
      <c r="AF366" s="75"/>
    </row>
    <row r="367" hidden="1">
      <c r="B367" s="37"/>
      <c r="W367" s="75"/>
      <c r="X367" s="75"/>
      <c r="Y367" s="75"/>
      <c r="Z367" s="75"/>
      <c r="AA367" s="75"/>
      <c r="AB367" s="75"/>
      <c r="AC367" s="75"/>
      <c r="AD367" s="75"/>
      <c r="AE367" s="75"/>
      <c r="AF367" s="75"/>
    </row>
    <row r="368" hidden="1">
      <c r="B368" s="37"/>
      <c r="W368" s="75"/>
      <c r="X368" s="75"/>
      <c r="Y368" s="75"/>
      <c r="Z368" s="75"/>
      <c r="AA368" s="75"/>
      <c r="AB368" s="75"/>
      <c r="AC368" s="75"/>
      <c r="AD368" s="75"/>
      <c r="AE368" s="75"/>
      <c r="AF368" s="75"/>
    </row>
    <row r="369" hidden="1">
      <c r="B369" s="37"/>
      <c r="W369" s="75"/>
      <c r="X369" s="75"/>
      <c r="Y369" s="75"/>
      <c r="Z369" s="75"/>
      <c r="AA369" s="75"/>
      <c r="AB369" s="75"/>
      <c r="AC369" s="75"/>
      <c r="AD369" s="75"/>
      <c r="AE369" s="75"/>
      <c r="AF369" s="75"/>
    </row>
    <row r="370" hidden="1">
      <c r="B370" s="37"/>
      <c r="W370" s="75"/>
      <c r="X370" s="75"/>
      <c r="Y370" s="75"/>
      <c r="Z370" s="75"/>
      <c r="AA370" s="75"/>
      <c r="AB370" s="75"/>
      <c r="AC370" s="75"/>
      <c r="AD370" s="75"/>
      <c r="AE370" s="75"/>
      <c r="AF370" s="75"/>
    </row>
    <row r="371" hidden="1">
      <c r="B371" s="37"/>
      <c r="W371" s="75"/>
      <c r="X371" s="75"/>
      <c r="Y371" s="75"/>
      <c r="Z371" s="75"/>
      <c r="AA371" s="75"/>
      <c r="AB371" s="75"/>
      <c r="AC371" s="75"/>
      <c r="AD371" s="75"/>
      <c r="AE371" s="75"/>
      <c r="AF371" s="75"/>
    </row>
    <row r="372" hidden="1">
      <c r="B372" s="37"/>
      <c r="W372" s="75"/>
      <c r="X372" s="75"/>
      <c r="Y372" s="75"/>
      <c r="Z372" s="75"/>
      <c r="AA372" s="75"/>
      <c r="AB372" s="75"/>
      <c r="AC372" s="75"/>
      <c r="AD372" s="75"/>
      <c r="AE372" s="75"/>
      <c r="AF372" s="75"/>
    </row>
    <row r="373" hidden="1">
      <c r="B373" s="37"/>
      <c r="W373" s="75"/>
      <c r="X373" s="75"/>
      <c r="Y373" s="75"/>
      <c r="Z373" s="75"/>
      <c r="AA373" s="75"/>
      <c r="AB373" s="75"/>
      <c r="AC373" s="75"/>
      <c r="AD373" s="75"/>
      <c r="AE373" s="75"/>
      <c r="AF373" s="75"/>
    </row>
    <row r="374" hidden="1">
      <c r="B374" s="37"/>
      <c r="W374" s="75"/>
      <c r="X374" s="75"/>
      <c r="Y374" s="75"/>
      <c r="Z374" s="75"/>
      <c r="AA374" s="75"/>
      <c r="AB374" s="75"/>
      <c r="AC374" s="75"/>
      <c r="AD374" s="75"/>
      <c r="AE374" s="75"/>
      <c r="AF374" s="75"/>
    </row>
    <row r="375" hidden="1">
      <c r="B375" s="37"/>
      <c r="W375" s="75"/>
      <c r="X375" s="75"/>
      <c r="Y375" s="75"/>
      <c r="Z375" s="75"/>
      <c r="AA375" s="75"/>
      <c r="AB375" s="75"/>
      <c r="AC375" s="75"/>
      <c r="AD375" s="75"/>
      <c r="AE375" s="75"/>
      <c r="AF375" s="75"/>
    </row>
    <row r="376" hidden="1">
      <c r="B376" s="37"/>
      <c r="W376" s="75"/>
      <c r="X376" s="75"/>
      <c r="Y376" s="75"/>
      <c r="Z376" s="75"/>
      <c r="AA376" s="75"/>
      <c r="AB376" s="75"/>
      <c r="AC376" s="75"/>
      <c r="AD376" s="75"/>
      <c r="AE376" s="75"/>
      <c r="AF376" s="75"/>
    </row>
    <row r="377" hidden="1">
      <c r="B377" s="37"/>
      <c r="W377" s="75"/>
      <c r="X377" s="75"/>
      <c r="Y377" s="75"/>
      <c r="Z377" s="75"/>
      <c r="AA377" s="75"/>
      <c r="AB377" s="75"/>
      <c r="AC377" s="75"/>
      <c r="AD377" s="75"/>
      <c r="AE377" s="75"/>
      <c r="AF377" s="75"/>
    </row>
    <row r="378" hidden="1">
      <c r="B378" s="37"/>
      <c r="W378" s="75"/>
      <c r="X378" s="75"/>
      <c r="Y378" s="75"/>
      <c r="Z378" s="75"/>
      <c r="AA378" s="75"/>
      <c r="AB378" s="75"/>
      <c r="AC378" s="75"/>
      <c r="AD378" s="75"/>
      <c r="AE378" s="75"/>
      <c r="AF378" s="75"/>
    </row>
    <row r="379" hidden="1">
      <c r="B379" s="37"/>
      <c r="W379" s="75"/>
      <c r="X379" s="75"/>
      <c r="Y379" s="75"/>
      <c r="Z379" s="75"/>
      <c r="AA379" s="75"/>
      <c r="AB379" s="75"/>
      <c r="AC379" s="75"/>
      <c r="AD379" s="75"/>
      <c r="AE379" s="75"/>
      <c r="AF379" s="75"/>
    </row>
    <row r="380" hidden="1">
      <c r="B380" s="37"/>
      <c r="W380" s="75"/>
      <c r="X380" s="75"/>
      <c r="Y380" s="75"/>
      <c r="Z380" s="75"/>
      <c r="AA380" s="75"/>
      <c r="AB380" s="75"/>
      <c r="AC380" s="75"/>
      <c r="AD380" s="75"/>
      <c r="AE380" s="75"/>
      <c r="AF380" s="75"/>
    </row>
    <row r="381" hidden="1">
      <c r="B381" s="37"/>
      <c r="W381" s="75"/>
      <c r="X381" s="75"/>
      <c r="Y381" s="75"/>
      <c r="Z381" s="75"/>
      <c r="AA381" s="75"/>
      <c r="AB381" s="75"/>
      <c r="AC381" s="75"/>
      <c r="AD381" s="75"/>
      <c r="AE381" s="75"/>
      <c r="AF381" s="75"/>
    </row>
    <row r="382" hidden="1">
      <c r="B382" s="37"/>
      <c r="W382" s="75"/>
      <c r="X382" s="75"/>
      <c r="Y382" s="75"/>
      <c r="Z382" s="75"/>
      <c r="AA382" s="75"/>
      <c r="AB382" s="75"/>
      <c r="AC382" s="75"/>
      <c r="AD382" s="75"/>
      <c r="AE382" s="75"/>
      <c r="AF382" s="75"/>
    </row>
    <row r="383" hidden="1">
      <c r="B383" s="37"/>
      <c r="W383" s="75"/>
      <c r="X383" s="75"/>
      <c r="Y383" s="75"/>
      <c r="Z383" s="75"/>
      <c r="AA383" s="75"/>
      <c r="AB383" s="75"/>
      <c r="AC383" s="75"/>
      <c r="AD383" s="75"/>
      <c r="AE383" s="75"/>
      <c r="AF383" s="75"/>
    </row>
    <row r="384" hidden="1">
      <c r="B384" s="37"/>
      <c r="W384" s="75"/>
      <c r="X384" s="75"/>
      <c r="Y384" s="75"/>
      <c r="Z384" s="75"/>
      <c r="AA384" s="75"/>
      <c r="AB384" s="75"/>
      <c r="AC384" s="75"/>
      <c r="AD384" s="75"/>
      <c r="AE384" s="75"/>
      <c r="AF384" s="75"/>
    </row>
    <row r="385" hidden="1">
      <c r="B385" s="37"/>
      <c r="W385" s="75"/>
      <c r="X385" s="75"/>
      <c r="Y385" s="75"/>
      <c r="Z385" s="75"/>
      <c r="AA385" s="75"/>
      <c r="AB385" s="75"/>
      <c r="AC385" s="75"/>
      <c r="AD385" s="75"/>
      <c r="AE385" s="75"/>
      <c r="AF385" s="75"/>
    </row>
    <row r="386" hidden="1">
      <c r="B386" s="37"/>
      <c r="W386" s="75"/>
      <c r="X386" s="75"/>
      <c r="Y386" s="75"/>
      <c r="Z386" s="75"/>
      <c r="AA386" s="75"/>
      <c r="AB386" s="75"/>
      <c r="AC386" s="75"/>
      <c r="AD386" s="75"/>
      <c r="AE386" s="75"/>
      <c r="AF386" s="75"/>
    </row>
    <row r="387" hidden="1">
      <c r="B387" s="37"/>
      <c r="W387" s="75"/>
      <c r="X387" s="75"/>
      <c r="Y387" s="75"/>
      <c r="Z387" s="75"/>
      <c r="AA387" s="75"/>
      <c r="AB387" s="75"/>
      <c r="AC387" s="75"/>
      <c r="AD387" s="75"/>
      <c r="AE387" s="75"/>
      <c r="AF387" s="75"/>
    </row>
    <row r="388" hidden="1">
      <c r="B388" s="37"/>
      <c r="W388" s="75"/>
      <c r="X388" s="75"/>
      <c r="Y388" s="75"/>
      <c r="Z388" s="75"/>
      <c r="AA388" s="75"/>
      <c r="AB388" s="75"/>
      <c r="AC388" s="75"/>
      <c r="AD388" s="75"/>
      <c r="AE388" s="75"/>
      <c r="AF388" s="75"/>
    </row>
    <row r="389" hidden="1">
      <c r="B389" s="37"/>
      <c r="W389" s="75"/>
      <c r="X389" s="75"/>
      <c r="Y389" s="75"/>
      <c r="Z389" s="75"/>
      <c r="AA389" s="75"/>
      <c r="AB389" s="75"/>
      <c r="AC389" s="75"/>
      <c r="AD389" s="75"/>
      <c r="AE389" s="75"/>
      <c r="AF389" s="75"/>
    </row>
    <row r="390" hidden="1">
      <c r="B390" s="37"/>
      <c r="W390" s="75"/>
      <c r="X390" s="75"/>
      <c r="Y390" s="75"/>
      <c r="Z390" s="75"/>
      <c r="AA390" s="75"/>
      <c r="AB390" s="75"/>
      <c r="AC390" s="75"/>
      <c r="AD390" s="75"/>
      <c r="AE390" s="75"/>
      <c r="AF390" s="75"/>
    </row>
    <row r="391" hidden="1">
      <c r="B391" s="37"/>
      <c r="W391" s="75"/>
      <c r="X391" s="75"/>
      <c r="Y391" s="75"/>
      <c r="Z391" s="75"/>
      <c r="AA391" s="75"/>
      <c r="AB391" s="75"/>
      <c r="AC391" s="75"/>
      <c r="AD391" s="75"/>
      <c r="AE391" s="75"/>
      <c r="AF391" s="75"/>
    </row>
    <row r="392" hidden="1">
      <c r="B392" s="37"/>
      <c r="W392" s="75"/>
      <c r="X392" s="75"/>
      <c r="Y392" s="75"/>
      <c r="Z392" s="75"/>
      <c r="AA392" s="75"/>
      <c r="AB392" s="75"/>
      <c r="AC392" s="75"/>
      <c r="AD392" s="75"/>
      <c r="AE392" s="75"/>
      <c r="AF392" s="75"/>
    </row>
    <row r="393" hidden="1">
      <c r="B393" s="37"/>
      <c r="W393" s="75"/>
      <c r="X393" s="75"/>
      <c r="Y393" s="75"/>
      <c r="Z393" s="75"/>
      <c r="AA393" s="75"/>
      <c r="AB393" s="75"/>
      <c r="AC393" s="75"/>
      <c r="AD393" s="75"/>
      <c r="AE393" s="75"/>
      <c r="AF393" s="75"/>
    </row>
    <row r="394" hidden="1">
      <c r="B394" s="37"/>
      <c r="W394" s="75"/>
      <c r="X394" s="75"/>
      <c r="Y394" s="75"/>
      <c r="Z394" s="75"/>
      <c r="AA394" s="75"/>
      <c r="AB394" s="75"/>
      <c r="AC394" s="75"/>
      <c r="AD394" s="75"/>
      <c r="AE394" s="75"/>
      <c r="AF394" s="75"/>
    </row>
    <row r="395" hidden="1">
      <c r="B395" s="37"/>
      <c r="W395" s="75"/>
      <c r="X395" s="75"/>
      <c r="Y395" s="75"/>
      <c r="Z395" s="75"/>
      <c r="AA395" s="75"/>
      <c r="AB395" s="75"/>
      <c r="AC395" s="75"/>
      <c r="AD395" s="75"/>
      <c r="AE395" s="75"/>
      <c r="AF395" s="75"/>
    </row>
    <row r="396" hidden="1">
      <c r="B396" s="37"/>
      <c r="W396" s="75"/>
      <c r="X396" s="75"/>
      <c r="Y396" s="75"/>
      <c r="Z396" s="75"/>
      <c r="AA396" s="75"/>
      <c r="AB396" s="75"/>
      <c r="AC396" s="75"/>
      <c r="AD396" s="75"/>
      <c r="AE396" s="75"/>
      <c r="AF396" s="75"/>
    </row>
    <row r="397" hidden="1">
      <c r="B397" s="37"/>
      <c r="W397" s="75"/>
      <c r="X397" s="75"/>
      <c r="Y397" s="75"/>
      <c r="Z397" s="75"/>
      <c r="AA397" s="75"/>
      <c r="AB397" s="75"/>
      <c r="AC397" s="75"/>
      <c r="AD397" s="75"/>
      <c r="AE397" s="75"/>
      <c r="AF397" s="75"/>
    </row>
    <row r="398" hidden="1">
      <c r="B398" s="37"/>
      <c r="W398" s="75"/>
      <c r="X398" s="75"/>
      <c r="Y398" s="75"/>
      <c r="Z398" s="75"/>
      <c r="AA398" s="75"/>
      <c r="AB398" s="75"/>
      <c r="AC398" s="75"/>
      <c r="AD398" s="75"/>
      <c r="AE398" s="75"/>
      <c r="AF398" s="75"/>
    </row>
    <row r="399" hidden="1">
      <c r="B399" s="37"/>
      <c r="W399" s="75"/>
      <c r="X399" s="75"/>
      <c r="Y399" s="75"/>
      <c r="Z399" s="75"/>
      <c r="AA399" s="75"/>
      <c r="AB399" s="75"/>
      <c r="AC399" s="75"/>
      <c r="AD399" s="75"/>
      <c r="AE399" s="75"/>
      <c r="AF399" s="75"/>
    </row>
    <row r="400" hidden="1">
      <c r="B400" s="37"/>
      <c r="W400" s="75"/>
      <c r="X400" s="75"/>
      <c r="Y400" s="75"/>
      <c r="Z400" s="75"/>
      <c r="AA400" s="75"/>
      <c r="AB400" s="75"/>
      <c r="AC400" s="75"/>
      <c r="AD400" s="75"/>
      <c r="AE400" s="75"/>
      <c r="AF400" s="75"/>
    </row>
    <row r="401" hidden="1">
      <c r="B401" s="37"/>
      <c r="W401" s="75"/>
      <c r="X401" s="75"/>
      <c r="Y401" s="75"/>
      <c r="Z401" s="75"/>
      <c r="AA401" s="75"/>
      <c r="AB401" s="75"/>
      <c r="AC401" s="75"/>
      <c r="AD401" s="75"/>
      <c r="AE401" s="75"/>
      <c r="AF401" s="75"/>
    </row>
    <row r="402" hidden="1">
      <c r="B402" s="37"/>
      <c r="W402" s="75"/>
      <c r="X402" s="75"/>
      <c r="Y402" s="75"/>
      <c r="Z402" s="75"/>
      <c r="AA402" s="75"/>
      <c r="AB402" s="75"/>
      <c r="AC402" s="75"/>
      <c r="AD402" s="75"/>
      <c r="AE402" s="75"/>
      <c r="AF402" s="75"/>
    </row>
    <row r="403" hidden="1">
      <c r="B403" s="37"/>
      <c r="W403" s="75"/>
      <c r="X403" s="75"/>
      <c r="Y403" s="75"/>
      <c r="Z403" s="75"/>
      <c r="AA403" s="75"/>
      <c r="AB403" s="75"/>
      <c r="AC403" s="75"/>
      <c r="AD403" s="75"/>
      <c r="AE403" s="75"/>
      <c r="AF403" s="75"/>
    </row>
    <row r="404" hidden="1">
      <c r="B404" s="37"/>
      <c r="W404" s="75"/>
      <c r="X404" s="75"/>
      <c r="Y404" s="75"/>
      <c r="Z404" s="75"/>
      <c r="AA404" s="75"/>
      <c r="AB404" s="75"/>
      <c r="AC404" s="75"/>
      <c r="AD404" s="75"/>
      <c r="AE404" s="75"/>
      <c r="AF404" s="75"/>
    </row>
    <row r="405" hidden="1">
      <c r="B405" s="37"/>
      <c r="W405" s="75"/>
      <c r="X405" s="75"/>
      <c r="Y405" s="75"/>
      <c r="Z405" s="75"/>
      <c r="AA405" s="75"/>
      <c r="AB405" s="75"/>
      <c r="AC405" s="75"/>
      <c r="AD405" s="75"/>
      <c r="AE405" s="75"/>
      <c r="AF405" s="75"/>
    </row>
    <row r="406" hidden="1">
      <c r="B406" s="37"/>
      <c r="W406" s="75"/>
      <c r="X406" s="75"/>
      <c r="Y406" s="75"/>
      <c r="Z406" s="75"/>
      <c r="AA406" s="75"/>
      <c r="AB406" s="75"/>
      <c r="AC406" s="75"/>
      <c r="AD406" s="75"/>
      <c r="AE406" s="75"/>
      <c r="AF406" s="75"/>
    </row>
    <row r="407" hidden="1">
      <c r="B407" s="37"/>
      <c r="W407" s="75"/>
      <c r="X407" s="75"/>
      <c r="Y407" s="75"/>
      <c r="Z407" s="75"/>
      <c r="AA407" s="75"/>
      <c r="AB407" s="75"/>
      <c r="AC407" s="75"/>
      <c r="AD407" s="75"/>
      <c r="AE407" s="75"/>
      <c r="AF407" s="75"/>
    </row>
    <row r="408" hidden="1">
      <c r="B408" s="37"/>
      <c r="W408" s="75"/>
      <c r="X408" s="75"/>
      <c r="Y408" s="75"/>
      <c r="Z408" s="75"/>
      <c r="AA408" s="75"/>
      <c r="AB408" s="75"/>
      <c r="AC408" s="75"/>
      <c r="AD408" s="75"/>
      <c r="AE408" s="75"/>
      <c r="AF408" s="75"/>
    </row>
    <row r="409" hidden="1">
      <c r="B409" s="37"/>
      <c r="W409" s="75"/>
      <c r="X409" s="75"/>
      <c r="Y409" s="75"/>
      <c r="Z409" s="75"/>
      <c r="AA409" s="75"/>
      <c r="AB409" s="75"/>
      <c r="AC409" s="75"/>
      <c r="AD409" s="75"/>
      <c r="AE409" s="75"/>
      <c r="AF409" s="75"/>
    </row>
    <row r="410" hidden="1">
      <c r="B410" s="37"/>
      <c r="W410" s="75"/>
      <c r="X410" s="75"/>
      <c r="Y410" s="75"/>
      <c r="Z410" s="75"/>
      <c r="AA410" s="75"/>
      <c r="AB410" s="75"/>
      <c r="AC410" s="75"/>
      <c r="AD410" s="75"/>
      <c r="AE410" s="75"/>
      <c r="AF410" s="75"/>
    </row>
    <row r="411" hidden="1">
      <c r="B411" s="37"/>
      <c r="W411" s="75"/>
      <c r="X411" s="75"/>
      <c r="Y411" s="75"/>
      <c r="Z411" s="75"/>
      <c r="AA411" s="75"/>
      <c r="AB411" s="75"/>
      <c r="AC411" s="75"/>
      <c r="AD411" s="75"/>
      <c r="AE411" s="75"/>
      <c r="AF411" s="75"/>
    </row>
    <row r="412" hidden="1">
      <c r="B412" s="37"/>
      <c r="W412" s="75"/>
      <c r="X412" s="75"/>
      <c r="Y412" s="75"/>
      <c r="Z412" s="75"/>
      <c r="AA412" s="75"/>
      <c r="AB412" s="75"/>
      <c r="AC412" s="75"/>
      <c r="AD412" s="75"/>
      <c r="AE412" s="75"/>
      <c r="AF412" s="75"/>
    </row>
    <row r="413" hidden="1">
      <c r="B413" s="37"/>
      <c r="W413" s="75"/>
      <c r="X413" s="75"/>
      <c r="Y413" s="75"/>
      <c r="Z413" s="75"/>
      <c r="AA413" s="75"/>
      <c r="AB413" s="75"/>
      <c r="AC413" s="75"/>
      <c r="AD413" s="75"/>
      <c r="AE413" s="75"/>
      <c r="AF413" s="75"/>
    </row>
    <row r="414" hidden="1">
      <c r="B414" s="37"/>
      <c r="W414" s="75"/>
      <c r="X414" s="75"/>
      <c r="Y414" s="75"/>
      <c r="Z414" s="75"/>
      <c r="AA414" s="75"/>
      <c r="AB414" s="75"/>
      <c r="AC414" s="75"/>
      <c r="AD414" s="75"/>
      <c r="AE414" s="75"/>
      <c r="AF414" s="75"/>
    </row>
    <row r="415" hidden="1">
      <c r="B415" s="37"/>
      <c r="W415" s="75"/>
      <c r="X415" s="75"/>
      <c r="Y415" s="75"/>
      <c r="Z415" s="75"/>
      <c r="AA415" s="75"/>
      <c r="AB415" s="75"/>
      <c r="AC415" s="75"/>
      <c r="AD415" s="75"/>
      <c r="AE415" s="75"/>
      <c r="AF415" s="75"/>
    </row>
    <row r="416" hidden="1">
      <c r="B416" s="37"/>
      <c r="W416" s="75"/>
      <c r="X416" s="75"/>
      <c r="Y416" s="75"/>
      <c r="Z416" s="75"/>
      <c r="AA416" s="75"/>
      <c r="AB416" s="75"/>
      <c r="AC416" s="75"/>
      <c r="AD416" s="75"/>
      <c r="AE416" s="75"/>
      <c r="AF416" s="75"/>
    </row>
    <row r="417" hidden="1">
      <c r="B417" s="37"/>
      <c r="W417" s="75"/>
      <c r="X417" s="75"/>
      <c r="Y417" s="75"/>
      <c r="Z417" s="75"/>
      <c r="AA417" s="75"/>
      <c r="AB417" s="75"/>
      <c r="AC417" s="75"/>
      <c r="AD417" s="75"/>
      <c r="AE417" s="75"/>
      <c r="AF417" s="75"/>
    </row>
    <row r="418" hidden="1">
      <c r="B418" s="37"/>
      <c r="W418" s="75"/>
      <c r="X418" s="75"/>
      <c r="Y418" s="75"/>
      <c r="Z418" s="75"/>
      <c r="AA418" s="75"/>
      <c r="AB418" s="75"/>
      <c r="AC418" s="75"/>
      <c r="AD418" s="75"/>
      <c r="AE418" s="75"/>
      <c r="AF418" s="75"/>
    </row>
    <row r="419" hidden="1">
      <c r="B419" s="37"/>
      <c r="W419" s="75"/>
      <c r="X419" s="75"/>
      <c r="Y419" s="75"/>
      <c r="Z419" s="75"/>
      <c r="AA419" s="75"/>
      <c r="AB419" s="75"/>
      <c r="AC419" s="75"/>
      <c r="AD419" s="75"/>
      <c r="AE419" s="75"/>
      <c r="AF419" s="75"/>
    </row>
    <row r="420" hidden="1">
      <c r="B420" s="37"/>
      <c r="W420" s="75"/>
      <c r="X420" s="75"/>
      <c r="Y420" s="75"/>
      <c r="Z420" s="75"/>
      <c r="AA420" s="75"/>
      <c r="AB420" s="75"/>
      <c r="AC420" s="75"/>
      <c r="AD420" s="75"/>
      <c r="AE420" s="75"/>
      <c r="AF420" s="75"/>
    </row>
    <row r="421" hidden="1">
      <c r="B421" s="37"/>
      <c r="W421" s="75"/>
      <c r="X421" s="75"/>
      <c r="Y421" s="75"/>
      <c r="Z421" s="75"/>
      <c r="AA421" s="75"/>
      <c r="AB421" s="75"/>
      <c r="AC421" s="75"/>
      <c r="AD421" s="75"/>
      <c r="AE421" s="75"/>
      <c r="AF421" s="75"/>
    </row>
    <row r="422" hidden="1">
      <c r="B422" s="37"/>
      <c r="W422" s="75"/>
      <c r="X422" s="75"/>
      <c r="Y422" s="75"/>
      <c r="Z422" s="75"/>
      <c r="AA422" s="75"/>
      <c r="AB422" s="75"/>
      <c r="AC422" s="75"/>
      <c r="AD422" s="75"/>
      <c r="AE422" s="75"/>
      <c r="AF422" s="75"/>
    </row>
    <row r="423" hidden="1">
      <c r="B423" s="37"/>
      <c r="W423" s="75"/>
      <c r="X423" s="75"/>
      <c r="Y423" s="75"/>
      <c r="Z423" s="75"/>
      <c r="AA423" s="75"/>
      <c r="AB423" s="75"/>
      <c r="AC423" s="75"/>
      <c r="AD423" s="75"/>
      <c r="AE423" s="75"/>
      <c r="AF423" s="75"/>
    </row>
    <row r="424" hidden="1">
      <c r="B424" s="37"/>
      <c r="W424" s="75"/>
      <c r="X424" s="75"/>
      <c r="Y424" s="75"/>
      <c r="Z424" s="75"/>
      <c r="AA424" s="75"/>
      <c r="AB424" s="75"/>
      <c r="AC424" s="75"/>
      <c r="AD424" s="75"/>
      <c r="AE424" s="75"/>
      <c r="AF424" s="75"/>
    </row>
    <row r="425" hidden="1">
      <c r="B425" s="37"/>
      <c r="W425" s="75"/>
      <c r="X425" s="75"/>
      <c r="Y425" s="75"/>
      <c r="Z425" s="75"/>
      <c r="AA425" s="75"/>
      <c r="AB425" s="75"/>
      <c r="AC425" s="75"/>
      <c r="AD425" s="75"/>
      <c r="AE425" s="75"/>
      <c r="AF425" s="75"/>
    </row>
    <row r="426" hidden="1">
      <c r="B426" s="37"/>
      <c r="W426" s="75"/>
      <c r="X426" s="75"/>
      <c r="Y426" s="75"/>
      <c r="Z426" s="75"/>
      <c r="AA426" s="75"/>
      <c r="AB426" s="75"/>
      <c r="AC426" s="75"/>
      <c r="AD426" s="75"/>
      <c r="AE426" s="75"/>
      <c r="AF426" s="75"/>
    </row>
    <row r="427" hidden="1">
      <c r="B427" s="37"/>
      <c r="W427" s="75"/>
      <c r="X427" s="75"/>
      <c r="Y427" s="75"/>
      <c r="Z427" s="75"/>
      <c r="AA427" s="75"/>
      <c r="AB427" s="75"/>
      <c r="AC427" s="75"/>
      <c r="AD427" s="75"/>
      <c r="AE427" s="75"/>
      <c r="AF427" s="75"/>
    </row>
    <row r="428" hidden="1">
      <c r="B428" s="37"/>
      <c r="W428" s="75"/>
      <c r="X428" s="75"/>
      <c r="Y428" s="75"/>
      <c r="Z428" s="75"/>
      <c r="AA428" s="75"/>
      <c r="AB428" s="75"/>
      <c r="AC428" s="75"/>
      <c r="AD428" s="75"/>
      <c r="AE428" s="75"/>
      <c r="AF428" s="75"/>
    </row>
    <row r="429" hidden="1">
      <c r="B429" s="37"/>
      <c r="W429" s="75"/>
      <c r="X429" s="75"/>
      <c r="Y429" s="75"/>
      <c r="Z429" s="75"/>
      <c r="AA429" s="75"/>
      <c r="AB429" s="75"/>
      <c r="AC429" s="75"/>
      <c r="AD429" s="75"/>
      <c r="AE429" s="75"/>
      <c r="AF429" s="75"/>
    </row>
    <row r="430" hidden="1">
      <c r="B430" s="37"/>
      <c r="W430" s="75"/>
      <c r="X430" s="75"/>
      <c r="Y430" s="75"/>
      <c r="Z430" s="75"/>
      <c r="AA430" s="75"/>
      <c r="AB430" s="75"/>
      <c r="AC430" s="75"/>
      <c r="AD430" s="75"/>
      <c r="AE430" s="75"/>
      <c r="AF430" s="75"/>
    </row>
    <row r="431" hidden="1">
      <c r="B431" s="37"/>
      <c r="W431" s="75"/>
      <c r="X431" s="75"/>
      <c r="Y431" s="75"/>
      <c r="Z431" s="75"/>
      <c r="AA431" s="75"/>
      <c r="AB431" s="75"/>
      <c r="AC431" s="75"/>
      <c r="AD431" s="75"/>
      <c r="AE431" s="75"/>
      <c r="AF431" s="75"/>
    </row>
    <row r="432" hidden="1">
      <c r="B432" s="37"/>
      <c r="W432" s="75"/>
      <c r="X432" s="75"/>
      <c r="Y432" s="75"/>
      <c r="Z432" s="75"/>
      <c r="AA432" s="75"/>
      <c r="AB432" s="75"/>
      <c r="AC432" s="75"/>
      <c r="AD432" s="75"/>
      <c r="AE432" s="75"/>
      <c r="AF432" s="75"/>
    </row>
    <row r="433" hidden="1">
      <c r="B433" s="37"/>
      <c r="W433" s="75"/>
      <c r="X433" s="75"/>
      <c r="Y433" s="75"/>
      <c r="Z433" s="75"/>
      <c r="AA433" s="75"/>
      <c r="AB433" s="75"/>
      <c r="AC433" s="75"/>
      <c r="AD433" s="75"/>
      <c r="AE433" s="75"/>
      <c r="AF433" s="75"/>
    </row>
    <row r="434" hidden="1">
      <c r="B434" s="37"/>
      <c r="W434" s="75"/>
      <c r="X434" s="75"/>
      <c r="Y434" s="75"/>
      <c r="Z434" s="75"/>
      <c r="AA434" s="75"/>
      <c r="AB434" s="75"/>
      <c r="AC434" s="75"/>
      <c r="AD434" s="75"/>
      <c r="AE434" s="75"/>
      <c r="AF434" s="75"/>
    </row>
    <row r="435" hidden="1">
      <c r="B435" s="37"/>
      <c r="W435" s="75"/>
      <c r="X435" s="75"/>
      <c r="Y435" s="75"/>
      <c r="Z435" s="75"/>
      <c r="AA435" s="75"/>
      <c r="AB435" s="75"/>
      <c r="AC435" s="75"/>
      <c r="AD435" s="75"/>
      <c r="AE435" s="75"/>
      <c r="AF435" s="75"/>
    </row>
    <row r="436" hidden="1">
      <c r="B436" s="37"/>
      <c r="W436" s="75"/>
      <c r="X436" s="75"/>
      <c r="Y436" s="75"/>
      <c r="Z436" s="75"/>
      <c r="AA436" s="75"/>
      <c r="AB436" s="75"/>
      <c r="AC436" s="75"/>
      <c r="AD436" s="75"/>
      <c r="AE436" s="75"/>
      <c r="AF436" s="75"/>
    </row>
    <row r="437" hidden="1">
      <c r="B437" s="37"/>
      <c r="W437" s="75"/>
      <c r="X437" s="75"/>
      <c r="Y437" s="75"/>
      <c r="Z437" s="75"/>
      <c r="AA437" s="75"/>
      <c r="AB437" s="75"/>
      <c r="AC437" s="75"/>
      <c r="AD437" s="75"/>
      <c r="AE437" s="75"/>
      <c r="AF437" s="75"/>
    </row>
    <row r="438" hidden="1">
      <c r="B438" s="37"/>
      <c r="W438" s="75"/>
      <c r="X438" s="75"/>
      <c r="Y438" s="75"/>
      <c r="Z438" s="75"/>
      <c r="AA438" s="75"/>
      <c r="AB438" s="75"/>
      <c r="AC438" s="75"/>
      <c r="AD438" s="75"/>
      <c r="AE438" s="75"/>
      <c r="AF438" s="75"/>
    </row>
    <row r="439" hidden="1">
      <c r="B439" s="37"/>
      <c r="W439" s="75"/>
      <c r="X439" s="75"/>
      <c r="Y439" s="75"/>
      <c r="Z439" s="75"/>
      <c r="AA439" s="75"/>
      <c r="AB439" s="75"/>
      <c r="AC439" s="75"/>
      <c r="AD439" s="75"/>
      <c r="AE439" s="75"/>
      <c r="AF439" s="75"/>
    </row>
    <row r="440" hidden="1">
      <c r="B440" s="37"/>
      <c r="W440" s="75"/>
      <c r="X440" s="75"/>
      <c r="Y440" s="75"/>
      <c r="Z440" s="75"/>
      <c r="AA440" s="75"/>
      <c r="AB440" s="75"/>
      <c r="AC440" s="75"/>
      <c r="AD440" s="75"/>
      <c r="AE440" s="75"/>
      <c r="AF440" s="75"/>
    </row>
    <row r="441" hidden="1">
      <c r="B441" s="37"/>
      <c r="W441" s="75"/>
      <c r="X441" s="75"/>
      <c r="Y441" s="75"/>
      <c r="Z441" s="75"/>
      <c r="AA441" s="75"/>
      <c r="AB441" s="75"/>
      <c r="AC441" s="75"/>
      <c r="AD441" s="75"/>
      <c r="AE441" s="75"/>
      <c r="AF441" s="75"/>
    </row>
    <row r="442" hidden="1">
      <c r="B442" s="37"/>
      <c r="W442" s="75"/>
      <c r="X442" s="75"/>
      <c r="Y442" s="75"/>
      <c r="Z442" s="75"/>
      <c r="AA442" s="75"/>
      <c r="AB442" s="75"/>
      <c r="AC442" s="75"/>
      <c r="AD442" s="75"/>
      <c r="AE442" s="75"/>
      <c r="AF442" s="75"/>
    </row>
    <row r="443" hidden="1">
      <c r="B443" s="37"/>
      <c r="W443" s="75"/>
      <c r="X443" s="75"/>
      <c r="Y443" s="75"/>
      <c r="Z443" s="75"/>
      <c r="AA443" s="75"/>
      <c r="AB443" s="75"/>
      <c r="AC443" s="75"/>
      <c r="AD443" s="75"/>
      <c r="AE443" s="75"/>
      <c r="AF443" s="75"/>
    </row>
    <row r="444" hidden="1">
      <c r="B444" s="37"/>
      <c r="W444" s="75"/>
      <c r="X444" s="75"/>
      <c r="Y444" s="75"/>
      <c r="Z444" s="75"/>
      <c r="AA444" s="75"/>
      <c r="AB444" s="75"/>
      <c r="AC444" s="75"/>
      <c r="AD444" s="75"/>
      <c r="AE444" s="75"/>
      <c r="AF444" s="75"/>
    </row>
    <row r="445" hidden="1">
      <c r="B445" s="37"/>
      <c r="W445" s="75"/>
      <c r="X445" s="75"/>
      <c r="Y445" s="75"/>
      <c r="Z445" s="75"/>
      <c r="AA445" s="75"/>
      <c r="AB445" s="75"/>
      <c r="AC445" s="75"/>
      <c r="AD445" s="75"/>
      <c r="AE445" s="75"/>
      <c r="AF445" s="75"/>
    </row>
    <row r="446" hidden="1">
      <c r="B446" s="37"/>
      <c r="W446" s="75"/>
      <c r="X446" s="75"/>
      <c r="Y446" s="75"/>
      <c r="Z446" s="75"/>
      <c r="AA446" s="75"/>
      <c r="AB446" s="75"/>
      <c r="AC446" s="75"/>
      <c r="AD446" s="75"/>
      <c r="AE446" s="75"/>
      <c r="AF446" s="75"/>
    </row>
    <row r="447" hidden="1">
      <c r="B447" s="37"/>
      <c r="W447" s="75"/>
      <c r="X447" s="75"/>
      <c r="Y447" s="75"/>
      <c r="Z447" s="75"/>
      <c r="AA447" s="75"/>
      <c r="AB447" s="75"/>
      <c r="AC447" s="75"/>
      <c r="AD447" s="75"/>
      <c r="AE447" s="75"/>
      <c r="AF447" s="75"/>
    </row>
    <row r="448" hidden="1">
      <c r="B448" s="37"/>
      <c r="W448" s="75"/>
      <c r="X448" s="75"/>
      <c r="Y448" s="75"/>
      <c r="Z448" s="75"/>
      <c r="AA448" s="75"/>
      <c r="AB448" s="75"/>
      <c r="AC448" s="75"/>
      <c r="AD448" s="75"/>
      <c r="AE448" s="75"/>
      <c r="AF448" s="75"/>
    </row>
    <row r="449" hidden="1">
      <c r="B449" s="37"/>
      <c r="W449" s="75"/>
      <c r="X449" s="75"/>
      <c r="Y449" s="75"/>
      <c r="Z449" s="75"/>
      <c r="AA449" s="75"/>
      <c r="AB449" s="75"/>
      <c r="AC449" s="75"/>
      <c r="AD449" s="75"/>
      <c r="AE449" s="75"/>
      <c r="AF449" s="75"/>
    </row>
    <row r="450" hidden="1">
      <c r="B450" s="37"/>
      <c r="W450" s="75"/>
      <c r="X450" s="75"/>
      <c r="Y450" s="75"/>
      <c r="Z450" s="75"/>
      <c r="AA450" s="75"/>
      <c r="AB450" s="75"/>
      <c r="AC450" s="75"/>
      <c r="AD450" s="75"/>
      <c r="AE450" s="75"/>
      <c r="AF450" s="75"/>
    </row>
    <row r="451" hidden="1">
      <c r="B451" s="37"/>
      <c r="W451" s="75"/>
      <c r="X451" s="75"/>
      <c r="Y451" s="75"/>
      <c r="Z451" s="75"/>
      <c r="AA451" s="75"/>
      <c r="AB451" s="75"/>
      <c r="AC451" s="75"/>
      <c r="AD451" s="75"/>
      <c r="AE451" s="75"/>
      <c r="AF451" s="75"/>
    </row>
    <row r="452" hidden="1">
      <c r="B452" s="37"/>
      <c r="W452" s="75"/>
      <c r="X452" s="75"/>
      <c r="Y452" s="75"/>
      <c r="Z452" s="75"/>
      <c r="AA452" s="75"/>
      <c r="AB452" s="75"/>
      <c r="AC452" s="75"/>
      <c r="AD452" s="75"/>
      <c r="AE452" s="75"/>
      <c r="AF452" s="75"/>
    </row>
    <row r="453" hidden="1">
      <c r="B453" s="37"/>
      <c r="W453" s="75"/>
      <c r="X453" s="75"/>
      <c r="Y453" s="75"/>
      <c r="Z453" s="75"/>
      <c r="AA453" s="75"/>
      <c r="AB453" s="75"/>
      <c r="AC453" s="75"/>
      <c r="AD453" s="75"/>
      <c r="AE453" s="75"/>
      <c r="AF453" s="75"/>
    </row>
    <row r="454" hidden="1">
      <c r="B454" s="37"/>
      <c r="W454" s="75"/>
      <c r="X454" s="75"/>
      <c r="Y454" s="75"/>
      <c r="Z454" s="75"/>
      <c r="AA454" s="75"/>
      <c r="AB454" s="75"/>
      <c r="AC454" s="75"/>
      <c r="AD454" s="75"/>
      <c r="AE454" s="75"/>
      <c r="AF454" s="75"/>
    </row>
    <row r="455" hidden="1">
      <c r="B455" s="37"/>
      <c r="W455" s="75"/>
      <c r="X455" s="75"/>
      <c r="Y455" s="75"/>
      <c r="Z455" s="75"/>
      <c r="AA455" s="75"/>
      <c r="AB455" s="75"/>
      <c r="AC455" s="75"/>
      <c r="AD455" s="75"/>
      <c r="AE455" s="75"/>
      <c r="AF455" s="75"/>
    </row>
    <row r="456" hidden="1">
      <c r="B456" s="37"/>
      <c r="W456" s="75"/>
      <c r="X456" s="75"/>
      <c r="Y456" s="75"/>
      <c r="Z456" s="75"/>
      <c r="AA456" s="75"/>
      <c r="AB456" s="75"/>
      <c r="AC456" s="75"/>
      <c r="AD456" s="75"/>
      <c r="AE456" s="75"/>
      <c r="AF456" s="75"/>
    </row>
    <row r="457" hidden="1">
      <c r="B457" s="37"/>
      <c r="W457" s="75"/>
      <c r="X457" s="75"/>
      <c r="Y457" s="75"/>
      <c r="Z457" s="75"/>
      <c r="AA457" s="75"/>
      <c r="AB457" s="75"/>
      <c r="AC457" s="75"/>
      <c r="AD457" s="75"/>
      <c r="AE457" s="75"/>
      <c r="AF457" s="75"/>
    </row>
    <row r="458" hidden="1">
      <c r="B458" s="37"/>
      <c r="W458" s="75"/>
      <c r="X458" s="75"/>
      <c r="Y458" s="75"/>
      <c r="Z458" s="75"/>
      <c r="AA458" s="75"/>
      <c r="AB458" s="75"/>
      <c r="AC458" s="75"/>
      <c r="AD458" s="75"/>
      <c r="AE458" s="75"/>
      <c r="AF458" s="75"/>
    </row>
    <row r="459" hidden="1">
      <c r="B459" s="37"/>
      <c r="W459" s="75"/>
      <c r="X459" s="75"/>
      <c r="Y459" s="75"/>
      <c r="Z459" s="75"/>
      <c r="AA459" s="75"/>
      <c r="AB459" s="75"/>
      <c r="AC459" s="75"/>
      <c r="AD459" s="75"/>
      <c r="AE459" s="75"/>
      <c r="AF459" s="75"/>
    </row>
    <row r="460" hidden="1">
      <c r="B460" s="37"/>
      <c r="W460" s="75"/>
      <c r="X460" s="75"/>
      <c r="Y460" s="75"/>
      <c r="Z460" s="75"/>
      <c r="AA460" s="75"/>
      <c r="AB460" s="75"/>
      <c r="AC460" s="75"/>
      <c r="AD460" s="75"/>
      <c r="AE460" s="75"/>
      <c r="AF460" s="75"/>
    </row>
    <row r="461" hidden="1">
      <c r="B461" s="37"/>
      <c r="W461" s="75"/>
      <c r="X461" s="75"/>
      <c r="Y461" s="75"/>
      <c r="Z461" s="75"/>
      <c r="AA461" s="75"/>
      <c r="AB461" s="75"/>
      <c r="AC461" s="75"/>
      <c r="AD461" s="75"/>
      <c r="AE461" s="75"/>
      <c r="AF461" s="75"/>
    </row>
    <row r="462" hidden="1">
      <c r="B462" s="37"/>
      <c r="W462" s="75"/>
      <c r="X462" s="75"/>
      <c r="Y462" s="75"/>
      <c r="Z462" s="75"/>
      <c r="AA462" s="75"/>
      <c r="AB462" s="75"/>
      <c r="AC462" s="75"/>
      <c r="AD462" s="75"/>
      <c r="AE462" s="75"/>
      <c r="AF462" s="75"/>
    </row>
    <row r="463" hidden="1">
      <c r="B463" s="37"/>
      <c r="W463" s="75"/>
      <c r="X463" s="75"/>
      <c r="Y463" s="75"/>
      <c r="Z463" s="75"/>
      <c r="AA463" s="75"/>
      <c r="AB463" s="75"/>
      <c r="AC463" s="75"/>
      <c r="AD463" s="75"/>
      <c r="AE463" s="75"/>
      <c r="AF463" s="75"/>
    </row>
    <row r="464" hidden="1">
      <c r="B464" s="37"/>
      <c r="W464" s="75"/>
      <c r="X464" s="75"/>
      <c r="Y464" s="75"/>
      <c r="Z464" s="75"/>
      <c r="AA464" s="75"/>
      <c r="AB464" s="75"/>
      <c r="AC464" s="75"/>
      <c r="AD464" s="75"/>
      <c r="AE464" s="75"/>
      <c r="AF464" s="75"/>
    </row>
    <row r="465" hidden="1">
      <c r="B465" s="37"/>
      <c r="W465" s="75"/>
      <c r="X465" s="75"/>
      <c r="Y465" s="75"/>
      <c r="Z465" s="75"/>
      <c r="AA465" s="75"/>
      <c r="AB465" s="75"/>
      <c r="AC465" s="75"/>
      <c r="AD465" s="75"/>
      <c r="AE465" s="75"/>
      <c r="AF465" s="75"/>
    </row>
    <row r="466" hidden="1">
      <c r="B466" s="37"/>
      <c r="W466" s="75"/>
      <c r="X466" s="75"/>
      <c r="Y466" s="75"/>
      <c r="Z466" s="75"/>
      <c r="AA466" s="75"/>
      <c r="AB466" s="75"/>
      <c r="AC466" s="75"/>
      <c r="AD466" s="75"/>
      <c r="AE466" s="75"/>
      <c r="AF466" s="75"/>
    </row>
    <row r="467" hidden="1">
      <c r="B467" s="37"/>
      <c r="W467" s="75"/>
      <c r="X467" s="75"/>
      <c r="Y467" s="75"/>
      <c r="Z467" s="75"/>
      <c r="AA467" s="75"/>
      <c r="AB467" s="75"/>
      <c r="AC467" s="75"/>
      <c r="AD467" s="75"/>
      <c r="AE467" s="75"/>
      <c r="AF467" s="75"/>
    </row>
    <row r="468" hidden="1">
      <c r="B468" s="37"/>
      <c r="W468" s="75"/>
      <c r="X468" s="75"/>
      <c r="Y468" s="75"/>
      <c r="Z468" s="75"/>
      <c r="AA468" s="75"/>
      <c r="AB468" s="75"/>
      <c r="AC468" s="75"/>
      <c r="AD468" s="75"/>
      <c r="AE468" s="75"/>
      <c r="AF468" s="75"/>
    </row>
    <row r="469" hidden="1">
      <c r="B469" s="37"/>
      <c r="W469" s="75"/>
      <c r="X469" s="75"/>
      <c r="Y469" s="75"/>
      <c r="Z469" s="75"/>
      <c r="AA469" s="75"/>
      <c r="AB469" s="75"/>
      <c r="AC469" s="75"/>
      <c r="AD469" s="75"/>
      <c r="AE469" s="75"/>
      <c r="AF469" s="75"/>
    </row>
    <row r="470" hidden="1">
      <c r="B470" s="37"/>
      <c r="W470" s="75"/>
      <c r="X470" s="75"/>
      <c r="Y470" s="75"/>
      <c r="Z470" s="75"/>
      <c r="AA470" s="75"/>
      <c r="AB470" s="75"/>
      <c r="AC470" s="75"/>
      <c r="AD470" s="75"/>
      <c r="AE470" s="75"/>
      <c r="AF470" s="75"/>
    </row>
    <row r="471" hidden="1">
      <c r="B471" s="37"/>
      <c r="W471" s="75"/>
      <c r="X471" s="75"/>
      <c r="Y471" s="75"/>
      <c r="Z471" s="75"/>
      <c r="AA471" s="75"/>
      <c r="AB471" s="75"/>
      <c r="AC471" s="75"/>
      <c r="AD471" s="75"/>
      <c r="AE471" s="75"/>
      <c r="AF471" s="75"/>
    </row>
    <row r="472" hidden="1">
      <c r="B472" s="37"/>
      <c r="W472" s="75"/>
      <c r="X472" s="75"/>
      <c r="Y472" s="75"/>
      <c r="Z472" s="75"/>
      <c r="AA472" s="75"/>
      <c r="AB472" s="75"/>
      <c r="AC472" s="75"/>
      <c r="AD472" s="75"/>
      <c r="AE472" s="75"/>
      <c r="AF472" s="75"/>
    </row>
    <row r="473" hidden="1">
      <c r="B473" s="37"/>
      <c r="W473" s="75"/>
      <c r="X473" s="75"/>
      <c r="Y473" s="75"/>
      <c r="Z473" s="75"/>
      <c r="AA473" s="75"/>
      <c r="AB473" s="75"/>
      <c r="AC473" s="75"/>
      <c r="AD473" s="75"/>
      <c r="AE473" s="75"/>
      <c r="AF473" s="75"/>
    </row>
    <row r="474" hidden="1">
      <c r="B474" s="37"/>
      <c r="W474" s="75"/>
      <c r="X474" s="75"/>
      <c r="Y474" s="75"/>
      <c r="Z474" s="75"/>
      <c r="AA474" s="75"/>
      <c r="AB474" s="75"/>
      <c r="AC474" s="75"/>
      <c r="AD474" s="75"/>
      <c r="AE474" s="75"/>
      <c r="AF474" s="75"/>
    </row>
    <row r="475" hidden="1">
      <c r="B475" s="37"/>
      <c r="W475" s="75"/>
      <c r="X475" s="75"/>
      <c r="Y475" s="75"/>
      <c r="Z475" s="75"/>
      <c r="AA475" s="75"/>
      <c r="AB475" s="75"/>
      <c r="AC475" s="75"/>
      <c r="AD475" s="75"/>
      <c r="AE475" s="75"/>
      <c r="AF475" s="75"/>
    </row>
    <row r="476" hidden="1">
      <c r="B476" s="37"/>
      <c r="W476" s="75"/>
      <c r="X476" s="75"/>
      <c r="Y476" s="75"/>
      <c r="Z476" s="75"/>
      <c r="AA476" s="75"/>
      <c r="AB476" s="75"/>
      <c r="AC476" s="75"/>
      <c r="AD476" s="75"/>
      <c r="AE476" s="75"/>
      <c r="AF476" s="75"/>
    </row>
    <row r="477" hidden="1">
      <c r="B477" s="37"/>
      <c r="W477" s="75"/>
      <c r="X477" s="75"/>
      <c r="Y477" s="75"/>
      <c r="Z477" s="75"/>
      <c r="AA477" s="75"/>
      <c r="AB477" s="75"/>
      <c r="AC477" s="75"/>
      <c r="AD477" s="75"/>
      <c r="AE477" s="75"/>
      <c r="AF477" s="75"/>
    </row>
    <row r="478" hidden="1">
      <c r="B478" s="37"/>
      <c r="W478" s="75"/>
      <c r="X478" s="75"/>
      <c r="Y478" s="75"/>
      <c r="Z478" s="75"/>
      <c r="AA478" s="75"/>
      <c r="AB478" s="75"/>
      <c r="AC478" s="75"/>
      <c r="AD478" s="75"/>
      <c r="AE478" s="75"/>
      <c r="AF478" s="75"/>
    </row>
    <row r="479" hidden="1">
      <c r="B479" s="37"/>
      <c r="W479" s="75"/>
      <c r="X479" s="75"/>
      <c r="Y479" s="75"/>
      <c r="Z479" s="75"/>
      <c r="AA479" s="75"/>
      <c r="AB479" s="75"/>
      <c r="AC479" s="75"/>
      <c r="AD479" s="75"/>
      <c r="AE479" s="75"/>
      <c r="AF479" s="75"/>
    </row>
    <row r="480" hidden="1">
      <c r="B480" s="37"/>
      <c r="W480" s="75"/>
      <c r="X480" s="75"/>
      <c r="Y480" s="75"/>
      <c r="Z480" s="75"/>
      <c r="AA480" s="75"/>
      <c r="AB480" s="75"/>
      <c r="AC480" s="75"/>
      <c r="AD480" s="75"/>
      <c r="AE480" s="75"/>
      <c r="AF480" s="75"/>
    </row>
    <row r="481" hidden="1">
      <c r="B481" s="37"/>
      <c r="W481" s="75"/>
      <c r="X481" s="75"/>
      <c r="Y481" s="75"/>
      <c r="Z481" s="75"/>
      <c r="AA481" s="75"/>
      <c r="AB481" s="75"/>
      <c r="AC481" s="75"/>
      <c r="AD481" s="75"/>
      <c r="AE481" s="75"/>
      <c r="AF481" s="75"/>
    </row>
    <row r="482" hidden="1">
      <c r="B482" s="37"/>
      <c r="W482" s="75"/>
      <c r="X482" s="75"/>
      <c r="Y482" s="75"/>
      <c r="Z482" s="75"/>
      <c r="AA482" s="75"/>
      <c r="AB482" s="75"/>
      <c r="AC482" s="75"/>
      <c r="AD482" s="75"/>
      <c r="AE482" s="75"/>
      <c r="AF482" s="75"/>
    </row>
    <row r="483" hidden="1">
      <c r="B483" s="37"/>
      <c r="W483" s="75"/>
      <c r="X483" s="75"/>
      <c r="Y483" s="75"/>
      <c r="Z483" s="75"/>
      <c r="AA483" s="75"/>
      <c r="AB483" s="75"/>
      <c r="AC483" s="75"/>
      <c r="AD483" s="75"/>
      <c r="AE483" s="75"/>
      <c r="AF483" s="75"/>
    </row>
    <row r="484" hidden="1">
      <c r="B484" s="37"/>
      <c r="W484" s="75"/>
      <c r="X484" s="75"/>
      <c r="Y484" s="75"/>
      <c r="Z484" s="75"/>
      <c r="AA484" s="75"/>
      <c r="AB484" s="75"/>
      <c r="AC484" s="75"/>
      <c r="AD484" s="75"/>
      <c r="AE484" s="75"/>
      <c r="AF484" s="75"/>
    </row>
    <row r="485" hidden="1">
      <c r="B485" s="37"/>
      <c r="W485" s="75"/>
      <c r="X485" s="75"/>
      <c r="Y485" s="75"/>
      <c r="Z485" s="75"/>
      <c r="AA485" s="75"/>
      <c r="AB485" s="75"/>
      <c r="AC485" s="75"/>
      <c r="AD485" s="75"/>
      <c r="AE485" s="75"/>
      <c r="AF485" s="75"/>
    </row>
    <row r="486" hidden="1">
      <c r="B486" s="37"/>
      <c r="W486" s="75"/>
      <c r="X486" s="75"/>
      <c r="Y486" s="75"/>
      <c r="Z486" s="75"/>
      <c r="AA486" s="75"/>
      <c r="AB486" s="75"/>
      <c r="AC486" s="75"/>
      <c r="AD486" s="75"/>
      <c r="AE486" s="75"/>
      <c r="AF486" s="75"/>
    </row>
    <row r="487" hidden="1">
      <c r="B487" s="37"/>
      <c r="W487" s="75"/>
      <c r="X487" s="75"/>
      <c r="Y487" s="75"/>
      <c r="Z487" s="75"/>
      <c r="AA487" s="75"/>
      <c r="AB487" s="75"/>
      <c r="AC487" s="75"/>
      <c r="AD487" s="75"/>
      <c r="AE487" s="75"/>
      <c r="AF487" s="75"/>
    </row>
    <row r="488" hidden="1">
      <c r="B488" s="37"/>
      <c r="W488" s="75"/>
      <c r="X488" s="75"/>
      <c r="Y488" s="75"/>
      <c r="Z488" s="75"/>
      <c r="AA488" s="75"/>
      <c r="AB488" s="75"/>
      <c r="AC488" s="75"/>
      <c r="AD488" s="75"/>
      <c r="AE488" s="75"/>
      <c r="AF488" s="75"/>
    </row>
    <row r="489" hidden="1">
      <c r="B489" s="37"/>
      <c r="W489" s="75"/>
      <c r="X489" s="75"/>
      <c r="Y489" s="75"/>
      <c r="Z489" s="75"/>
      <c r="AA489" s="75"/>
      <c r="AB489" s="75"/>
      <c r="AC489" s="75"/>
      <c r="AD489" s="75"/>
      <c r="AE489" s="75"/>
      <c r="AF489" s="75"/>
    </row>
    <row r="490" hidden="1">
      <c r="B490" s="37"/>
      <c r="W490" s="75"/>
      <c r="X490" s="75"/>
      <c r="Y490" s="75"/>
      <c r="Z490" s="75"/>
      <c r="AA490" s="75"/>
      <c r="AB490" s="75"/>
      <c r="AC490" s="75"/>
      <c r="AD490" s="75"/>
      <c r="AE490" s="75"/>
      <c r="AF490" s="75"/>
    </row>
    <row r="491" hidden="1">
      <c r="B491" s="37"/>
      <c r="W491" s="75"/>
      <c r="X491" s="75"/>
      <c r="Y491" s="75"/>
      <c r="Z491" s="75"/>
      <c r="AA491" s="75"/>
      <c r="AB491" s="75"/>
      <c r="AC491" s="75"/>
      <c r="AD491" s="75"/>
      <c r="AE491" s="75"/>
      <c r="AF491" s="75"/>
    </row>
    <row r="492" hidden="1">
      <c r="B492" s="37"/>
      <c r="W492" s="75"/>
      <c r="X492" s="75"/>
      <c r="Y492" s="75"/>
      <c r="Z492" s="75"/>
      <c r="AA492" s="75"/>
      <c r="AB492" s="75"/>
      <c r="AC492" s="75"/>
      <c r="AD492" s="75"/>
      <c r="AE492" s="75"/>
      <c r="AF492" s="75"/>
    </row>
    <row r="493" hidden="1">
      <c r="B493" s="37"/>
      <c r="W493" s="75"/>
      <c r="X493" s="75"/>
      <c r="Y493" s="75"/>
      <c r="Z493" s="75"/>
      <c r="AA493" s="75"/>
      <c r="AB493" s="75"/>
      <c r="AC493" s="75"/>
      <c r="AD493" s="75"/>
      <c r="AE493" s="75"/>
      <c r="AF493" s="75"/>
    </row>
    <row r="494" hidden="1">
      <c r="B494" s="37"/>
      <c r="W494" s="75"/>
      <c r="X494" s="75"/>
      <c r="Y494" s="75"/>
      <c r="Z494" s="75"/>
      <c r="AA494" s="75"/>
      <c r="AB494" s="75"/>
      <c r="AC494" s="75"/>
      <c r="AD494" s="75"/>
      <c r="AE494" s="75"/>
      <c r="AF494" s="75"/>
    </row>
    <row r="495" hidden="1">
      <c r="B495" s="37"/>
      <c r="W495" s="75"/>
      <c r="X495" s="75"/>
      <c r="Y495" s="75"/>
      <c r="Z495" s="75"/>
      <c r="AA495" s="75"/>
      <c r="AB495" s="75"/>
      <c r="AC495" s="75"/>
      <c r="AD495" s="75"/>
      <c r="AE495" s="75"/>
      <c r="AF495" s="75"/>
    </row>
    <row r="496" hidden="1">
      <c r="B496" s="37"/>
      <c r="W496" s="75"/>
      <c r="X496" s="75"/>
      <c r="Y496" s="75"/>
      <c r="Z496" s="75"/>
      <c r="AA496" s="75"/>
      <c r="AB496" s="75"/>
      <c r="AC496" s="75"/>
      <c r="AD496" s="75"/>
      <c r="AE496" s="75"/>
      <c r="AF496" s="75"/>
    </row>
    <row r="497" hidden="1">
      <c r="B497" s="37"/>
      <c r="W497" s="75"/>
      <c r="X497" s="75"/>
      <c r="Y497" s="75"/>
      <c r="Z497" s="75"/>
      <c r="AA497" s="75"/>
      <c r="AB497" s="75"/>
      <c r="AC497" s="75"/>
      <c r="AD497" s="75"/>
      <c r="AE497" s="75"/>
      <c r="AF497" s="75"/>
    </row>
    <row r="498" hidden="1">
      <c r="B498" s="37"/>
      <c r="W498" s="75"/>
      <c r="X498" s="75"/>
      <c r="Y498" s="75"/>
      <c r="Z498" s="75"/>
      <c r="AA498" s="75"/>
      <c r="AB498" s="75"/>
      <c r="AC498" s="75"/>
      <c r="AD498" s="75"/>
      <c r="AE498" s="75"/>
      <c r="AF498" s="75"/>
    </row>
    <row r="499" hidden="1">
      <c r="B499" s="37"/>
      <c r="W499" s="75"/>
      <c r="X499" s="75"/>
      <c r="Y499" s="75"/>
      <c r="Z499" s="75"/>
      <c r="AA499" s="75"/>
      <c r="AB499" s="75"/>
      <c r="AC499" s="75"/>
      <c r="AD499" s="75"/>
      <c r="AE499" s="75"/>
      <c r="AF499" s="75"/>
    </row>
    <row r="500" hidden="1">
      <c r="B500" s="37"/>
      <c r="W500" s="75"/>
      <c r="X500" s="75"/>
      <c r="Y500" s="75"/>
      <c r="Z500" s="75"/>
      <c r="AA500" s="75"/>
      <c r="AB500" s="75"/>
      <c r="AC500" s="75"/>
      <c r="AD500" s="75"/>
      <c r="AE500" s="75"/>
      <c r="AF500" s="75"/>
    </row>
    <row r="501" hidden="1">
      <c r="B501" s="37"/>
      <c r="W501" s="75"/>
      <c r="X501" s="75"/>
      <c r="Y501" s="75"/>
      <c r="Z501" s="75"/>
      <c r="AA501" s="75"/>
      <c r="AB501" s="75"/>
      <c r="AC501" s="75"/>
      <c r="AD501" s="75"/>
      <c r="AE501" s="75"/>
      <c r="AF501" s="75"/>
    </row>
    <row r="502" hidden="1">
      <c r="B502" s="37"/>
      <c r="W502" s="75"/>
      <c r="X502" s="75"/>
      <c r="Y502" s="75"/>
      <c r="Z502" s="75"/>
      <c r="AA502" s="75"/>
      <c r="AB502" s="75"/>
      <c r="AC502" s="75"/>
      <c r="AD502" s="75"/>
      <c r="AE502" s="75"/>
      <c r="AF502" s="75"/>
    </row>
    <row r="503" hidden="1">
      <c r="B503" s="37"/>
      <c r="W503" s="75"/>
      <c r="X503" s="75"/>
      <c r="Y503" s="75"/>
      <c r="Z503" s="75"/>
      <c r="AA503" s="75"/>
      <c r="AB503" s="75"/>
      <c r="AC503" s="75"/>
      <c r="AD503" s="75"/>
      <c r="AE503" s="75"/>
      <c r="AF503" s="75"/>
    </row>
    <row r="504" hidden="1">
      <c r="B504" s="37"/>
      <c r="W504" s="75"/>
      <c r="X504" s="75"/>
      <c r="Y504" s="75"/>
      <c r="Z504" s="75"/>
      <c r="AA504" s="75"/>
      <c r="AB504" s="75"/>
      <c r="AC504" s="75"/>
      <c r="AD504" s="75"/>
      <c r="AE504" s="75"/>
      <c r="AF504" s="75"/>
    </row>
    <row r="505" hidden="1">
      <c r="B505" s="37"/>
      <c r="W505" s="75"/>
      <c r="X505" s="75"/>
      <c r="Y505" s="75"/>
      <c r="Z505" s="75"/>
      <c r="AA505" s="75"/>
      <c r="AB505" s="75"/>
      <c r="AC505" s="75"/>
      <c r="AD505" s="75"/>
      <c r="AE505" s="75"/>
      <c r="AF505" s="75"/>
    </row>
    <row r="506" hidden="1">
      <c r="B506" s="37"/>
      <c r="W506" s="75"/>
      <c r="X506" s="75"/>
      <c r="Y506" s="75"/>
      <c r="Z506" s="75"/>
      <c r="AA506" s="75"/>
      <c r="AB506" s="75"/>
      <c r="AC506" s="75"/>
      <c r="AD506" s="75"/>
      <c r="AE506" s="75"/>
      <c r="AF506" s="75"/>
    </row>
    <row r="507" hidden="1">
      <c r="B507" s="37"/>
      <c r="W507" s="75"/>
      <c r="X507" s="75"/>
      <c r="Y507" s="75"/>
      <c r="Z507" s="75"/>
      <c r="AA507" s="75"/>
      <c r="AB507" s="75"/>
      <c r="AC507" s="75"/>
      <c r="AD507" s="75"/>
      <c r="AE507" s="75"/>
      <c r="AF507" s="75"/>
    </row>
    <row r="508" hidden="1">
      <c r="B508" s="37"/>
      <c r="W508" s="75"/>
      <c r="X508" s="75"/>
      <c r="Y508" s="75"/>
      <c r="Z508" s="75"/>
      <c r="AA508" s="75"/>
      <c r="AB508" s="75"/>
      <c r="AC508" s="75"/>
      <c r="AD508" s="75"/>
      <c r="AE508" s="75"/>
      <c r="AF508" s="75"/>
    </row>
    <row r="509" hidden="1">
      <c r="B509" s="37"/>
      <c r="W509" s="75"/>
      <c r="X509" s="75"/>
      <c r="Y509" s="75"/>
      <c r="Z509" s="75"/>
      <c r="AA509" s="75"/>
      <c r="AB509" s="75"/>
      <c r="AC509" s="75"/>
      <c r="AD509" s="75"/>
      <c r="AE509" s="75"/>
      <c r="AF509" s="75"/>
    </row>
    <row r="510" hidden="1">
      <c r="B510" s="37"/>
      <c r="W510" s="75"/>
      <c r="X510" s="75"/>
      <c r="Y510" s="75"/>
      <c r="Z510" s="75"/>
      <c r="AA510" s="75"/>
      <c r="AB510" s="75"/>
      <c r="AC510" s="75"/>
      <c r="AD510" s="75"/>
      <c r="AE510" s="75"/>
      <c r="AF510" s="75"/>
    </row>
    <row r="511" hidden="1">
      <c r="B511" s="37"/>
      <c r="W511" s="75"/>
      <c r="X511" s="75"/>
      <c r="Y511" s="75"/>
      <c r="Z511" s="75"/>
      <c r="AA511" s="75"/>
      <c r="AB511" s="75"/>
      <c r="AC511" s="75"/>
      <c r="AD511" s="75"/>
      <c r="AE511" s="75"/>
      <c r="AF511" s="75"/>
    </row>
    <row r="512" hidden="1">
      <c r="B512" s="37"/>
      <c r="W512" s="75"/>
      <c r="X512" s="75"/>
      <c r="Y512" s="75"/>
      <c r="Z512" s="75"/>
      <c r="AA512" s="75"/>
      <c r="AB512" s="75"/>
      <c r="AC512" s="75"/>
      <c r="AD512" s="75"/>
      <c r="AE512" s="75"/>
      <c r="AF512" s="75"/>
    </row>
    <row r="513" hidden="1">
      <c r="B513" s="37"/>
      <c r="W513" s="75"/>
      <c r="X513" s="75"/>
      <c r="Y513" s="75"/>
      <c r="Z513" s="75"/>
      <c r="AA513" s="75"/>
      <c r="AB513" s="75"/>
      <c r="AC513" s="75"/>
      <c r="AD513" s="75"/>
      <c r="AE513" s="75"/>
      <c r="AF513" s="75"/>
    </row>
    <row r="514" hidden="1">
      <c r="B514" s="37"/>
      <c r="W514" s="75"/>
      <c r="X514" s="75"/>
      <c r="Y514" s="75"/>
      <c r="Z514" s="75"/>
      <c r="AA514" s="75"/>
      <c r="AB514" s="75"/>
      <c r="AC514" s="75"/>
      <c r="AD514" s="75"/>
      <c r="AE514" s="75"/>
      <c r="AF514" s="75"/>
    </row>
    <row r="515" hidden="1">
      <c r="B515" s="37"/>
      <c r="W515" s="75"/>
      <c r="X515" s="75"/>
      <c r="Y515" s="75"/>
      <c r="Z515" s="75"/>
      <c r="AA515" s="75"/>
      <c r="AB515" s="75"/>
      <c r="AC515" s="75"/>
      <c r="AD515" s="75"/>
      <c r="AE515" s="75"/>
      <c r="AF515" s="75"/>
    </row>
    <row r="516" hidden="1">
      <c r="B516" s="37"/>
      <c r="W516" s="75"/>
      <c r="X516" s="75"/>
      <c r="Y516" s="75"/>
      <c r="Z516" s="75"/>
      <c r="AA516" s="75"/>
      <c r="AB516" s="75"/>
      <c r="AC516" s="75"/>
      <c r="AD516" s="75"/>
      <c r="AE516" s="75"/>
      <c r="AF516" s="75"/>
    </row>
    <row r="517" hidden="1">
      <c r="B517" s="37"/>
      <c r="W517" s="75"/>
      <c r="X517" s="75"/>
      <c r="Y517" s="75"/>
      <c r="Z517" s="75"/>
      <c r="AA517" s="75"/>
      <c r="AB517" s="75"/>
      <c r="AC517" s="75"/>
      <c r="AD517" s="75"/>
      <c r="AE517" s="75"/>
      <c r="AF517" s="75"/>
    </row>
    <row r="518" hidden="1">
      <c r="B518" s="37"/>
      <c r="W518" s="75"/>
      <c r="X518" s="75"/>
      <c r="Y518" s="75"/>
      <c r="Z518" s="75"/>
      <c r="AA518" s="75"/>
      <c r="AB518" s="75"/>
      <c r="AC518" s="75"/>
      <c r="AD518" s="75"/>
      <c r="AE518" s="75"/>
      <c r="AF518" s="75"/>
    </row>
    <row r="519" hidden="1">
      <c r="B519" s="37"/>
      <c r="W519" s="75"/>
      <c r="X519" s="75"/>
      <c r="Y519" s="75"/>
      <c r="Z519" s="75"/>
      <c r="AA519" s="75"/>
      <c r="AB519" s="75"/>
      <c r="AC519" s="75"/>
      <c r="AD519" s="75"/>
      <c r="AE519" s="75"/>
      <c r="AF519" s="75"/>
    </row>
    <row r="520" hidden="1">
      <c r="B520" s="37"/>
      <c r="W520" s="75"/>
      <c r="X520" s="75"/>
      <c r="Y520" s="75"/>
      <c r="Z520" s="75"/>
      <c r="AA520" s="75"/>
      <c r="AB520" s="75"/>
      <c r="AC520" s="75"/>
      <c r="AD520" s="75"/>
      <c r="AE520" s="75"/>
      <c r="AF520" s="75"/>
    </row>
    <row r="521" hidden="1">
      <c r="B521" s="37"/>
      <c r="W521" s="75"/>
      <c r="X521" s="75"/>
      <c r="Y521" s="75"/>
      <c r="Z521" s="75"/>
      <c r="AA521" s="75"/>
      <c r="AB521" s="75"/>
      <c r="AC521" s="75"/>
      <c r="AD521" s="75"/>
      <c r="AE521" s="75"/>
      <c r="AF521" s="75"/>
    </row>
    <row r="522" hidden="1">
      <c r="B522" s="37"/>
      <c r="W522" s="75"/>
      <c r="X522" s="75"/>
      <c r="Y522" s="75"/>
      <c r="Z522" s="75"/>
      <c r="AA522" s="75"/>
      <c r="AB522" s="75"/>
      <c r="AC522" s="75"/>
      <c r="AD522" s="75"/>
      <c r="AE522" s="75"/>
      <c r="AF522" s="75"/>
    </row>
    <row r="523" hidden="1">
      <c r="B523" s="37"/>
      <c r="W523" s="75"/>
      <c r="X523" s="75"/>
      <c r="Y523" s="75"/>
      <c r="Z523" s="75"/>
      <c r="AA523" s="75"/>
      <c r="AB523" s="75"/>
      <c r="AC523" s="75"/>
      <c r="AD523" s="75"/>
      <c r="AE523" s="75"/>
      <c r="AF523" s="75"/>
    </row>
    <row r="524" hidden="1">
      <c r="B524" s="37"/>
      <c r="W524" s="75"/>
      <c r="X524" s="75"/>
      <c r="Y524" s="75"/>
      <c r="Z524" s="75"/>
      <c r="AA524" s="75"/>
      <c r="AB524" s="75"/>
      <c r="AC524" s="75"/>
      <c r="AD524" s="75"/>
      <c r="AE524" s="75"/>
      <c r="AF524" s="75"/>
    </row>
    <row r="525" hidden="1">
      <c r="B525" s="37"/>
      <c r="W525" s="75"/>
      <c r="X525" s="75"/>
      <c r="Y525" s="75"/>
      <c r="Z525" s="75"/>
      <c r="AA525" s="75"/>
      <c r="AB525" s="75"/>
      <c r="AC525" s="75"/>
      <c r="AD525" s="75"/>
      <c r="AE525" s="75"/>
      <c r="AF525" s="75"/>
    </row>
    <row r="526" hidden="1">
      <c r="B526" s="37"/>
      <c r="W526" s="75"/>
      <c r="X526" s="75"/>
      <c r="Y526" s="75"/>
      <c r="Z526" s="75"/>
      <c r="AA526" s="75"/>
      <c r="AB526" s="75"/>
      <c r="AC526" s="75"/>
      <c r="AD526" s="75"/>
      <c r="AE526" s="75"/>
      <c r="AF526" s="75"/>
    </row>
    <row r="527" hidden="1">
      <c r="B527" s="37"/>
      <c r="W527" s="75"/>
      <c r="X527" s="75"/>
      <c r="Y527" s="75"/>
      <c r="Z527" s="75"/>
      <c r="AA527" s="75"/>
      <c r="AB527" s="75"/>
      <c r="AC527" s="75"/>
      <c r="AD527" s="75"/>
      <c r="AE527" s="75"/>
      <c r="AF527" s="75"/>
    </row>
    <row r="528" hidden="1">
      <c r="B528" s="37"/>
      <c r="W528" s="75"/>
      <c r="X528" s="75"/>
      <c r="Y528" s="75"/>
      <c r="Z528" s="75"/>
      <c r="AA528" s="75"/>
      <c r="AB528" s="75"/>
      <c r="AC528" s="75"/>
      <c r="AD528" s="75"/>
      <c r="AE528" s="75"/>
      <c r="AF528" s="75"/>
    </row>
    <row r="529" hidden="1">
      <c r="B529" s="37"/>
      <c r="W529" s="75"/>
      <c r="X529" s="75"/>
      <c r="Y529" s="75"/>
      <c r="Z529" s="75"/>
      <c r="AA529" s="75"/>
      <c r="AB529" s="75"/>
      <c r="AC529" s="75"/>
      <c r="AD529" s="75"/>
      <c r="AE529" s="75"/>
      <c r="AF529" s="75"/>
    </row>
    <row r="530" hidden="1">
      <c r="B530" s="37"/>
      <c r="W530" s="75"/>
      <c r="X530" s="75"/>
      <c r="Y530" s="75"/>
      <c r="Z530" s="75"/>
      <c r="AA530" s="75"/>
      <c r="AB530" s="75"/>
      <c r="AC530" s="75"/>
      <c r="AD530" s="75"/>
      <c r="AE530" s="75"/>
      <c r="AF530" s="75"/>
    </row>
    <row r="531" hidden="1">
      <c r="B531" s="37"/>
      <c r="W531" s="75"/>
      <c r="X531" s="75"/>
      <c r="Y531" s="75"/>
      <c r="Z531" s="75"/>
      <c r="AA531" s="75"/>
      <c r="AB531" s="75"/>
      <c r="AC531" s="75"/>
      <c r="AD531" s="75"/>
      <c r="AE531" s="75"/>
      <c r="AF531" s="75"/>
    </row>
    <row r="532" hidden="1">
      <c r="B532" s="37"/>
      <c r="W532" s="75"/>
      <c r="X532" s="75"/>
      <c r="Y532" s="75"/>
      <c r="Z532" s="75"/>
      <c r="AA532" s="75"/>
      <c r="AB532" s="75"/>
      <c r="AC532" s="75"/>
      <c r="AD532" s="75"/>
      <c r="AE532" s="75"/>
      <c r="AF532" s="75"/>
    </row>
    <row r="533" hidden="1">
      <c r="B533" s="37"/>
      <c r="W533" s="75"/>
      <c r="X533" s="75"/>
      <c r="Y533" s="75"/>
      <c r="Z533" s="75"/>
      <c r="AA533" s="75"/>
      <c r="AB533" s="75"/>
      <c r="AC533" s="75"/>
      <c r="AD533" s="75"/>
      <c r="AE533" s="75"/>
      <c r="AF533" s="75"/>
    </row>
    <row r="534" hidden="1">
      <c r="B534" s="37"/>
      <c r="W534" s="75"/>
      <c r="X534" s="75"/>
      <c r="Y534" s="75"/>
      <c r="Z534" s="75"/>
      <c r="AA534" s="75"/>
      <c r="AB534" s="75"/>
      <c r="AC534" s="75"/>
      <c r="AD534" s="75"/>
      <c r="AE534" s="75"/>
      <c r="AF534" s="75"/>
    </row>
    <row r="535" hidden="1">
      <c r="B535" s="37"/>
      <c r="W535" s="75"/>
      <c r="X535" s="75"/>
      <c r="Y535" s="75"/>
      <c r="Z535" s="75"/>
      <c r="AA535" s="75"/>
      <c r="AB535" s="75"/>
      <c r="AC535" s="75"/>
      <c r="AD535" s="75"/>
      <c r="AE535" s="75"/>
      <c r="AF535" s="75"/>
    </row>
    <row r="536" hidden="1">
      <c r="B536" s="37"/>
      <c r="W536" s="75"/>
      <c r="X536" s="75"/>
      <c r="Y536" s="75"/>
      <c r="Z536" s="75"/>
      <c r="AA536" s="75"/>
      <c r="AB536" s="75"/>
      <c r="AC536" s="75"/>
      <c r="AD536" s="75"/>
      <c r="AE536" s="75"/>
      <c r="AF536" s="75"/>
    </row>
    <row r="537" hidden="1">
      <c r="B537" s="37"/>
      <c r="W537" s="75"/>
      <c r="X537" s="75"/>
      <c r="Y537" s="75"/>
      <c r="Z537" s="75"/>
      <c r="AA537" s="75"/>
      <c r="AB537" s="75"/>
      <c r="AC537" s="75"/>
      <c r="AD537" s="75"/>
      <c r="AE537" s="75"/>
      <c r="AF537" s="75"/>
    </row>
    <row r="538" hidden="1">
      <c r="B538" s="37"/>
      <c r="W538" s="75"/>
      <c r="X538" s="75"/>
      <c r="Y538" s="75"/>
      <c r="Z538" s="75"/>
      <c r="AA538" s="75"/>
      <c r="AB538" s="75"/>
      <c r="AC538" s="75"/>
      <c r="AD538" s="75"/>
      <c r="AE538" s="75"/>
      <c r="AF538" s="75"/>
    </row>
    <row r="539" hidden="1">
      <c r="B539" s="37"/>
      <c r="W539" s="75"/>
      <c r="X539" s="75"/>
      <c r="Y539" s="75"/>
      <c r="Z539" s="75"/>
      <c r="AA539" s="75"/>
      <c r="AB539" s="75"/>
      <c r="AC539" s="75"/>
      <c r="AD539" s="75"/>
      <c r="AE539" s="75"/>
      <c r="AF539" s="75"/>
    </row>
    <row r="540" hidden="1">
      <c r="B540" s="37"/>
      <c r="W540" s="75"/>
      <c r="X540" s="75"/>
      <c r="Y540" s="75"/>
      <c r="Z540" s="75"/>
      <c r="AA540" s="75"/>
      <c r="AB540" s="75"/>
      <c r="AC540" s="75"/>
      <c r="AD540" s="75"/>
      <c r="AE540" s="75"/>
      <c r="AF540" s="75"/>
    </row>
    <row r="541" hidden="1">
      <c r="B541" s="37"/>
      <c r="W541" s="75"/>
      <c r="X541" s="75"/>
      <c r="Y541" s="75"/>
      <c r="Z541" s="75"/>
      <c r="AA541" s="75"/>
      <c r="AB541" s="75"/>
      <c r="AC541" s="75"/>
      <c r="AD541" s="75"/>
      <c r="AE541" s="75"/>
      <c r="AF541" s="75"/>
    </row>
    <row r="542" hidden="1">
      <c r="B542" s="37"/>
      <c r="W542" s="75"/>
      <c r="X542" s="75"/>
      <c r="Y542" s="75"/>
      <c r="Z542" s="75"/>
      <c r="AA542" s="75"/>
      <c r="AB542" s="75"/>
      <c r="AC542" s="75"/>
      <c r="AD542" s="75"/>
      <c r="AE542" s="75"/>
      <c r="AF542" s="75"/>
    </row>
    <row r="543" hidden="1">
      <c r="B543" s="37"/>
      <c r="W543" s="75"/>
      <c r="X543" s="75"/>
      <c r="Y543" s="75"/>
      <c r="Z543" s="75"/>
      <c r="AA543" s="75"/>
      <c r="AB543" s="75"/>
      <c r="AC543" s="75"/>
      <c r="AD543" s="75"/>
      <c r="AE543" s="75"/>
      <c r="AF543" s="75"/>
    </row>
    <row r="544" hidden="1">
      <c r="B544" s="37"/>
      <c r="W544" s="75"/>
      <c r="X544" s="75"/>
      <c r="Y544" s="75"/>
      <c r="Z544" s="75"/>
      <c r="AA544" s="75"/>
      <c r="AB544" s="75"/>
      <c r="AC544" s="75"/>
      <c r="AD544" s="75"/>
      <c r="AE544" s="75"/>
      <c r="AF544" s="75"/>
    </row>
    <row r="545" hidden="1">
      <c r="B545" s="37"/>
      <c r="W545" s="75"/>
      <c r="X545" s="75"/>
      <c r="Y545" s="75"/>
      <c r="Z545" s="75"/>
      <c r="AA545" s="75"/>
      <c r="AB545" s="75"/>
      <c r="AC545" s="75"/>
      <c r="AD545" s="75"/>
      <c r="AE545" s="75"/>
      <c r="AF545" s="75"/>
    </row>
    <row r="546" hidden="1">
      <c r="B546" s="37"/>
      <c r="W546" s="75"/>
      <c r="X546" s="75"/>
      <c r="Y546" s="75"/>
      <c r="Z546" s="75"/>
      <c r="AA546" s="75"/>
      <c r="AB546" s="75"/>
      <c r="AC546" s="75"/>
      <c r="AD546" s="75"/>
      <c r="AE546" s="75"/>
      <c r="AF546" s="75"/>
    </row>
    <row r="547" hidden="1">
      <c r="B547" s="37"/>
      <c r="W547" s="75"/>
      <c r="X547" s="75"/>
      <c r="Y547" s="75"/>
      <c r="Z547" s="75"/>
      <c r="AA547" s="75"/>
      <c r="AB547" s="75"/>
      <c r="AC547" s="75"/>
      <c r="AD547" s="75"/>
      <c r="AE547" s="75"/>
      <c r="AF547" s="75"/>
    </row>
    <row r="548" hidden="1">
      <c r="B548" s="37"/>
      <c r="W548" s="75"/>
      <c r="X548" s="75"/>
      <c r="Y548" s="75"/>
      <c r="Z548" s="75"/>
      <c r="AA548" s="75"/>
      <c r="AB548" s="75"/>
      <c r="AC548" s="75"/>
      <c r="AD548" s="75"/>
      <c r="AE548" s="75"/>
      <c r="AF548" s="75"/>
    </row>
    <row r="549" hidden="1">
      <c r="B549" s="37"/>
      <c r="W549" s="75"/>
      <c r="X549" s="75"/>
      <c r="Y549" s="75"/>
      <c r="Z549" s="75"/>
      <c r="AA549" s="75"/>
      <c r="AB549" s="75"/>
      <c r="AC549" s="75"/>
      <c r="AD549" s="75"/>
      <c r="AE549" s="75"/>
      <c r="AF549" s="75"/>
    </row>
    <row r="550" hidden="1">
      <c r="B550" s="37"/>
      <c r="W550" s="75"/>
      <c r="X550" s="75"/>
      <c r="Y550" s="75"/>
      <c r="Z550" s="75"/>
      <c r="AA550" s="75"/>
      <c r="AB550" s="75"/>
      <c r="AC550" s="75"/>
      <c r="AD550" s="75"/>
      <c r="AE550" s="75"/>
      <c r="AF550" s="75"/>
    </row>
    <row r="551" hidden="1">
      <c r="B551" s="37"/>
      <c r="W551" s="75"/>
      <c r="X551" s="75"/>
      <c r="Y551" s="75"/>
      <c r="Z551" s="75"/>
      <c r="AA551" s="75"/>
      <c r="AB551" s="75"/>
      <c r="AC551" s="75"/>
      <c r="AD551" s="75"/>
      <c r="AE551" s="75"/>
      <c r="AF551" s="75"/>
    </row>
    <row r="552" hidden="1">
      <c r="B552" s="37"/>
      <c r="W552" s="75"/>
      <c r="X552" s="75"/>
      <c r="Y552" s="75"/>
      <c r="Z552" s="75"/>
      <c r="AA552" s="75"/>
      <c r="AB552" s="75"/>
      <c r="AC552" s="75"/>
      <c r="AD552" s="75"/>
      <c r="AE552" s="75"/>
      <c r="AF552" s="75"/>
    </row>
    <row r="553" hidden="1">
      <c r="B553" s="37"/>
      <c r="W553" s="75"/>
      <c r="X553" s="75"/>
      <c r="Y553" s="75"/>
      <c r="Z553" s="75"/>
      <c r="AA553" s="75"/>
      <c r="AB553" s="75"/>
      <c r="AC553" s="75"/>
      <c r="AD553" s="75"/>
      <c r="AE553" s="75"/>
      <c r="AF553" s="75"/>
    </row>
    <row r="554" hidden="1">
      <c r="B554" s="37"/>
      <c r="W554" s="75"/>
      <c r="X554" s="75"/>
      <c r="Y554" s="75"/>
      <c r="Z554" s="75"/>
      <c r="AA554" s="75"/>
      <c r="AB554" s="75"/>
      <c r="AC554" s="75"/>
      <c r="AD554" s="75"/>
      <c r="AE554" s="75"/>
      <c r="AF554" s="75"/>
    </row>
    <row r="555" hidden="1">
      <c r="B555" s="37"/>
      <c r="W555" s="75"/>
      <c r="X555" s="75"/>
      <c r="Y555" s="75"/>
      <c r="Z555" s="75"/>
      <c r="AA555" s="75"/>
      <c r="AB555" s="75"/>
      <c r="AC555" s="75"/>
      <c r="AD555" s="75"/>
      <c r="AE555" s="75"/>
      <c r="AF555" s="75"/>
    </row>
    <row r="556" hidden="1">
      <c r="B556" s="37"/>
      <c r="W556" s="75"/>
      <c r="X556" s="75"/>
      <c r="Y556" s="75"/>
      <c r="Z556" s="75"/>
      <c r="AA556" s="75"/>
      <c r="AB556" s="75"/>
      <c r="AC556" s="75"/>
      <c r="AD556" s="75"/>
      <c r="AE556" s="75"/>
      <c r="AF556" s="75"/>
    </row>
    <row r="557" hidden="1">
      <c r="B557" s="37"/>
      <c r="W557" s="75"/>
      <c r="X557" s="75"/>
      <c r="Y557" s="75"/>
      <c r="Z557" s="75"/>
      <c r="AA557" s="75"/>
      <c r="AB557" s="75"/>
      <c r="AC557" s="75"/>
      <c r="AD557" s="75"/>
      <c r="AE557" s="75"/>
      <c r="AF557" s="75"/>
    </row>
    <row r="558" hidden="1">
      <c r="B558" s="37"/>
      <c r="W558" s="75"/>
      <c r="X558" s="75"/>
      <c r="Y558" s="75"/>
      <c r="Z558" s="75"/>
      <c r="AA558" s="75"/>
      <c r="AB558" s="75"/>
      <c r="AC558" s="75"/>
      <c r="AD558" s="75"/>
      <c r="AE558" s="75"/>
      <c r="AF558" s="75"/>
    </row>
    <row r="559" hidden="1">
      <c r="B559" s="37"/>
      <c r="W559" s="75"/>
      <c r="X559" s="75"/>
      <c r="Y559" s="75"/>
      <c r="Z559" s="75"/>
      <c r="AA559" s="75"/>
      <c r="AB559" s="75"/>
      <c r="AC559" s="75"/>
      <c r="AD559" s="75"/>
      <c r="AE559" s="75"/>
      <c r="AF559" s="75"/>
    </row>
    <row r="560" hidden="1">
      <c r="B560" s="37"/>
      <c r="W560" s="75"/>
      <c r="X560" s="75"/>
      <c r="Y560" s="75"/>
      <c r="Z560" s="75"/>
      <c r="AA560" s="75"/>
      <c r="AB560" s="75"/>
      <c r="AC560" s="75"/>
      <c r="AD560" s="75"/>
      <c r="AE560" s="75"/>
      <c r="AF560" s="75"/>
    </row>
    <row r="561" hidden="1">
      <c r="B561" s="37"/>
      <c r="W561" s="75"/>
      <c r="X561" s="75"/>
      <c r="Y561" s="75"/>
      <c r="Z561" s="75"/>
      <c r="AA561" s="75"/>
      <c r="AB561" s="75"/>
      <c r="AC561" s="75"/>
      <c r="AD561" s="75"/>
      <c r="AE561" s="75"/>
      <c r="AF561" s="75"/>
    </row>
    <row r="562" hidden="1">
      <c r="B562" s="37"/>
      <c r="W562" s="75"/>
      <c r="X562" s="75"/>
      <c r="Y562" s="75"/>
      <c r="Z562" s="75"/>
      <c r="AA562" s="75"/>
      <c r="AB562" s="75"/>
      <c r="AC562" s="75"/>
      <c r="AD562" s="75"/>
      <c r="AE562" s="75"/>
      <c r="AF562" s="75"/>
    </row>
    <row r="563" hidden="1">
      <c r="B563" s="37"/>
      <c r="W563" s="75"/>
      <c r="X563" s="75"/>
      <c r="Y563" s="75"/>
      <c r="Z563" s="75"/>
      <c r="AA563" s="75"/>
      <c r="AB563" s="75"/>
      <c r="AC563" s="75"/>
      <c r="AD563" s="75"/>
      <c r="AE563" s="75"/>
      <c r="AF563" s="75"/>
    </row>
    <row r="564" hidden="1">
      <c r="B564" s="37"/>
      <c r="W564" s="75"/>
      <c r="X564" s="75"/>
      <c r="Y564" s="75"/>
      <c r="Z564" s="75"/>
      <c r="AA564" s="75"/>
      <c r="AB564" s="75"/>
      <c r="AC564" s="75"/>
      <c r="AD564" s="75"/>
      <c r="AE564" s="75"/>
      <c r="AF564" s="75"/>
    </row>
    <row r="565" hidden="1">
      <c r="B565" s="37"/>
      <c r="W565" s="75"/>
      <c r="X565" s="75"/>
      <c r="Y565" s="75"/>
      <c r="Z565" s="75"/>
      <c r="AA565" s="75"/>
      <c r="AB565" s="75"/>
      <c r="AC565" s="75"/>
      <c r="AD565" s="75"/>
      <c r="AE565" s="75"/>
      <c r="AF565" s="75"/>
    </row>
    <row r="566" hidden="1">
      <c r="B566" s="37"/>
      <c r="W566" s="75"/>
      <c r="X566" s="75"/>
      <c r="Y566" s="75"/>
      <c r="Z566" s="75"/>
      <c r="AA566" s="75"/>
      <c r="AB566" s="75"/>
      <c r="AC566" s="75"/>
      <c r="AD566" s="75"/>
      <c r="AE566" s="75"/>
      <c r="AF566" s="75"/>
    </row>
    <row r="567" hidden="1">
      <c r="B567" s="37"/>
      <c r="W567" s="75"/>
      <c r="X567" s="75"/>
      <c r="Y567" s="75"/>
      <c r="Z567" s="75"/>
      <c r="AA567" s="75"/>
      <c r="AB567" s="75"/>
      <c r="AC567" s="75"/>
      <c r="AD567" s="75"/>
      <c r="AE567" s="75"/>
      <c r="AF567" s="75"/>
    </row>
    <row r="568" hidden="1">
      <c r="B568" s="37"/>
      <c r="W568" s="75"/>
      <c r="X568" s="75"/>
      <c r="Y568" s="75"/>
      <c r="Z568" s="75"/>
      <c r="AA568" s="75"/>
      <c r="AB568" s="75"/>
      <c r="AC568" s="75"/>
      <c r="AD568" s="75"/>
      <c r="AE568" s="75"/>
      <c r="AF568" s="75"/>
    </row>
    <row r="569" hidden="1">
      <c r="B569" s="37"/>
      <c r="W569" s="75"/>
      <c r="X569" s="75"/>
      <c r="Y569" s="75"/>
      <c r="Z569" s="75"/>
      <c r="AA569" s="75"/>
      <c r="AB569" s="75"/>
      <c r="AC569" s="75"/>
      <c r="AD569" s="75"/>
      <c r="AE569" s="75"/>
      <c r="AF569" s="75"/>
    </row>
    <row r="570" hidden="1">
      <c r="B570" s="37"/>
      <c r="W570" s="75"/>
      <c r="X570" s="75"/>
      <c r="Y570" s="75"/>
      <c r="Z570" s="75"/>
      <c r="AA570" s="75"/>
      <c r="AB570" s="75"/>
      <c r="AC570" s="75"/>
      <c r="AD570" s="75"/>
      <c r="AE570" s="75"/>
      <c r="AF570" s="75"/>
    </row>
    <row r="571" hidden="1">
      <c r="B571" s="37"/>
      <c r="W571" s="75"/>
      <c r="X571" s="75"/>
      <c r="Y571" s="75"/>
      <c r="Z571" s="75"/>
      <c r="AA571" s="75"/>
      <c r="AB571" s="75"/>
      <c r="AC571" s="75"/>
      <c r="AD571" s="75"/>
      <c r="AE571" s="75"/>
      <c r="AF571" s="75"/>
    </row>
    <row r="572" hidden="1">
      <c r="B572" s="37"/>
      <c r="W572" s="75"/>
      <c r="X572" s="75"/>
      <c r="Y572" s="75"/>
      <c r="Z572" s="75"/>
      <c r="AA572" s="75"/>
      <c r="AB572" s="75"/>
      <c r="AC572" s="75"/>
      <c r="AD572" s="75"/>
      <c r="AE572" s="75"/>
      <c r="AF572" s="75"/>
    </row>
    <row r="573" hidden="1">
      <c r="B573" s="37"/>
      <c r="W573" s="75"/>
      <c r="X573" s="75"/>
      <c r="Y573" s="75"/>
      <c r="Z573" s="75"/>
      <c r="AA573" s="75"/>
      <c r="AB573" s="75"/>
      <c r="AC573" s="75"/>
      <c r="AD573" s="75"/>
      <c r="AE573" s="75"/>
      <c r="AF573" s="75"/>
    </row>
    <row r="574" hidden="1">
      <c r="B574" s="37"/>
      <c r="W574" s="75"/>
      <c r="X574" s="75"/>
      <c r="Y574" s="75"/>
      <c r="Z574" s="75"/>
      <c r="AA574" s="75"/>
      <c r="AB574" s="75"/>
      <c r="AC574" s="75"/>
      <c r="AD574" s="75"/>
      <c r="AE574" s="75"/>
      <c r="AF574" s="75"/>
    </row>
    <row r="575" hidden="1">
      <c r="B575" s="37"/>
      <c r="W575" s="75"/>
      <c r="X575" s="75"/>
      <c r="Y575" s="75"/>
      <c r="Z575" s="75"/>
      <c r="AA575" s="75"/>
      <c r="AB575" s="75"/>
      <c r="AC575" s="75"/>
      <c r="AD575" s="75"/>
      <c r="AE575" s="75"/>
      <c r="AF575" s="75"/>
    </row>
    <row r="576" hidden="1">
      <c r="B576" s="37"/>
      <c r="W576" s="75"/>
      <c r="X576" s="75"/>
      <c r="Y576" s="75"/>
      <c r="Z576" s="75"/>
      <c r="AA576" s="75"/>
      <c r="AB576" s="75"/>
      <c r="AC576" s="75"/>
      <c r="AD576" s="75"/>
      <c r="AE576" s="75"/>
      <c r="AF576" s="75"/>
    </row>
    <row r="577" hidden="1">
      <c r="B577" s="37"/>
      <c r="W577" s="75"/>
      <c r="X577" s="75"/>
      <c r="Y577" s="75"/>
      <c r="Z577" s="75"/>
      <c r="AA577" s="75"/>
      <c r="AB577" s="75"/>
      <c r="AC577" s="75"/>
      <c r="AD577" s="75"/>
      <c r="AE577" s="75"/>
      <c r="AF577" s="75"/>
    </row>
    <row r="578" hidden="1">
      <c r="B578" s="37"/>
      <c r="W578" s="75"/>
      <c r="X578" s="75"/>
      <c r="Y578" s="75"/>
      <c r="Z578" s="75"/>
      <c r="AA578" s="75"/>
      <c r="AB578" s="75"/>
      <c r="AC578" s="75"/>
      <c r="AD578" s="75"/>
      <c r="AE578" s="75"/>
      <c r="AF578" s="75"/>
    </row>
    <row r="579" hidden="1">
      <c r="B579" s="37"/>
      <c r="W579" s="75"/>
      <c r="X579" s="75"/>
      <c r="Y579" s="75"/>
      <c r="Z579" s="75"/>
      <c r="AA579" s="75"/>
      <c r="AB579" s="75"/>
      <c r="AC579" s="75"/>
      <c r="AD579" s="75"/>
      <c r="AE579" s="75"/>
      <c r="AF579" s="75"/>
    </row>
    <row r="580" hidden="1">
      <c r="B580" s="37"/>
      <c r="W580" s="75"/>
      <c r="X580" s="75"/>
      <c r="Y580" s="75"/>
      <c r="Z580" s="75"/>
      <c r="AA580" s="75"/>
      <c r="AB580" s="75"/>
      <c r="AC580" s="75"/>
      <c r="AD580" s="75"/>
      <c r="AE580" s="75"/>
      <c r="AF580" s="75"/>
    </row>
    <row r="581" hidden="1">
      <c r="B581" s="37"/>
      <c r="W581" s="75"/>
      <c r="X581" s="75"/>
      <c r="Y581" s="75"/>
      <c r="Z581" s="75"/>
      <c r="AA581" s="75"/>
      <c r="AB581" s="75"/>
      <c r="AC581" s="75"/>
      <c r="AD581" s="75"/>
      <c r="AE581" s="75"/>
      <c r="AF581" s="75"/>
    </row>
    <row r="582" hidden="1">
      <c r="B582" s="37"/>
      <c r="W582" s="75"/>
      <c r="X582" s="75"/>
      <c r="Y582" s="75"/>
      <c r="Z582" s="75"/>
      <c r="AA582" s="75"/>
      <c r="AB582" s="75"/>
      <c r="AC582" s="75"/>
      <c r="AD582" s="75"/>
      <c r="AE582" s="75"/>
      <c r="AF582" s="75"/>
    </row>
    <row r="583" hidden="1">
      <c r="B583" s="37"/>
      <c r="W583" s="75"/>
      <c r="X583" s="75"/>
      <c r="Y583" s="75"/>
      <c r="Z583" s="75"/>
      <c r="AA583" s="75"/>
      <c r="AB583" s="75"/>
      <c r="AC583" s="75"/>
      <c r="AD583" s="75"/>
      <c r="AE583" s="75"/>
      <c r="AF583" s="75"/>
    </row>
    <row r="584" hidden="1">
      <c r="B584" s="37"/>
      <c r="W584" s="75"/>
      <c r="X584" s="75"/>
      <c r="Y584" s="75"/>
      <c r="Z584" s="75"/>
      <c r="AA584" s="75"/>
      <c r="AB584" s="75"/>
      <c r="AC584" s="75"/>
      <c r="AD584" s="75"/>
      <c r="AE584" s="75"/>
      <c r="AF584" s="75"/>
    </row>
    <row r="585" hidden="1">
      <c r="B585" s="37"/>
      <c r="W585" s="75"/>
      <c r="X585" s="75"/>
      <c r="Y585" s="75"/>
      <c r="Z585" s="75"/>
      <c r="AA585" s="75"/>
      <c r="AB585" s="75"/>
      <c r="AC585" s="75"/>
      <c r="AD585" s="75"/>
      <c r="AE585" s="75"/>
      <c r="AF585" s="75"/>
    </row>
    <row r="586" hidden="1">
      <c r="B586" s="37"/>
      <c r="W586" s="75"/>
      <c r="X586" s="75"/>
      <c r="Y586" s="75"/>
      <c r="Z586" s="75"/>
      <c r="AA586" s="75"/>
      <c r="AB586" s="75"/>
      <c r="AC586" s="75"/>
      <c r="AD586" s="75"/>
      <c r="AE586" s="75"/>
      <c r="AF586" s="75"/>
    </row>
    <row r="587" hidden="1">
      <c r="B587" s="37"/>
      <c r="W587" s="75"/>
      <c r="X587" s="75"/>
      <c r="Y587" s="75"/>
      <c r="Z587" s="75"/>
      <c r="AA587" s="75"/>
      <c r="AB587" s="75"/>
      <c r="AC587" s="75"/>
      <c r="AD587" s="75"/>
      <c r="AE587" s="75"/>
      <c r="AF587" s="75"/>
    </row>
    <row r="588" hidden="1">
      <c r="B588" s="37"/>
      <c r="W588" s="75"/>
      <c r="X588" s="75"/>
      <c r="Y588" s="75"/>
      <c r="Z588" s="75"/>
      <c r="AA588" s="75"/>
      <c r="AB588" s="75"/>
      <c r="AC588" s="75"/>
      <c r="AD588" s="75"/>
      <c r="AE588" s="75"/>
      <c r="AF588" s="75"/>
    </row>
    <row r="589" hidden="1">
      <c r="B589" s="37"/>
      <c r="W589" s="75"/>
      <c r="X589" s="75"/>
      <c r="Y589" s="75"/>
      <c r="Z589" s="75"/>
      <c r="AA589" s="75"/>
      <c r="AB589" s="75"/>
      <c r="AC589" s="75"/>
      <c r="AD589" s="75"/>
      <c r="AE589" s="75"/>
      <c r="AF589" s="75"/>
    </row>
    <row r="590" hidden="1">
      <c r="B590" s="37"/>
      <c r="W590" s="75"/>
      <c r="X590" s="75"/>
      <c r="Y590" s="75"/>
      <c r="Z590" s="75"/>
      <c r="AA590" s="75"/>
      <c r="AB590" s="75"/>
      <c r="AC590" s="75"/>
      <c r="AD590" s="75"/>
      <c r="AE590" s="75"/>
      <c r="AF590" s="75"/>
    </row>
    <row r="591" hidden="1">
      <c r="B591" s="37"/>
      <c r="W591" s="75"/>
      <c r="X591" s="75"/>
      <c r="Y591" s="75"/>
      <c r="Z591" s="75"/>
      <c r="AA591" s="75"/>
      <c r="AB591" s="75"/>
      <c r="AC591" s="75"/>
      <c r="AD591" s="75"/>
      <c r="AE591" s="75"/>
      <c r="AF591" s="75"/>
    </row>
    <row r="592" hidden="1">
      <c r="B592" s="37"/>
      <c r="W592" s="75"/>
      <c r="X592" s="75"/>
      <c r="Y592" s="75"/>
      <c r="Z592" s="75"/>
      <c r="AA592" s="75"/>
      <c r="AB592" s="75"/>
      <c r="AC592" s="75"/>
      <c r="AD592" s="75"/>
      <c r="AE592" s="75"/>
      <c r="AF592" s="75"/>
    </row>
    <row r="593" hidden="1">
      <c r="B593" s="37"/>
      <c r="W593" s="75"/>
      <c r="X593" s="75"/>
      <c r="Y593" s="75"/>
      <c r="Z593" s="75"/>
      <c r="AA593" s="75"/>
      <c r="AB593" s="75"/>
      <c r="AC593" s="75"/>
      <c r="AD593" s="75"/>
      <c r="AE593" s="75"/>
      <c r="AF593" s="75"/>
    </row>
    <row r="594" hidden="1">
      <c r="B594" s="37"/>
      <c r="W594" s="75"/>
      <c r="X594" s="75"/>
      <c r="Y594" s="75"/>
      <c r="Z594" s="75"/>
      <c r="AA594" s="75"/>
      <c r="AB594" s="75"/>
      <c r="AC594" s="75"/>
      <c r="AD594" s="75"/>
      <c r="AE594" s="75"/>
      <c r="AF594" s="75"/>
    </row>
    <row r="595" hidden="1">
      <c r="B595" s="37"/>
      <c r="W595" s="75"/>
      <c r="X595" s="75"/>
      <c r="Y595" s="75"/>
      <c r="Z595" s="75"/>
      <c r="AA595" s="75"/>
      <c r="AB595" s="75"/>
      <c r="AC595" s="75"/>
      <c r="AD595" s="75"/>
      <c r="AE595" s="75"/>
      <c r="AF595" s="75"/>
    </row>
    <row r="596" hidden="1">
      <c r="B596" s="37"/>
      <c r="W596" s="75"/>
      <c r="X596" s="75"/>
      <c r="Y596" s="75"/>
      <c r="Z596" s="75"/>
      <c r="AA596" s="75"/>
      <c r="AB596" s="75"/>
      <c r="AC596" s="75"/>
      <c r="AD596" s="75"/>
      <c r="AE596" s="75"/>
      <c r="AF596" s="75"/>
    </row>
    <row r="597" hidden="1">
      <c r="B597" s="37"/>
      <c r="W597" s="75"/>
      <c r="X597" s="75"/>
      <c r="Y597" s="75"/>
      <c r="Z597" s="75"/>
      <c r="AA597" s="75"/>
      <c r="AB597" s="75"/>
      <c r="AC597" s="75"/>
      <c r="AD597" s="75"/>
      <c r="AE597" s="75"/>
      <c r="AF597" s="75"/>
    </row>
    <row r="598" hidden="1">
      <c r="B598" s="37"/>
      <c r="W598" s="75"/>
      <c r="X598" s="75"/>
      <c r="Y598" s="75"/>
      <c r="Z598" s="75"/>
      <c r="AA598" s="75"/>
      <c r="AB598" s="75"/>
      <c r="AC598" s="75"/>
      <c r="AD598" s="75"/>
      <c r="AE598" s="75"/>
      <c r="AF598" s="75"/>
    </row>
    <row r="599" hidden="1">
      <c r="B599" s="37"/>
      <c r="W599" s="75"/>
      <c r="X599" s="75"/>
      <c r="Y599" s="75"/>
      <c r="Z599" s="75"/>
      <c r="AA599" s="75"/>
      <c r="AB599" s="75"/>
      <c r="AC599" s="75"/>
      <c r="AD599" s="75"/>
      <c r="AE599" s="75"/>
      <c r="AF599" s="75"/>
    </row>
    <row r="600" hidden="1">
      <c r="B600" s="37"/>
      <c r="W600" s="75"/>
      <c r="X600" s="75"/>
      <c r="Y600" s="75"/>
      <c r="Z600" s="75"/>
      <c r="AA600" s="75"/>
      <c r="AB600" s="75"/>
      <c r="AC600" s="75"/>
      <c r="AD600" s="75"/>
      <c r="AE600" s="75"/>
      <c r="AF600" s="75"/>
    </row>
    <row r="601" hidden="1">
      <c r="B601" s="37"/>
      <c r="W601" s="75"/>
      <c r="X601" s="75"/>
      <c r="Y601" s="75"/>
      <c r="Z601" s="75"/>
      <c r="AA601" s="75"/>
      <c r="AB601" s="75"/>
      <c r="AC601" s="75"/>
      <c r="AD601" s="75"/>
      <c r="AE601" s="75"/>
      <c r="AF601" s="75"/>
    </row>
    <row r="602" hidden="1">
      <c r="B602" s="37"/>
      <c r="W602" s="75"/>
      <c r="X602" s="75"/>
      <c r="Y602" s="75"/>
      <c r="Z602" s="75"/>
      <c r="AA602" s="75"/>
      <c r="AB602" s="75"/>
      <c r="AC602" s="75"/>
      <c r="AD602" s="75"/>
      <c r="AE602" s="75"/>
      <c r="AF602" s="75"/>
    </row>
    <row r="603" hidden="1">
      <c r="B603" s="37"/>
      <c r="W603" s="75"/>
      <c r="X603" s="75"/>
      <c r="Y603" s="75"/>
      <c r="Z603" s="75"/>
      <c r="AA603" s="75"/>
      <c r="AB603" s="75"/>
      <c r="AC603" s="75"/>
      <c r="AD603" s="75"/>
      <c r="AE603" s="75"/>
      <c r="AF603" s="75"/>
    </row>
    <row r="604" hidden="1">
      <c r="B604" s="37"/>
      <c r="W604" s="75"/>
      <c r="X604" s="75"/>
      <c r="Y604" s="75"/>
      <c r="Z604" s="75"/>
      <c r="AA604" s="75"/>
      <c r="AB604" s="75"/>
      <c r="AC604" s="75"/>
      <c r="AD604" s="75"/>
      <c r="AE604" s="75"/>
      <c r="AF604" s="75"/>
    </row>
    <row r="605" hidden="1">
      <c r="B605" s="37"/>
      <c r="W605" s="75"/>
      <c r="X605" s="75"/>
      <c r="Y605" s="75"/>
      <c r="Z605" s="75"/>
      <c r="AA605" s="75"/>
      <c r="AB605" s="75"/>
      <c r="AC605" s="75"/>
      <c r="AD605" s="75"/>
      <c r="AE605" s="75"/>
      <c r="AF605" s="75"/>
    </row>
    <row r="606" hidden="1">
      <c r="B606" s="37"/>
      <c r="W606" s="75"/>
      <c r="X606" s="75"/>
      <c r="Y606" s="75"/>
      <c r="Z606" s="75"/>
      <c r="AA606" s="75"/>
      <c r="AB606" s="75"/>
      <c r="AC606" s="75"/>
      <c r="AD606" s="75"/>
      <c r="AE606" s="75"/>
      <c r="AF606" s="75"/>
    </row>
    <row r="607" hidden="1">
      <c r="B607" s="37"/>
      <c r="W607" s="75"/>
      <c r="X607" s="75"/>
      <c r="Y607" s="75"/>
      <c r="Z607" s="75"/>
      <c r="AA607" s="75"/>
      <c r="AB607" s="75"/>
      <c r="AC607" s="75"/>
      <c r="AD607" s="75"/>
      <c r="AE607" s="75"/>
      <c r="AF607" s="75"/>
    </row>
    <row r="608" hidden="1">
      <c r="B608" s="37"/>
      <c r="W608" s="75"/>
      <c r="X608" s="75"/>
      <c r="Y608" s="75"/>
      <c r="Z608" s="75"/>
      <c r="AA608" s="75"/>
      <c r="AB608" s="75"/>
      <c r="AC608" s="75"/>
      <c r="AD608" s="75"/>
      <c r="AE608" s="75"/>
      <c r="AF608" s="75"/>
    </row>
    <row r="609" hidden="1">
      <c r="B609" s="37"/>
      <c r="W609" s="75"/>
      <c r="X609" s="75"/>
      <c r="Y609" s="75"/>
      <c r="Z609" s="75"/>
      <c r="AA609" s="75"/>
      <c r="AB609" s="75"/>
      <c r="AC609" s="75"/>
      <c r="AD609" s="75"/>
      <c r="AE609" s="75"/>
      <c r="AF609" s="75"/>
    </row>
    <row r="610" hidden="1">
      <c r="B610" s="37"/>
      <c r="W610" s="75"/>
      <c r="X610" s="75"/>
      <c r="Y610" s="75"/>
      <c r="Z610" s="75"/>
      <c r="AA610" s="75"/>
      <c r="AB610" s="75"/>
      <c r="AC610" s="75"/>
      <c r="AD610" s="75"/>
      <c r="AE610" s="75"/>
      <c r="AF610" s="75"/>
    </row>
    <row r="611" hidden="1">
      <c r="B611" s="37"/>
      <c r="W611" s="75"/>
      <c r="X611" s="75"/>
      <c r="Y611" s="75"/>
      <c r="Z611" s="75"/>
      <c r="AA611" s="75"/>
      <c r="AB611" s="75"/>
      <c r="AC611" s="75"/>
      <c r="AD611" s="75"/>
      <c r="AE611" s="75"/>
      <c r="AF611" s="75"/>
    </row>
    <row r="612" hidden="1">
      <c r="B612" s="37"/>
      <c r="W612" s="75"/>
      <c r="X612" s="75"/>
      <c r="Y612" s="75"/>
      <c r="Z612" s="75"/>
      <c r="AA612" s="75"/>
      <c r="AB612" s="75"/>
      <c r="AC612" s="75"/>
      <c r="AD612" s="75"/>
      <c r="AE612" s="75"/>
      <c r="AF612" s="75"/>
    </row>
    <row r="613" hidden="1">
      <c r="B613" s="37"/>
      <c r="W613" s="75"/>
      <c r="X613" s="75"/>
      <c r="Y613" s="75"/>
      <c r="Z613" s="75"/>
      <c r="AA613" s="75"/>
      <c r="AB613" s="75"/>
      <c r="AC613" s="75"/>
      <c r="AD613" s="75"/>
      <c r="AE613" s="75"/>
      <c r="AF613" s="75"/>
    </row>
    <row r="614" hidden="1">
      <c r="B614" s="37"/>
      <c r="W614" s="75"/>
      <c r="X614" s="75"/>
      <c r="Y614" s="75"/>
      <c r="Z614" s="75"/>
      <c r="AA614" s="75"/>
      <c r="AB614" s="75"/>
      <c r="AC614" s="75"/>
      <c r="AD614" s="75"/>
      <c r="AE614" s="75"/>
      <c r="AF614" s="75"/>
    </row>
    <row r="615" hidden="1">
      <c r="B615" s="37"/>
      <c r="W615" s="75"/>
      <c r="X615" s="75"/>
      <c r="Y615" s="75"/>
      <c r="Z615" s="75"/>
      <c r="AA615" s="75"/>
      <c r="AB615" s="75"/>
      <c r="AC615" s="75"/>
      <c r="AD615" s="75"/>
      <c r="AE615" s="75"/>
      <c r="AF615" s="75"/>
    </row>
    <row r="616" hidden="1">
      <c r="B616" s="37"/>
      <c r="W616" s="75"/>
      <c r="X616" s="75"/>
      <c r="Y616" s="75"/>
      <c r="Z616" s="75"/>
      <c r="AA616" s="75"/>
      <c r="AB616" s="75"/>
      <c r="AC616" s="75"/>
      <c r="AD616" s="75"/>
      <c r="AE616" s="75"/>
      <c r="AF616" s="75"/>
    </row>
    <row r="617" hidden="1">
      <c r="B617" s="37"/>
      <c r="W617" s="75"/>
      <c r="X617" s="75"/>
      <c r="Y617" s="75"/>
      <c r="Z617" s="75"/>
      <c r="AA617" s="75"/>
      <c r="AB617" s="75"/>
      <c r="AC617" s="75"/>
      <c r="AD617" s="75"/>
      <c r="AE617" s="75"/>
      <c r="AF617" s="75"/>
    </row>
    <row r="618" hidden="1">
      <c r="B618" s="37"/>
      <c r="W618" s="75"/>
      <c r="X618" s="75"/>
      <c r="Y618" s="75"/>
      <c r="Z618" s="75"/>
      <c r="AA618" s="75"/>
      <c r="AB618" s="75"/>
      <c r="AC618" s="75"/>
      <c r="AD618" s="75"/>
      <c r="AE618" s="75"/>
      <c r="AF618" s="75"/>
    </row>
    <row r="619" hidden="1">
      <c r="B619" s="37"/>
      <c r="W619" s="75"/>
      <c r="X619" s="75"/>
      <c r="Y619" s="75"/>
      <c r="Z619" s="75"/>
      <c r="AA619" s="75"/>
      <c r="AB619" s="75"/>
      <c r="AC619" s="75"/>
      <c r="AD619" s="75"/>
      <c r="AE619" s="75"/>
      <c r="AF619" s="75"/>
    </row>
    <row r="620" hidden="1">
      <c r="B620" s="37"/>
      <c r="W620" s="75"/>
      <c r="X620" s="75"/>
      <c r="Y620" s="75"/>
      <c r="Z620" s="75"/>
      <c r="AA620" s="75"/>
      <c r="AB620" s="75"/>
      <c r="AC620" s="75"/>
      <c r="AD620" s="75"/>
      <c r="AE620" s="75"/>
      <c r="AF620" s="75"/>
    </row>
    <row r="621" hidden="1">
      <c r="B621" s="37"/>
      <c r="W621" s="75"/>
      <c r="X621" s="75"/>
      <c r="Y621" s="75"/>
      <c r="Z621" s="75"/>
      <c r="AA621" s="75"/>
      <c r="AB621" s="75"/>
      <c r="AC621" s="75"/>
      <c r="AD621" s="75"/>
      <c r="AE621" s="75"/>
      <c r="AF621" s="75"/>
    </row>
    <row r="622" hidden="1">
      <c r="B622" s="37"/>
      <c r="W622" s="75"/>
      <c r="X622" s="75"/>
      <c r="Y622" s="75"/>
      <c r="Z622" s="75"/>
      <c r="AA622" s="75"/>
      <c r="AB622" s="75"/>
      <c r="AC622" s="75"/>
      <c r="AD622" s="75"/>
      <c r="AE622" s="75"/>
      <c r="AF622" s="75"/>
    </row>
    <row r="623" hidden="1">
      <c r="B623" s="37"/>
      <c r="W623" s="75"/>
      <c r="X623" s="75"/>
      <c r="Y623" s="75"/>
      <c r="Z623" s="75"/>
      <c r="AA623" s="75"/>
      <c r="AB623" s="75"/>
      <c r="AC623" s="75"/>
      <c r="AD623" s="75"/>
      <c r="AE623" s="75"/>
      <c r="AF623" s="75"/>
    </row>
    <row r="624" hidden="1">
      <c r="B624" s="37"/>
      <c r="W624" s="75"/>
      <c r="X624" s="75"/>
      <c r="Y624" s="75"/>
      <c r="Z624" s="75"/>
      <c r="AA624" s="75"/>
      <c r="AB624" s="75"/>
      <c r="AC624" s="75"/>
      <c r="AD624" s="75"/>
      <c r="AE624" s="75"/>
      <c r="AF624" s="75"/>
    </row>
    <row r="625" hidden="1">
      <c r="B625" s="37"/>
      <c r="W625" s="75"/>
      <c r="X625" s="75"/>
      <c r="Y625" s="75"/>
      <c r="Z625" s="75"/>
      <c r="AA625" s="75"/>
      <c r="AB625" s="75"/>
      <c r="AC625" s="75"/>
      <c r="AD625" s="75"/>
      <c r="AE625" s="75"/>
      <c r="AF625" s="75"/>
    </row>
    <row r="626" hidden="1">
      <c r="B626" s="37"/>
      <c r="W626" s="75"/>
      <c r="X626" s="75"/>
      <c r="Y626" s="75"/>
      <c r="Z626" s="75"/>
      <c r="AA626" s="75"/>
      <c r="AB626" s="75"/>
      <c r="AC626" s="75"/>
      <c r="AD626" s="75"/>
      <c r="AE626" s="75"/>
      <c r="AF626" s="75"/>
    </row>
    <row r="627" hidden="1">
      <c r="B627" s="37"/>
      <c r="W627" s="75"/>
      <c r="X627" s="75"/>
      <c r="Y627" s="75"/>
      <c r="Z627" s="75"/>
      <c r="AA627" s="75"/>
      <c r="AB627" s="75"/>
      <c r="AC627" s="75"/>
      <c r="AD627" s="75"/>
      <c r="AE627" s="75"/>
      <c r="AF627" s="75"/>
    </row>
    <row r="628" hidden="1">
      <c r="B628" s="37"/>
      <c r="W628" s="75"/>
      <c r="X628" s="75"/>
      <c r="Y628" s="75"/>
      <c r="Z628" s="75"/>
      <c r="AA628" s="75"/>
      <c r="AB628" s="75"/>
      <c r="AC628" s="75"/>
      <c r="AD628" s="75"/>
      <c r="AE628" s="75"/>
      <c r="AF628" s="75"/>
    </row>
    <row r="629" hidden="1">
      <c r="B629" s="37"/>
      <c r="W629" s="75"/>
      <c r="X629" s="75"/>
      <c r="Y629" s="75"/>
      <c r="Z629" s="75"/>
      <c r="AA629" s="75"/>
      <c r="AB629" s="75"/>
      <c r="AC629" s="75"/>
      <c r="AD629" s="75"/>
      <c r="AE629" s="75"/>
      <c r="AF629" s="75"/>
    </row>
    <row r="630" hidden="1">
      <c r="B630" s="37"/>
      <c r="W630" s="75"/>
      <c r="X630" s="75"/>
      <c r="Y630" s="75"/>
      <c r="Z630" s="75"/>
      <c r="AA630" s="75"/>
      <c r="AB630" s="75"/>
      <c r="AC630" s="75"/>
      <c r="AD630" s="75"/>
      <c r="AE630" s="75"/>
      <c r="AF630" s="75"/>
    </row>
    <row r="631" hidden="1">
      <c r="B631" s="37"/>
      <c r="W631" s="75"/>
      <c r="X631" s="75"/>
      <c r="Y631" s="75"/>
      <c r="Z631" s="75"/>
      <c r="AA631" s="75"/>
      <c r="AB631" s="75"/>
      <c r="AC631" s="75"/>
      <c r="AD631" s="75"/>
      <c r="AE631" s="75"/>
      <c r="AF631" s="75"/>
    </row>
    <row r="632" hidden="1">
      <c r="B632" s="37"/>
      <c r="W632" s="75"/>
      <c r="X632" s="75"/>
      <c r="Y632" s="75"/>
      <c r="Z632" s="75"/>
      <c r="AA632" s="75"/>
      <c r="AB632" s="75"/>
      <c r="AC632" s="75"/>
      <c r="AD632" s="75"/>
      <c r="AE632" s="75"/>
      <c r="AF632" s="75"/>
    </row>
    <row r="633" hidden="1">
      <c r="B633" s="37"/>
      <c r="W633" s="75"/>
      <c r="X633" s="75"/>
      <c r="Y633" s="75"/>
      <c r="Z633" s="75"/>
      <c r="AA633" s="75"/>
      <c r="AB633" s="75"/>
      <c r="AC633" s="75"/>
      <c r="AD633" s="75"/>
      <c r="AE633" s="75"/>
      <c r="AF633" s="75"/>
    </row>
    <row r="634" hidden="1">
      <c r="B634" s="37"/>
      <c r="W634" s="75"/>
      <c r="X634" s="75"/>
      <c r="Y634" s="75"/>
      <c r="Z634" s="75"/>
      <c r="AA634" s="75"/>
      <c r="AB634" s="75"/>
      <c r="AC634" s="75"/>
      <c r="AD634" s="75"/>
      <c r="AE634" s="75"/>
      <c r="AF634" s="75"/>
    </row>
    <row r="635" hidden="1">
      <c r="B635" s="37"/>
      <c r="W635" s="75"/>
      <c r="X635" s="75"/>
      <c r="Y635" s="75"/>
      <c r="Z635" s="75"/>
      <c r="AA635" s="75"/>
      <c r="AB635" s="75"/>
      <c r="AC635" s="75"/>
      <c r="AD635" s="75"/>
      <c r="AE635" s="75"/>
      <c r="AF635" s="75"/>
    </row>
    <row r="636" hidden="1">
      <c r="B636" s="37"/>
      <c r="W636" s="75"/>
      <c r="X636" s="75"/>
      <c r="Y636" s="75"/>
      <c r="Z636" s="75"/>
      <c r="AA636" s="75"/>
      <c r="AB636" s="75"/>
      <c r="AC636" s="75"/>
      <c r="AD636" s="75"/>
      <c r="AE636" s="75"/>
      <c r="AF636" s="75"/>
    </row>
    <row r="637" hidden="1">
      <c r="B637" s="37"/>
      <c r="W637" s="75"/>
      <c r="X637" s="75"/>
      <c r="Y637" s="75"/>
      <c r="Z637" s="75"/>
      <c r="AA637" s="75"/>
      <c r="AB637" s="75"/>
      <c r="AC637" s="75"/>
      <c r="AD637" s="75"/>
      <c r="AE637" s="75"/>
      <c r="AF637" s="75"/>
    </row>
    <row r="638" hidden="1">
      <c r="B638" s="37"/>
      <c r="W638" s="75"/>
      <c r="X638" s="75"/>
      <c r="Y638" s="75"/>
      <c r="Z638" s="75"/>
      <c r="AA638" s="75"/>
      <c r="AB638" s="75"/>
      <c r="AC638" s="75"/>
      <c r="AD638" s="75"/>
      <c r="AE638" s="75"/>
      <c r="AF638" s="75"/>
    </row>
    <row r="639" hidden="1">
      <c r="B639" s="37"/>
      <c r="W639" s="75"/>
      <c r="X639" s="75"/>
      <c r="Y639" s="75"/>
      <c r="Z639" s="75"/>
      <c r="AA639" s="75"/>
      <c r="AB639" s="75"/>
      <c r="AC639" s="75"/>
      <c r="AD639" s="75"/>
      <c r="AE639" s="75"/>
      <c r="AF639" s="75"/>
    </row>
    <row r="640" hidden="1">
      <c r="B640" s="37"/>
      <c r="W640" s="75"/>
      <c r="X640" s="75"/>
      <c r="Y640" s="75"/>
      <c r="Z640" s="75"/>
      <c r="AA640" s="75"/>
      <c r="AB640" s="75"/>
      <c r="AC640" s="75"/>
      <c r="AD640" s="75"/>
      <c r="AE640" s="75"/>
      <c r="AF640" s="75"/>
    </row>
    <row r="641" hidden="1">
      <c r="B641" s="37"/>
      <c r="W641" s="75"/>
      <c r="X641" s="75"/>
      <c r="Y641" s="75"/>
      <c r="Z641" s="75"/>
      <c r="AA641" s="75"/>
      <c r="AB641" s="75"/>
      <c r="AC641" s="75"/>
      <c r="AD641" s="75"/>
      <c r="AE641" s="75"/>
      <c r="AF641" s="75"/>
    </row>
    <row r="642" hidden="1">
      <c r="B642" s="37"/>
      <c r="W642" s="75"/>
      <c r="X642" s="75"/>
      <c r="Y642" s="75"/>
      <c r="Z642" s="75"/>
      <c r="AA642" s="75"/>
      <c r="AB642" s="75"/>
      <c r="AC642" s="75"/>
      <c r="AD642" s="75"/>
      <c r="AE642" s="75"/>
      <c r="AF642" s="75"/>
    </row>
    <row r="643" hidden="1">
      <c r="B643" s="37"/>
      <c r="W643" s="75"/>
      <c r="X643" s="75"/>
      <c r="Y643" s="75"/>
      <c r="Z643" s="75"/>
      <c r="AA643" s="75"/>
      <c r="AB643" s="75"/>
      <c r="AC643" s="75"/>
      <c r="AD643" s="75"/>
      <c r="AE643" s="75"/>
      <c r="AF643" s="75"/>
    </row>
    <row r="644" hidden="1">
      <c r="B644" s="37"/>
      <c r="W644" s="75"/>
      <c r="X644" s="75"/>
      <c r="Y644" s="75"/>
      <c r="Z644" s="75"/>
      <c r="AA644" s="75"/>
      <c r="AB644" s="75"/>
      <c r="AC644" s="75"/>
      <c r="AD644" s="75"/>
      <c r="AE644" s="75"/>
      <c r="AF644" s="75"/>
    </row>
    <row r="645" hidden="1">
      <c r="B645" s="37"/>
      <c r="W645" s="75"/>
      <c r="X645" s="75"/>
      <c r="Y645" s="75"/>
      <c r="Z645" s="75"/>
      <c r="AA645" s="75"/>
      <c r="AB645" s="75"/>
      <c r="AC645" s="75"/>
      <c r="AD645" s="75"/>
      <c r="AE645" s="75"/>
      <c r="AF645" s="75"/>
    </row>
    <row r="646" hidden="1">
      <c r="B646" s="37"/>
      <c r="W646" s="75"/>
      <c r="X646" s="75"/>
      <c r="Y646" s="75"/>
      <c r="Z646" s="75"/>
      <c r="AA646" s="75"/>
      <c r="AB646" s="75"/>
      <c r="AC646" s="75"/>
      <c r="AD646" s="75"/>
      <c r="AE646" s="75"/>
      <c r="AF646" s="75"/>
    </row>
    <row r="647" hidden="1">
      <c r="B647" s="37"/>
      <c r="W647" s="75"/>
      <c r="X647" s="75"/>
      <c r="Y647" s="75"/>
      <c r="Z647" s="75"/>
      <c r="AA647" s="75"/>
      <c r="AB647" s="75"/>
      <c r="AC647" s="75"/>
      <c r="AD647" s="75"/>
      <c r="AE647" s="75"/>
      <c r="AF647" s="75"/>
    </row>
    <row r="648" hidden="1">
      <c r="B648" s="37"/>
      <c r="W648" s="75"/>
      <c r="X648" s="75"/>
      <c r="Y648" s="75"/>
      <c r="Z648" s="75"/>
      <c r="AA648" s="75"/>
      <c r="AB648" s="75"/>
      <c r="AC648" s="75"/>
      <c r="AD648" s="75"/>
      <c r="AE648" s="75"/>
      <c r="AF648" s="75"/>
    </row>
    <row r="649" hidden="1">
      <c r="B649" s="37"/>
      <c r="W649" s="75"/>
      <c r="X649" s="75"/>
      <c r="Y649" s="75"/>
      <c r="Z649" s="75"/>
      <c r="AA649" s="75"/>
      <c r="AB649" s="75"/>
      <c r="AC649" s="75"/>
      <c r="AD649" s="75"/>
      <c r="AE649" s="75"/>
      <c r="AF649" s="75"/>
    </row>
    <row r="650" hidden="1">
      <c r="B650" s="37"/>
      <c r="W650" s="75"/>
      <c r="X650" s="75"/>
      <c r="Y650" s="75"/>
      <c r="Z650" s="75"/>
      <c r="AA650" s="75"/>
      <c r="AB650" s="75"/>
      <c r="AC650" s="75"/>
      <c r="AD650" s="75"/>
      <c r="AE650" s="75"/>
      <c r="AF650" s="75"/>
    </row>
    <row r="651" hidden="1">
      <c r="B651" s="37"/>
      <c r="W651" s="75"/>
      <c r="X651" s="75"/>
      <c r="Y651" s="75"/>
      <c r="Z651" s="75"/>
      <c r="AA651" s="75"/>
      <c r="AB651" s="75"/>
      <c r="AC651" s="75"/>
      <c r="AD651" s="75"/>
      <c r="AE651" s="75"/>
      <c r="AF651" s="75"/>
    </row>
    <row r="652" hidden="1">
      <c r="B652" s="37"/>
      <c r="W652" s="75"/>
      <c r="X652" s="75"/>
      <c r="Y652" s="75"/>
      <c r="Z652" s="75"/>
      <c r="AA652" s="75"/>
      <c r="AB652" s="75"/>
      <c r="AC652" s="75"/>
      <c r="AD652" s="75"/>
      <c r="AE652" s="75"/>
      <c r="AF652" s="75"/>
    </row>
    <row r="653" hidden="1">
      <c r="B653" s="37"/>
      <c r="W653" s="75"/>
      <c r="X653" s="75"/>
      <c r="Y653" s="75"/>
      <c r="Z653" s="75"/>
      <c r="AA653" s="75"/>
      <c r="AB653" s="75"/>
      <c r="AC653" s="75"/>
      <c r="AD653" s="75"/>
      <c r="AE653" s="75"/>
      <c r="AF653" s="75"/>
    </row>
    <row r="654" hidden="1">
      <c r="B654" s="37"/>
      <c r="W654" s="75"/>
      <c r="X654" s="75"/>
      <c r="Y654" s="75"/>
      <c r="Z654" s="75"/>
      <c r="AA654" s="75"/>
      <c r="AB654" s="75"/>
      <c r="AC654" s="75"/>
      <c r="AD654" s="75"/>
      <c r="AE654" s="75"/>
      <c r="AF654" s="75"/>
    </row>
    <row r="655" hidden="1">
      <c r="B655" s="37"/>
      <c r="W655" s="75"/>
      <c r="X655" s="75"/>
      <c r="Y655" s="75"/>
      <c r="Z655" s="75"/>
      <c r="AA655" s="75"/>
      <c r="AB655" s="75"/>
      <c r="AC655" s="75"/>
      <c r="AD655" s="75"/>
      <c r="AE655" s="75"/>
      <c r="AF655" s="75"/>
    </row>
    <row r="656" hidden="1">
      <c r="B656" s="37"/>
      <c r="W656" s="75"/>
      <c r="X656" s="75"/>
      <c r="Y656" s="75"/>
      <c r="Z656" s="75"/>
      <c r="AA656" s="75"/>
      <c r="AB656" s="75"/>
      <c r="AC656" s="75"/>
      <c r="AD656" s="75"/>
      <c r="AE656" s="75"/>
      <c r="AF656" s="75"/>
    </row>
    <row r="657" hidden="1">
      <c r="B657" s="37"/>
      <c r="W657" s="75"/>
      <c r="X657" s="75"/>
      <c r="Y657" s="75"/>
      <c r="Z657" s="75"/>
      <c r="AA657" s="75"/>
      <c r="AB657" s="75"/>
      <c r="AC657" s="75"/>
      <c r="AD657" s="75"/>
      <c r="AE657" s="75"/>
      <c r="AF657" s="75"/>
    </row>
    <row r="658" hidden="1">
      <c r="B658" s="37"/>
      <c r="W658" s="75"/>
      <c r="X658" s="75"/>
      <c r="Y658" s="75"/>
      <c r="Z658" s="75"/>
      <c r="AA658" s="75"/>
      <c r="AB658" s="75"/>
      <c r="AC658" s="75"/>
      <c r="AD658" s="75"/>
      <c r="AE658" s="75"/>
      <c r="AF658" s="75"/>
    </row>
    <row r="659" hidden="1">
      <c r="B659" s="37"/>
      <c r="W659" s="75"/>
      <c r="X659" s="75"/>
      <c r="Y659" s="75"/>
      <c r="Z659" s="75"/>
      <c r="AA659" s="75"/>
      <c r="AB659" s="75"/>
      <c r="AC659" s="75"/>
      <c r="AD659" s="75"/>
      <c r="AE659" s="75"/>
      <c r="AF659" s="75"/>
    </row>
    <row r="660" hidden="1">
      <c r="B660" s="37"/>
      <c r="W660" s="75"/>
      <c r="X660" s="75"/>
      <c r="Y660" s="75"/>
      <c r="Z660" s="75"/>
      <c r="AA660" s="75"/>
      <c r="AB660" s="75"/>
      <c r="AC660" s="75"/>
      <c r="AD660" s="75"/>
      <c r="AE660" s="75"/>
      <c r="AF660" s="75"/>
    </row>
    <row r="661" hidden="1">
      <c r="B661" s="37"/>
      <c r="W661" s="75"/>
      <c r="X661" s="75"/>
      <c r="Y661" s="75"/>
      <c r="Z661" s="75"/>
      <c r="AA661" s="75"/>
      <c r="AB661" s="75"/>
      <c r="AC661" s="75"/>
      <c r="AD661" s="75"/>
      <c r="AE661" s="75"/>
      <c r="AF661" s="75"/>
    </row>
    <row r="662" hidden="1">
      <c r="B662" s="37"/>
      <c r="W662" s="75"/>
      <c r="X662" s="75"/>
      <c r="Y662" s="75"/>
      <c r="Z662" s="75"/>
      <c r="AA662" s="75"/>
      <c r="AB662" s="75"/>
      <c r="AC662" s="75"/>
      <c r="AD662" s="75"/>
      <c r="AE662" s="75"/>
      <c r="AF662" s="75"/>
    </row>
    <row r="663" hidden="1">
      <c r="B663" s="37"/>
      <c r="W663" s="75"/>
      <c r="X663" s="75"/>
      <c r="Y663" s="75"/>
      <c r="Z663" s="75"/>
      <c r="AA663" s="75"/>
      <c r="AB663" s="75"/>
      <c r="AC663" s="75"/>
      <c r="AD663" s="75"/>
      <c r="AE663" s="75"/>
      <c r="AF663" s="75"/>
    </row>
    <row r="664" hidden="1">
      <c r="B664" s="37"/>
      <c r="W664" s="75"/>
      <c r="X664" s="75"/>
      <c r="Y664" s="75"/>
      <c r="Z664" s="75"/>
      <c r="AA664" s="75"/>
      <c r="AB664" s="75"/>
      <c r="AC664" s="75"/>
      <c r="AD664" s="75"/>
      <c r="AE664" s="75"/>
      <c r="AF664" s="75"/>
    </row>
    <row r="665" hidden="1">
      <c r="B665" s="37"/>
      <c r="W665" s="75"/>
      <c r="X665" s="75"/>
      <c r="Y665" s="75"/>
      <c r="Z665" s="75"/>
      <c r="AA665" s="75"/>
      <c r="AB665" s="75"/>
      <c r="AC665" s="75"/>
      <c r="AD665" s="75"/>
      <c r="AE665" s="75"/>
      <c r="AF665" s="75"/>
    </row>
    <row r="666" hidden="1">
      <c r="B666" s="37"/>
      <c r="W666" s="75"/>
      <c r="X666" s="75"/>
      <c r="Y666" s="75"/>
      <c r="Z666" s="75"/>
      <c r="AA666" s="75"/>
      <c r="AB666" s="75"/>
      <c r="AC666" s="75"/>
      <c r="AD666" s="75"/>
      <c r="AE666" s="75"/>
      <c r="AF666" s="75"/>
    </row>
    <row r="667" hidden="1">
      <c r="B667" s="37"/>
      <c r="W667" s="75"/>
      <c r="X667" s="75"/>
      <c r="Y667" s="75"/>
      <c r="Z667" s="75"/>
      <c r="AA667" s="75"/>
      <c r="AB667" s="75"/>
      <c r="AC667" s="75"/>
      <c r="AD667" s="75"/>
      <c r="AE667" s="75"/>
      <c r="AF667" s="75"/>
    </row>
    <row r="668" hidden="1">
      <c r="B668" s="37"/>
      <c r="W668" s="75"/>
      <c r="X668" s="75"/>
      <c r="Y668" s="75"/>
      <c r="Z668" s="75"/>
      <c r="AA668" s="75"/>
      <c r="AB668" s="75"/>
      <c r="AC668" s="75"/>
      <c r="AD668" s="75"/>
      <c r="AE668" s="75"/>
      <c r="AF668" s="75"/>
    </row>
    <row r="669" hidden="1">
      <c r="B669" s="37"/>
      <c r="W669" s="75"/>
      <c r="X669" s="75"/>
      <c r="Y669" s="75"/>
      <c r="Z669" s="75"/>
      <c r="AA669" s="75"/>
      <c r="AB669" s="75"/>
      <c r="AC669" s="75"/>
      <c r="AD669" s="75"/>
      <c r="AE669" s="75"/>
      <c r="AF669" s="75"/>
    </row>
    <row r="670" hidden="1">
      <c r="B670" s="37"/>
      <c r="W670" s="75"/>
      <c r="X670" s="75"/>
      <c r="Y670" s="75"/>
      <c r="Z670" s="75"/>
      <c r="AA670" s="75"/>
      <c r="AB670" s="75"/>
      <c r="AC670" s="75"/>
      <c r="AD670" s="75"/>
      <c r="AE670" s="75"/>
      <c r="AF670" s="75"/>
    </row>
    <row r="671" hidden="1">
      <c r="B671" s="37"/>
      <c r="W671" s="75"/>
      <c r="X671" s="75"/>
      <c r="Y671" s="75"/>
      <c r="Z671" s="75"/>
      <c r="AA671" s="75"/>
      <c r="AB671" s="75"/>
      <c r="AC671" s="75"/>
      <c r="AD671" s="75"/>
      <c r="AE671" s="75"/>
      <c r="AF671" s="75"/>
    </row>
    <row r="672" hidden="1">
      <c r="B672" s="37"/>
      <c r="W672" s="75"/>
      <c r="X672" s="75"/>
      <c r="Y672" s="75"/>
      <c r="Z672" s="75"/>
      <c r="AA672" s="75"/>
      <c r="AB672" s="75"/>
      <c r="AC672" s="75"/>
      <c r="AD672" s="75"/>
      <c r="AE672" s="75"/>
      <c r="AF672" s="75"/>
    </row>
    <row r="673" hidden="1">
      <c r="B673" s="37"/>
      <c r="W673" s="75"/>
      <c r="X673" s="75"/>
      <c r="Y673" s="75"/>
      <c r="Z673" s="75"/>
      <c r="AA673" s="75"/>
      <c r="AB673" s="75"/>
      <c r="AC673" s="75"/>
      <c r="AD673" s="75"/>
      <c r="AE673" s="75"/>
      <c r="AF673" s="75"/>
    </row>
    <row r="674" hidden="1">
      <c r="B674" s="37"/>
      <c r="W674" s="75"/>
      <c r="X674" s="75"/>
      <c r="Y674" s="75"/>
      <c r="Z674" s="75"/>
      <c r="AA674" s="75"/>
      <c r="AB674" s="75"/>
      <c r="AC674" s="75"/>
      <c r="AD674" s="75"/>
      <c r="AE674" s="75"/>
      <c r="AF674" s="75"/>
    </row>
    <row r="675" hidden="1">
      <c r="B675" s="37"/>
      <c r="W675" s="75"/>
      <c r="X675" s="75"/>
      <c r="Y675" s="75"/>
      <c r="Z675" s="75"/>
      <c r="AA675" s="75"/>
      <c r="AB675" s="75"/>
      <c r="AC675" s="75"/>
      <c r="AD675" s="75"/>
      <c r="AE675" s="75"/>
      <c r="AF675" s="75"/>
    </row>
    <row r="676" hidden="1">
      <c r="B676" s="37"/>
      <c r="W676" s="75"/>
      <c r="X676" s="75"/>
      <c r="Y676" s="75"/>
      <c r="Z676" s="75"/>
      <c r="AA676" s="75"/>
      <c r="AB676" s="75"/>
      <c r="AC676" s="75"/>
      <c r="AD676" s="75"/>
      <c r="AE676" s="75"/>
      <c r="AF676" s="75"/>
    </row>
    <row r="677" hidden="1">
      <c r="B677" s="37"/>
      <c r="W677" s="75"/>
      <c r="X677" s="75"/>
      <c r="Y677" s="75"/>
      <c r="Z677" s="75"/>
      <c r="AA677" s="75"/>
      <c r="AB677" s="75"/>
      <c r="AC677" s="75"/>
      <c r="AD677" s="75"/>
      <c r="AE677" s="75"/>
      <c r="AF677" s="75"/>
    </row>
    <row r="678" hidden="1">
      <c r="B678" s="37"/>
      <c r="W678" s="75"/>
      <c r="X678" s="75"/>
      <c r="Y678" s="75"/>
      <c r="Z678" s="75"/>
      <c r="AA678" s="75"/>
      <c r="AB678" s="75"/>
      <c r="AC678" s="75"/>
      <c r="AD678" s="75"/>
      <c r="AE678" s="75"/>
      <c r="AF678" s="75"/>
    </row>
    <row r="679" hidden="1">
      <c r="B679" s="37"/>
      <c r="W679" s="75"/>
      <c r="X679" s="75"/>
      <c r="Y679" s="75"/>
      <c r="Z679" s="75"/>
      <c r="AA679" s="75"/>
      <c r="AB679" s="75"/>
      <c r="AC679" s="75"/>
      <c r="AD679" s="75"/>
      <c r="AE679" s="75"/>
      <c r="AF679" s="75"/>
    </row>
    <row r="680" hidden="1">
      <c r="B680" s="37"/>
      <c r="W680" s="75"/>
      <c r="X680" s="75"/>
      <c r="Y680" s="75"/>
      <c r="Z680" s="75"/>
      <c r="AA680" s="75"/>
      <c r="AB680" s="75"/>
      <c r="AC680" s="75"/>
      <c r="AD680" s="75"/>
      <c r="AE680" s="75"/>
      <c r="AF680" s="75"/>
    </row>
    <row r="681" hidden="1">
      <c r="B681" s="37"/>
      <c r="W681" s="75"/>
      <c r="X681" s="75"/>
      <c r="Y681" s="75"/>
      <c r="Z681" s="75"/>
      <c r="AA681" s="75"/>
      <c r="AB681" s="75"/>
      <c r="AC681" s="75"/>
      <c r="AD681" s="75"/>
      <c r="AE681" s="75"/>
      <c r="AF681" s="75"/>
    </row>
    <row r="682" hidden="1">
      <c r="B682" s="37"/>
      <c r="W682" s="75"/>
      <c r="X682" s="75"/>
      <c r="Y682" s="75"/>
      <c r="Z682" s="75"/>
      <c r="AA682" s="75"/>
      <c r="AB682" s="75"/>
      <c r="AC682" s="75"/>
      <c r="AD682" s="75"/>
      <c r="AE682" s="75"/>
      <c r="AF682" s="75"/>
    </row>
    <row r="683" hidden="1">
      <c r="B683" s="37"/>
      <c r="W683" s="75"/>
      <c r="X683" s="75"/>
      <c r="Y683" s="75"/>
      <c r="Z683" s="75"/>
      <c r="AA683" s="75"/>
      <c r="AB683" s="75"/>
      <c r="AC683" s="75"/>
      <c r="AD683" s="75"/>
      <c r="AE683" s="75"/>
      <c r="AF683" s="75"/>
    </row>
    <row r="684" hidden="1">
      <c r="B684" s="37"/>
      <c r="W684" s="75"/>
      <c r="X684" s="75"/>
      <c r="Y684" s="75"/>
      <c r="Z684" s="75"/>
      <c r="AA684" s="75"/>
      <c r="AB684" s="75"/>
      <c r="AC684" s="75"/>
      <c r="AD684" s="75"/>
      <c r="AE684" s="75"/>
      <c r="AF684" s="75"/>
    </row>
    <row r="685" hidden="1">
      <c r="B685" s="37"/>
      <c r="W685" s="75"/>
      <c r="X685" s="75"/>
      <c r="Y685" s="75"/>
      <c r="Z685" s="75"/>
      <c r="AA685" s="75"/>
      <c r="AB685" s="75"/>
      <c r="AC685" s="75"/>
      <c r="AD685" s="75"/>
      <c r="AE685" s="75"/>
      <c r="AF685" s="75"/>
    </row>
    <row r="686" hidden="1">
      <c r="B686" s="37"/>
      <c r="W686" s="75"/>
      <c r="X686" s="75"/>
      <c r="Y686" s="75"/>
      <c r="Z686" s="75"/>
      <c r="AA686" s="75"/>
      <c r="AB686" s="75"/>
      <c r="AC686" s="75"/>
      <c r="AD686" s="75"/>
      <c r="AE686" s="75"/>
      <c r="AF686" s="75"/>
    </row>
    <row r="687" hidden="1">
      <c r="B687" s="37"/>
      <c r="W687" s="75"/>
      <c r="X687" s="75"/>
      <c r="Y687" s="75"/>
      <c r="Z687" s="75"/>
      <c r="AA687" s="75"/>
      <c r="AB687" s="75"/>
      <c r="AC687" s="75"/>
      <c r="AD687" s="75"/>
      <c r="AE687" s="75"/>
      <c r="AF687" s="75"/>
    </row>
    <row r="688" hidden="1">
      <c r="B688" s="37"/>
      <c r="W688" s="75"/>
      <c r="X688" s="75"/>
      <c r="Y688" s="75"/>
      <c r="Z688" s="75"/>
      <c r="AA688" s="75"/>
      <c r="AB688" s="75"/>
      <c r="AC688" s="75"/>
      <c r="AD688" s="75"/>
      <c r="AE688" s="75"/>
      <c r="AF688" s="75"/>
    </row>
    <row r="689" hidden="1">
      <c r="B689" s="37"/>
      <c r="W689" s="75"/>
      <c r="X689" s="75"/>
      <c r="Y689" s="75"/>
      <c r="Z689" s="75"/>
      <c r="AA689" s="75"/>
      <c r="AB689" s="75"/>
      <c r="AC689" s="75"/>
      <c r="AD689" s="75"/>
      <c r="AE689" s="75"/>
      <c r="AF689" s="75"/>
    </row>
    <row r="690" hidden="1">
      <c r="B690" s="37"/>
      <c r="W690" s="75"/>
      <c r="X690" s="75"/>
      <c r="Y690" s="75"/>
      <c r="Z690" s="75"/>
      <c r="AA690" s="75"/>
      <c r="AB690" s="75"/>
      <c r="AC690" s="75"/>
      <c r="AD690" s="75"/>
      <c r="AE690" s="75"/>
      <c r="AF690" s="75"/>
    </row>
    <row r="691" hidden="1">
      <c r="B691" s="37"/>
      <c r="W691" s="75"/>
      <c r="X691" s="75"/>
      <c r="Y691" s="75"/>
      <c r="Z691" s="75"/>
      <c r="AA691" s="75"/>
      <c r="AB691" s="75"/>
      <c r="AC691" s="75"/>
      <c r="AD691" s="75"/>
      <c r="AE691" s="75"/>
      <c r="AF691" s="75"/>
    </row>
    <row r="692" hidden="1">
      <c r="B692" s="37"/>
      <c r="W692" s="75"/>
      <c r="X692" s="75"/>
      <c r="Y692" s="75"/>
      <c r="Z692" s="75"/>
      <c r="AA692" s="75"/>
      <c r="AB692" s="75"/>
      <c r="AC692" s="75"/>
      <c r="AD692" s="75"/>
      <c r="AE692" s="75"/>
      <c r="AF692" s="75"/>
    </row>
    <row r="693" hidden="1">
      <c r="B693" s="37"/>
      <c r="W693" s="75"/>
      <c r="X693" s="75"/>
      <c r="Y693" s="75"/>
      <c r="Z693" s="75"/>
      <c r="AA693" s="75"/>
      <c r="AB693" s="75"/>
      <c r="AC693" s="75"/>
      <c r="AD693" s="75"/>
      <c r="AE693" s="75"/>
      <c r="AF693" s="75"/>
    </row>
    <row r="694" hidden="1">
      <c r="B694" s="37"/>
      <c r="W694" s="75"/>
      <c r="X694" s="75"/>
      <c r="Y694" s="75"/>
      <c r="Z694" s="75"/>
      <c r="AA694" s="75"/>
      <c r="AB694" s="75"/>
      <c r="AC694" s="75"/>
      <c r="AD694" s="75"/>
      <c r="AE694" s="75"/>
      <c r="AF694" s="75"/>
    </row>
    <row r="695" hidden="1">
      <c r="B695" s="37"/>
      <c r="W695" s="75"/>
      <c r="X695" s="75"/>
      <c r="Y695" s="75"/>
      <c r="Z695" s="75"/>
      <c r="AA695" s="75"/>
      <c r="AB695" s="75"/>
      <c r="AC695" s="75"/>
      <c r="AD695" s="75"/>
      <c r="AE695" s="75"/>
      <c r="AF695" s="75"/>
    </row>
    <row r="696" hidden="1">
      <c r="B696" s="37"/>
      <c r="W696" s="75"/>
      <c r="X696" s="75"/>
      <c r="Y696" s="75"/>
      <c r="Z696" s="75"/>
      <c r="AA696" s="75"/>
      <c r="AB696" s="75"/>
      <c r="AC696" s="75"/>
      <c r="AD696" s="75"/>
      <c r="AE696" s="75"/>
      <c r="AF696" s="75"/>
    </row>
    <row r="697" hidden="1">
      <c r="B697" s="37"/>
      <c r="W697" s="75"/>
      <c r="X697" s="75"/>
      <c r="Y697" s="75"/>
      <c r="Z697" s="75"/>
      <c r="AA697" s="75"/>
      <c r="AB697" s="75"/>
      <c r="AC697" s="75"/>
      <c r="AD697" s="75"/>
      <c r="AE697" s="75"/>
      <c r="AF697" s="75"/>
    </row>
    <row r="698" hidden="1">
      <c r="B698" s="37"/>
      <c r="W698" s="75"/>
      <c r="X698" s="75"/>
      <c r="Y698" s="75"/>
      <c r="Z698" s="75"/>
      <c r="AA698" s="75"/>
      <c r="AB698" s="75"/>
      <c r="AC698" s="75"/>
      <c r="AD698" s="75"/>
      <c r="AE698" s="75"/>
      <c r="AF698" s="75"/>
    </row>
    <row r="699" hidden="1">
      <c r="B699" s="37"/>
      <c r="W699" s="75"/>
      <c r="X699" s="75"/>
      <c r="Y699" s="75"/>
      <c r="Z699" s="75"/>
      <c r="AA699" s="75"/>
      <c r="AB699" s="75"/>
      <c r="AC699" s="75"/>
      <c r="AD699" s="75"/>
      <c r="AE699" s="75"/>
      <c r="AF699" s="75"/>
    </row>
    <row r="700" hidden="1">
      <c r="B700" s="37"/>
      <c r="W700" s="75"/>
      <c r="X700" s="75"/>
      <c r="Y700" s="75"/>
      <c r="Z700" s="75"/>
      <c r="AA700" s="75"/>
      <c r="AB700" s="75"/>
      <c r="AC700" s="75"/>
      <c r="AD700" s="75"/>
      <c r="AE700" s="75"/>
      <c r="AF700" s="75"/>
    </row>
    <row r="701" hidden="1">
      <c r="B701" s="37"/>
      <c r="W701" s="75"/>
      <c r="X701" s="75"/>
      <c r="Y701" s="75"/>
      <c r="Z701" s="75"/>
      <c r="AA701" s="75"/>
      <c r="AB701" s="75"/>
      <c r="AC701" s="75"/>
      <c r="AD701" s="75"/>
      <c r="AE701" s="75"/>
      <c r="AF701" s="75"/>
    </row>
    <row r="702" hidden="1">
      <c r="B702" s="37"/>
      <c r="W702" s="75"/>
      <c r="X702" s="75"/>
      <c r="Y702" s="75"/>
      <c r="Z702" s="75"/>
      <c r="AA702" s="75"/>
      <c r="AB702" s="75"/>
      <c r="AC702" s="75"/>
      <c r="AD702" s="75"/>
      <c r="AE702" s="75"/>
      <c r="AF702" s="75"/>
    </row>
    <row r="703" hidden="1">
      <c r="B703" s="37"/>
      <c r="W703" s="75"/>
      <c r="X703" s="75"/>
      <c r="Y703" s="75"/>
      <c r="Z703" s="75"/>
      <c r="AA703" s="75"/>
      <c r="AB703" s="75"/>
      <c r="AC703" s="75"/>
      <c r="AD703" s="75"/>
      <c r="AE703" s="75"/>
      <c r="AF703" s="75"/>
    </row>
    <row r="704" hidden="1">
      <c r="B704" s="37"/>
      <c r="W704" s="75"/>
      <c r="X704" s="75"/>
      <c r="Y704" s="75"/>
      <c r="Z704" s="75"/>
      <c r="AA704" s="75"/>
      <c r="AB704" s="75"/>
      <c r="AC704" s="75"/>
      <c r="AD704" s="75"/>
      <c r="AE704" s="75"/>
      <c r="AF704" s="75"/>
    </row>
    <row r="705" hidden="1">
      <c r="B705" s="37"/>
      <c r="W705" s="75"/>
      <c r="X705" s="75"/>
      <c r="Y705" s="75"/>
      <c r="Z705" s="75"/>
      <c r="AA705" s="75"/>
      <c r="AB705" s="75"/>
      <c r="AC705" s="75"/>
      <c r="AD705" s="75"/>
      <c r="AE705" s="75"/>
      <c r="AF705" s="75"/>
    </row>
    <row r="706" hidden="1">
      <c r="B706" s="37"/>
      <c r="W706" s="75"/>
      <c r="X706" s="75"/>
      <c r="Y706" s="75"/>
      <c r="Z706" s="75"/>
      <c r="AA706" s="75"/>
      <c r="AB706" s="75"/>
      <c r="AC706" s="75"/>
      <c r="AD706" s="75"/>
      <c r="AE706" s="75"/>
      <c r="AF706" s="75"/>
    </row>
    <row r="707" hidden="1">
      <c r="B707" s="37"/>
      <c r="W707" s="75"/>
      <c r="X707" s="75"/>
      <c r="Y707" s="75"/>
      <c r="Z707" s="75"/>
      <c r="AA707" s="75"/>
      <c r="AB707" s="75"/>
      <c r="AC707" s="75"/>
      <c r="AD707" s="75"/>
      <c r="AE707" s="75"/>
      <c r="AF707" s="75"/>
    </row>
    <row r="708" hidden="1">
      <c r="B708" s="37"/>
      <c r="W708" s="75"/>
      <c r="X708" s="75"/>
      <c r="Y708" s="75"/>
      <c r="Z708" s="75"/>
      <c r="AA708" s="75"/>
      <c r="AB708" s="75"/>
      <c r="AC708" s="75"/>
      <c r="AD708" s="75"/>
      <c r="AE708" s="75"/>
      <c r="AF708" s="75"/>
    </row>
    <row r="709" hidden="1">
      <c r="B709" s="37"/>
      <c r="W709" s="75"/>
      <c r="X709" s="75"/>
      <c r="Y709" s="75"/>
      <c r="Z709" s="75"/>
      <c r="AA709" s="75"/>
      <c r="AB709" s="75"/>
      <c r="AC709" s="75"/>
      <c r="AD709" s="75"/>
      <c r="AE709" s="75"/>
      <c r="AF709" s="75"/>
    </row>
    <row r="710" hidden="1">
      <c r="B710" s="37"/>
      <c r="W710" s="75"/>
      <c r="X710" s="75"/>
      <c r="Y710" s="75"/>
      <c r="Z710" s="75"/>
      <c r="AA710" s="75"/>
      <c r="AB710" s="75"/>
      <c r="AC710" s="75"/>
      <c r="AD710" s="75"/>
      <c r="AE710" s="75"/>
      <c r="AF710" s="75"/>
    </row>
    <row r="711" hidden="1">
      <c r="B711" s="37"/>
      <c r="W711" s="75"/>
      <c r="X711" s="75"/>
      <c r="Y711" s="75"/>
      <c r="Z711" s="75"/>
      <c r="AA711" s="75"/>
      <c r="AB711" s="75"/>
      <c r="AC711" s="75"/>
      <c r="AD711" s="75"/>
      <c r="AE711" s="75"/>
      <c r="AF711" s="75"/>
    </row>
    <row r="712" hidden="1">
      <c r="B712" s="37"/>
      <c r="W712" s="75"/>
      <c r="X712" s="75"/>
      <c r="Y712" s="75"/>
      <c r="Z712" s="75"/>
      <c r="AA712" s="75"/>
      <c r="AB712" s="75"/>
      <c r="AC712" s="75"/>
      <c r="AD712" s="75"/>
      <c r="AE712" s="75"/>
      <c r="AF712" s="75"/>
    </row>
    <row r="713" hidden="1">
      <c r="B713" s="37"/>
      <c r="W713" s="75"/>
      <c r="X713" s="75"/>
      <c r="Y713" s="75"/>
      <c r="Z713" s="75"/>
      <c r="AA713" s="75"/>
      <c r="AB713" s="75"/>
      <c r="AC713" s="75"/>
      <c r="AD713" s="75"/>
      <c r="AE713" s="75"/>
      <c r="AF713" s="75"/>
    </row>
    <row r="714" hidden="1">
      <c r="B714" s="37"/>
      <c r="W714" s="75"/>
      <c r="X714" s="75"/>
      <c r="Y714" s="75"/>
      <c r="Z714" s="75"/>
      <c r="AA714" s="75"/>
      <c r="AB714" s="75"/>
      <c r="AC714" s="75"/>
      <c r="AD714" s="75"/>
      <c r="AE714" s="75"/>
      <c r="AF714" s="75"/>
    </row>
    <row r="715" hidden="1">
      <c r="B715" s="37"/>
      <c r="W715" s="75"/>
      <c r="X715" s="75"/>
      <c r="Y715" s="75"/>
      <c r="Z715" s="75"/>
      <c r="AA715" s="75"/>
      <c r="AB715" s="75"/>
      <c r="AC715" s="75"/>
      <c r="AD715" s="75"/>
      <c r="AE715" s="75"/>
      <c r="AF715" s="75"/>
    </row>
    <row r="716" hidden="1">
      <c r="B716" s="37"/>
      <c r="W716" s="75"/>
      <c r="X716" s="75"/>
      <c r="Y716" s="75"/>
      <c r="Z716" s="75"/>
      <c r="AA716" s="75"/>
      <c r="AB716" s="75"/>
      <c r="AC716" s="75"/>
      <c r="AD716" s="75"/>
      <c r="AE716" s="75"/>
      <c r="AF716" s="75"/>
    </row>
    <row r="717" hidden="1">
      <c r="B717" s="37"/>
      <c r="W717" s="75"/>
      <c r="X717" s="75"/>
      <c r="Y717" s="75"/>
      <c r="Z717" s="75"/>
      <c r="AA717" s="75"/>
      <c r="AB717" s="75"/>
      <c r="AC717" s="75"/>
      <c r="AD717" s="75"/>
      <c r="AE717" s="75"/>
      <c r="AF717" s="75"/>
    </row>
    <row r="718" hidden="1">
      <c r="B718" s="37"/>
      <c r="W718" s="75"/>
      <c r="X718" s="75"/>
      <c r="Y718" s="75"/>
      <c r="Z718" s="75"/>
      <c r="AA718" s="75"/>
      <c r="AB718" s="75"/>
      <c r="AC718" s="75"/>
      <c r="AD718" s="75"/>
      <c r="AE718" s="75"/>
      <c r="AF718" s="75"/>
    </row>
    <row r="719" hidden="1">
      <c r="B719" s="37"/>
      <c r="W719" s="75"/>
      <c r="X719" s="75"/>
      <c r="Y719" s="75"/>
      <c r="Z719" s="75"/>
      <c r="AA719" s="75"/>
      <c r="AB719" s="75"/>
      <c r="AC719" s="75"/>
      <c r="AD719" s="75"/>
      <c r="AE719" s="75"/>
      <c r="AF719" s="75"/>
    </row>
    <row r="720" hidden="1">
      <c r="B720" s="37"/>
      <c r="W720" s="75"/>
      <c r="X720" s="75"/>
      <c r="Y720" s="75"/>
      <c r="Z720" s="75"/>
      <c r="AA720" s="75"/>
      <c r="AB720" s="75"/>
      <c r="AC720" s="75"/>
      <c r="AD720" s="75"/>
      <c r="AE720" s="75"/>
      <c r="AF720" s="75"/>
    </row>
    <row r="721" hidden="1">
      <c r="B721" s="37"/>
      <c r="W721" s="75"/>
      <c r="X721" s="75"/>
      <c r="Y721" s="75"/>
      <c r="Z721" s="75"/>
      <c r="AA721" s="75"/>
      <c r="AB721" s="75"/>
      <c r="AC721" s="75"/>
      <c r="AD721" s="75"/>
      <c r="AE721" s="75"/>
      <c r="AF721" s="75"/>
    </row>
    <row r="722" hidden="1">
      <c r="B722" s="37"/>
      <c r="W722" s="75"/>
      <c r="X722" s="75"/>
      <c r="Y722" s="75"/>
      <c r="Z722" s="75"/>
      <c r="AA722" s="75"/>
      <c r="AB722" s="75"/>
      <c r="AC722" s="75"/>
      <c r="AD722" s="75"/>
      <c r="AE722" s="75"/>
      <c r="AF722" s="75"/>
    </row>
    <row r="723" hidden="1">
      <c r="B723" s="37"/>
      <c r="W723" s="75"/>
      <c r="X723" s="75"/>
      <c r="Y723" s="75"/>
      <c r="Z723" s="75"/>
      <c r="AA723" s="75"/>
      <c r="AB723" s="75"/>
      <c r="AC723" s="75"/>
      <c r="AD723" s="75"/>
      <c r="AE723" s="75"/>
      <c r="AF723" s="75"/>
    </row>
    <row r="724" hidden="1">
      <c r="B724" s="37"/>
      <c r="W724" s="75"/>
      <c r="X724" s="75"/>
      <c r="Y724" s="75"/>
      <c r="Z724" s="75"/>
      <c r="AA724" s="75"/>
      <c r="AB724" s="75"/>
      <c r="AC724" s="75"/>
      <c r="AD724" s="75"/>
      <c r="AE724" s="75"/>
      <c r="AF724" s="75"/>
    </row>
    <row r="725" hidden="1">
      <c r="B725" s="37"/>
      <c r="W725" s="75"/>
      <c r="X725" s="75"/>
      <c r="Y725" s="75"/>
      <c r="Z725" s="75"/>
      <c r="AA725" s="75"/>
      <c r="AB725" s="75"/>
      <c r="AC725" s="75"/>
      <c r="AD725" s="75"/>
      <c r="AE725" s="75"/>
      <c r="AF725" s="75"/>
    </row>
    <row r="726" hidden="1">
      <c r="B726" s="37"/>
      <c r="W726" s="75"/>
      <c r="X726" s="75"/>
      <c r="Y726" s="75"/>
      <c r="Z726" s="75"/>
      <c r="AA726" s="75"/>
      <c r="AB726" s="75"/>
      <c r="AC726" s="75"/>
      <c r="AD726" s="75"/>
      <c r="AE726" s="75"/>
      <c r="AF726" s="75"/>
    </row>
    <row r="727" hidden="1">
      <c r="B727" s="37"/>
      <c r="W727" s="75"/>
      <c r="X727" s="75"/>
      <c r="Y727" s="75"/>
      <c r="Z727" s="75"/>
      <c r="AA727" s="75"/>
      <c r="AB727" s="75"/>
      <c r="AC727" s="75"/>
      <c r="AD727" s="75"/>
      <c r="AE727" s="75"/>
      <c r="AF727" s="75"/>
    </row>
    <row r="728" hidden="1">
      <c r="B728" s="37"/>
      <c r="W728" s="75"/>
      <c r="X728" s="75"/>
      <c r="Y728" s="75"/>
      <c r="Z728" s="75"/>
      <c r="AA728" s="75"/>
      <c r="AB728" s="75"/>
      <c r="AC728" s="75"/>
      <c r="AD728" s="75"/>
      <c r="AE728" s="75"/>
      <c r="AF728" s="75"/>
    </row>
    <row r="729" hidden="1">
      <c r="B729" s="37"/>
      <c r="W729" s="75"/>
      <c r="X729" s="75"/>
      <c r="Y729" s="75"/>
      <c r="Z729" s="75"/>
      <c r="AA729" s="75"/>
      <c r="AB729" s="75"/>
      <c r="AC729" s="75"/>
      <c r="AD729" s="75"/>
      <c r="AE729" s="75"/>
      <c r="AF729" s="75"/>
    </row>
    <row r="730" hidden="1">
      <c r="B730" s="37"/>
      <c r="W730" s="75"/>
      <c r="X730" s="75"/>
      <c r="Y730" s="75"/>
      <c r="Z730" s="75"/>
      <c r="AA730" s="75"/>
      <c r="AB730" s="75"/>
      <c r="AC730" s="75"/>
      <c r="AD730" s="75"/>
      <c r="AE730" s="75"/>
      <c r="AF730" s="75"/>
    </row>
    <row r="731" hidden="1">
      <c r="B731" s="37"/>
      <c r="W731" s="75"/>
      <c r="X731" s="75"/>
      <c r="Y731" s="75"/>
      <c r="Z731" s="75"/>
      <c r="AA731" s="75"/>
      <c r="AB731" s="75"/>
      <c r="AC731" s="75"/>
      <c r="AD731" s="75"/>
      <c r="AE731" s="75"/>
      <c r="AF731" s="75"/>
    </row>
    <row r="732" hidden="1">
      <c r="B732" s="37"/>
      <c r="W732" s="75"/>
      <c r="X732" s="75"/>
      <c r="Y732" s="75"/>
      <c r="Z732" s="75"/>
      <c r="AA732" s="75"/>
      <c r="AB732" s="75"/>
      <c r="AC732" s="75"/>
      <c r="AD732" s="75"/>
      <c r="AE732" s="75"/>
      <c r="AF732" s="75"/>
    </row>
    <row r="733" hidden="1">
      <c r="B733" s="37"/>
      <c r="W733" s="75"/>
      <c r="X733" s="75"/>
      <c r="Y733" s="75"/>
      <c r="Z733" s="75"/>
      <c r="AA733" s="75"/>
      <c r="AB733" s="75"/>
      <c r="AC733" s="75"/>
      <c r="AD733" s="75"/>
      <c r="AE733" s="75"/>
      <c r="AF733" s="75"/>
    </row>
    <row r="734" hidden="1">
      <c r="B734" s="37"/>
      <c r="W734" s="75"/>
      <c r="X734" s="75"/>
      <c r="Y734" s="75"/>
      <c r="Z734" s="75"/>
      <c r="AA734" s="75"/>
      <c r="AB734" s="75"/>
      <c r="AC734" s="75"/>
      <c r="AD734" s="75"/>
      <c r="AE734" s="75"/>
      <c r="AF734" s="75"/>
    </row>
    <row r="735" hidden="1">
      <c r="B735" s="37"/>
      <c r="W735" s="75"/>
      <c r="X735" s="75"/>
      <c r="Y735" s="75"/>
      <c r="Z735" s="75"/>
      <c r="AA735" s="75"/>
      <c r="AB735" s="75"/>
      <c r="AC735" s="75"/>
      <c r="AD735" s="75"/>
      <c r="AE735" s="75"/>
      <c r="AF735" s="75"/>
    </row>
    <row r="736" hidden="1">
      <c r="B736" s="37"/>
      <c r="W736" s="75"/>
      <c r="X736" s="75"/>
      <c r="Y736" s="75"/>
      <c r="Z736" s="75"/>
      <c r="AA736" s="75"/>
      <c r="AB736" s="75"/>
      <c r="AC736" s="75"/>
      <c r="AD736" s="75"/>
      <c r="AE736" s="75"/>
      <c r="AF736" s="75"/>
    </row>
    <row r="737" hidden="1">
      <c r="B737" s="37"/>
      <c r="W737" s="75"/>
      <c r="X737" s="75"/>
      <c r="Y737" s="75"/>
      <c r="Z737" s="75"/>
      <c r="AA737" s="75"/>
      <c r="AB737" s="75"/>
      <c r="AC737" s="75"/>
      <c r="AD737" s="75"/>
      <c r="AE737" s="75"/>
      <c r="AF737" s="75"/>
    </row>
    <row r="738" hidden="1">
      <c r="B738" s="37"/>
      <c r="W738" s="75"/>
      <c r="X738" s="75"/>
      <c r="Y738" s="75"/>
      <c r="Z738" s="75"/>
      <c r="AA738" s="75"/>
      <c r="AB738" s="75"/>
      <c r="AC738" s="75"/>
      <c r="AD738" s="75"/>
      <c r="AE738" s="75"/>
      <c r="AF738" s="75"/>
    </row>
    <row r="739" hidden="1">
      <c r="B739" s="37"/>
      <c r="W739" s="75"/>
      <c r="X739" s="75"/>
      <c r="Y739" s="75"/>
      <c r="Z739" s="75"/>
      <c r="AA739" s="75"/>
      <c r="AB739" s="75"/>
      <c r="AC739" s="75"/>
      <c r="AD739" s="75"/>
      <c r="AE739" s="75"/>
      <c r="AF739" s="75"/>
    </row>
    <row r="740" hidden="1">
      <c r="B740" s="37"/>
      <c r="W740" s="75"/>
      <c r="X740" s="75"/>
      <c r="Y740" s="75"/>
      <c r="Z740" s="75"/>
      <c r="AA740" s="75"/>
      <c r="AB740" s="75"/>
      <c r="AC740" s="75"/>
      <c r="AD740" s="75"/>
      <c r="AE740" s="75"/>
      <c r="AF740" s="75"/>
    </row>
    <row r="741" hidden="1">
      <c r="B741" s="37"/>
      <c r="W741" s="75"/>
      <c r="X741" s="75"/>
      <c r="Y741" s="75"/>
      <c r="Z741" s="75"/>
      <c r="AA741" s="75"/>
      <c r="AB741" s="75"/>
      <c r="AC741" s="75"/>
      <c r="AD741" s="75"/>
      <c r="AE741" s="75"/>
      <c r="AF741" s="75"/>
    </row>
    <row r="742" hidden="1">
      <c r="B742" s="37"/>
      <c r="W742" s="75"/>
      <c r="X742" s="75"/>
      <c r="Y742" s="75"/>
      <c r="Z742" s="75"/>
      <c r="AA742" s="75"/>
      <c r="AB742" s="75"/>
      <c r="AC742" s="75"/>
      <c r="AD742" s="75"/>
      <c r="AE742" s="75"/>
      <c r="AF742" s="75"/>
    </row>
    <row r="743" hidden="1">
      <c r="B743" s="37"/>
      <c r="W743" s="75"/>
      <c r="X743" s="75"/>
      <c r="Y743" s="75"/>
      <c r="Z743" s="75"/>
      <c r="AA743" s="75"/>
      <c r="AB743" s="75"/>
      <c r="AC743" s="75"/>
      <c r="AD743" s="75"/>
      <c r="AE743" s="75"/>
      <c r="AF743" s="75"/>
    </row>
    <row r="744" hidden="1">
      <c r="B744" s="37"/>
      <c r="W744" s="75"/>
      <c r="X744" s="75"/>
      <c r="Y744" s="75"/>
      <c r="Z744" s="75"/>
      <c r="AA744" s="75"/>
      <c r="AB744" s="75"/>
      <c r="AC744" s="75"/>
      <c r="AD744" s="75"/>
      <c r="AE744" s="75"/>
      <c r="AF744" s="75"/>
    </row>
    <row r="745" hidden="1">
      <c r="B745" s="37"/>
      <c r="W745" s="75"/>
      <c r="X745" s="75"/>
      <c r="Y745" s="75"/>
      <c r="Z745" s="75"/>
      <c r="AA745" s="75"/>
      <c r="AB745" s="75"/>
      <c r="AC745" s="75"/>
      <c r="AD745" s="75"/>
      <c r="AE745" s="75"/>
      <c r="AF745" s="75"/>
    </row>
    <row r="746" hidden="1">
      <c r="B746" s="37"/>
      <c r="W746" s="75"/>
      <c r="X746" s="75"/>
      <c r="Y746" s="75"/>
      <c r="Z746" s="75"/>
      <c r="AA746" s="75"/>
      <c r="AB746" s="75"/>
      <c r="AC746" s="75"/>
      <c r="AD746" s="75"/>
      <c r="AE746" s="75"/>
      <c r="AF746" s="75"/>
    </row>
    <row r="747" hidden="1">
      <c r="B747" s="37"/>
      <c r="W747" s="75"/>
      <c r="X747" s="75"/>
      <c r="Y747" s="75"/>
      <c r="Z747" s="75"/>
      <c r="AA747" s="75"/>
      <c r="AB747" s="75"/>
      <c r="AC747" s="75"/>
      <c r="AD747" s="75"/>
      <c r="AE747" s="75"/>
      <c r="AF747" s="75"/>
    </row>
    <row r="748" hidden="1">
      <c r="B748" s="37"/>
      <c r="W748" s="75"/>
      <c r="X748" s="75"/>
      <c r="Y748" s="75"/>
      <c r="Z748" s="75"/>
      <c r="AA748" s="75"/>
      <c r="AB748" s="75"/>
      <c r="AC748" s="75"/>
      <c r="AD748" s="75"/>
      <c r="AE748" s="75"/>
      <c r="AF748" s="75"/>
    </row>
    <row r="749" hidden="1">
      <c r="B749" s="37"/>
      <c r="W749" s="75"/>
      <c r="X749" s="75"/>
      <c r="Y749" s="75"/>
      <c r="Z749" s="75"/>
      <c r="AA749" s="75"/>
      <c r="AB749" s="75"/>
      <c r="AC749" s="75"/>
      <c r="AD749" s="75"/>
      <c r="AE749" s="75"/>
      <c r="AF749" s="75"/>
    </row>
    <row r="750" hidden="1">
      <c r="B750" s="37"/>
      <c r="W750" s="75"/>
      <c r="X750" s="75"/>
      <c r="Y750" s="75"/>
      <c r="Z750" s="75"/>
      <c r="AA750" s="75"/>
      <c r="AB750" s="75"/>
      <c r="AC750" s="75"/>
      <c r="AD750" s="75"/>
      <c r="AE750" s="75"/>
      <c r="AF750" s="75"/>
    </row>
    <row r="751" hidden="1">
      <c r="B751" s="37"/>
      <c r="W751" s="75"/>
      <c r="X751" s="75"/>
      <c r="Y751" s="75"/>
      <c r="Z751" s="75"/>
      <c r="AA751" s="75"/>
      <c r="AB751" s="75"/>
      <c r="AC751" s="75"/>
      <c r="AD751" s="75"/>
      <c r="AE751" s="75"/>
      <c r="AF751" s="75"/>
    </row>
    <row r="752" hidden="1">
      <c r="B752" s="37"/>
      <c r="W752" s="75"/>
      <c r="X752" s="75"/>
      <c r="Y752" s="75"/>
      <c r="Z752" s="75"/>
      <c r="AA752" s="75"/>
      <c r="AB752" s="75"/>
      <c r="AC752" s="75"/>
      <c r="AD752" s="75"/>
      <c r="AE752" s="75"/>
      <c r="AF752" s="75"/>
    </row>
    <row r="753" hidden="1">
      <c r="B753" s="37"/>
      <c r="W753" s="75"/>
      <c r="X753" s="75"/>
      <c r="Y753" s="75"/>
      <c r="Z753" s="75"/>
      <c r="AA753" s="75"/>
      <c r="AB753" s="75"/>
      <c r="AC753" s="75"/>
      <c r="AD753" s="75"/>
      <c r="AE753" s="75"/>
      <c r="AF753" s="75"/>
    </row>
    <row r="754" hidden="1">
      <c r="B754" s="37"/>
      <c r="W754" s="75"/>
      <c r="X754" s="75"/>
      <c r="Y754" s="75"/>
      <c r="Z754" s="75"/>
      <c r="AA754" s="75"/>
      <c r="AB754" s="75"/>
      <c r="AC754" s="75"/>
      <c r="AD754" s="75"/>
      <c r="AE754" s="75"/>
      <c r="AF754" s="75"/>
    </row>
    <row r="755" hidden="1">
      <c r="B755" s="37"/>
      <c r="W755" s="75"/>
      <c r="X755" s="75"/>
      <c r="Y755" s="75"/>
      <c r="Z755" s="75"/>
      <c r="AA755" s="75"/>
      <c r="AB755" s="75"/>
      <c r="AC755" s="75"/>
      <c r="AD755" s="75"/>
      <c r="AE755" s="75"/>
      <c r="AF755" s="75"/>
    </row>
    <row r="756" hidden="1">
      <c r="B756" s="37"/>
      <c r="W756" s="75"/>
      <c r="X756" s="75"/>
      <c r="Y756" s="75"/>
      <c r="Z756" s="75"/>
      <c r="AA756" s="75"/>
      <c r="AB756" s="75"/>
      <c r="AC756" s="75"/>
      <c r="AD756" s="75"/>
      <c r="AE756" s="75"/>
      <c r="AF756" s="75"/>
    </row>
    <row r="757" hidden="1">
      <c r="B757" s="37"/>
      <c r="W757" s="75"/>
      <c r="X757" s="75"/>
      <c r="Y757" s="75"/>
      <c r="Z757" s="75"/>
      <c r="AA757" s="75"/>
      <c r="AB757" s="75"/>
      <c r="AC757" s="75"/>
      <c r="AD757" s="75"/>
      <c r="AE757" s="75"/>
      <c r="AF757" s="75"/>
    </row>
    <row r="758" hidden="1">
      <c r="B758" s="37"/>
      <c r="W758" s="75"/>
      <c r="X758" s="75"/>
      <c r="Y758" s="75"/>
      <c r="Z758" s="75"/>
      <c r="AA758" s="75"/>
      <c r="AB758" s="75"/>
      <c r="AC758" s="75"/>
      <c r="AD758" s="75"/>
      <c r="AE758" s="75"/>
      <c r="AF758" s="75"/>
    </row>
    <row r="759" hidden="1">
      <c r="B759" s="37"/>
      <c r="W759" s="75"/>
      <c r="X759" s="75"/>
      <c r="Y759" s="75"/>
      <c r="Z759" s="75"/>
      <c r="AA759" s="75"/>
      <c r="AB759" s="75"/>
      <c r="AC759" s="75"/>
      <c r="AD759" s="75"/>
      <c r="AE759" s="75"/>
      <c r="AF759" s="75"/>
    </row>
    <row r="760" hidden="1">
      <c r="B760" s="37"/>
      <c r="W760" s="75"/>
      <c r="X760" s="75"/>
      <c r="Y760" s="75"/>
      <c r="Z760" s="75"/>
      <c r="AA760" s="75"/>
      <c r="AB760" s="75"/>
      <c r="AC760" s="75"/>
      <c r="AD760" s="75"/>
      <c r="AE760" s="75"/>
      <c r="AF760" s="75"/>
    </row>
    <row r="761" hidden="1">
      <c r="B761" s="37"/>
      <c r="W761" s="75"/>
      <c r="X761" s="75"/>
      <c r="Y761" s="75"/>
      <c r="Z761" s="75"/>
      <c r="AA761" s="75"/>
      <c r="AB761" s="75"/>
      <c r="AC761" s="75"/>
      <c r="AD761" s="75"/>
      <c r="AE761" s="75"/>
      <c r="AF761" s="75"/>
    </row>
    <row r="762" hidden="1">
      <c r="B762" s="37"/>
      <c r="W762" s="75"/>
      <c r="X762" s="75"/>
      <c r="Y762" s="75"/>
      <c r="Z762" s="75"/>
      <c r="AA762" s="75"/>
      <c r="AB762" s="75"/>
      <c r="AC762" s="75"/>
      <c r="AD762" s="75"/>
      <c r="AE762" s="75"/>
      <c r="AF762" s="75"/>
    </row>
    <row r="763" hidden="1">
      <c r="B763" s="37"/>
      <c r="W763" s="75"/>
      <c r="X763" s="75"/>
      <c r="Y763" s="75"/>
      <c r="Z763" s="75"/>
      <c r="AA763" s="75"/>
      <c r="AB763" s="75"/>
      <c r="AC763" s="75"/>
      <c r="AD763" s="75"/>
      <c r="AE763" s="75"/>
      <c r="AF763" s="75"/>
    </row>
    <row r="764" hidden="1">
      <c r="B764" s="37"/>
      <c r="W764" s="75"/>
      <c r="X764" s="75"/>
      <c r="Y764" s="75"/>
      <c r="Z764" s="75"/>
      <c r="AA764" s="75"/>
      <c r="AB764" s="75"/>
      <c r="AC764" s="75"/>
      <c r="AD764" s="75"/>
      <c r="AE764" s="75"/>
      <c r="AF764" s="75"/>
    </row>
    <row r="765" hidden="1">
      <c r="B765" s="37"/>
      <c r="W765" s="75"/>
      <c r="X765" s="75"/>
      <c r="Y765" s="75"/>
      <c r="Z765" s="75"/>
      <c r="AA765" s="75"/>
      <c r="AB765" s="75"/>
      <c r="AC765" s="75"/>
      <c r="AD765" s="75"/>
      <c r="AE765" s="75"/>
      <c r="AF765" s="75"/>
    </row>
    <row r="766" hidden="1">
      <c r="B766" s="37"/>
      <c r="W766" s="75"/>
      <c r="X766" s="75"/>
      <c r="Y766" s="75"/>
      <c r="Z766" s="75"/>
      <c r="AA766" s="75"/>
      <c r="AB766" s="75"/>
      <c r="AC766" s="75"/>
      <c r="AD766" s="75"/>
      <c r="AE766" s="75"/>
      <c r="AF766" s="75"/>
    </row>
    <row r="767" hidden="1">
      <c r="B767" s="37"/>
      <c r="W767" s="75"/>
      <c r="X767" s="75"/>
      <c r="Y767" s="75"/>
      <c r="Z767" s="75"/>
      <c r="AA767" s="75"/>
      <c r="AB767" s="75"/>
      <c r="AC767" s="75"/>
      <c r="AD767" s="75"/>
      <c r="AE767" s="75"/>
      <c r="AF767" s="75"/>
    </row>
    <row r="768" hidden="1">
      <c r="B768" s="37"/>
      <c r="W768" s="75"/>
      <c r="X768" s="75"/>
      <c r="Y768" s="75"/>
      <c r="Z768" s="75"/>
      <c r="AA768" s="75"/>
      <c r="AB768" s="75"/>
      <c r="AC768" s="75"/>
      <c r="AD768" s="75"/>
      <c r="AE768" s="75"/>
      <c r="AF768" s="75"/>
    </row>
    <row r="769" hidden="1">
      <c r="B769" s="37"/>
      <c r="W769" s="75"/>
      <c r="X769" s="75"/>
      <c r="Y769" s="75"/>
      <c r="Z769" s="75"/>
      <c r="AA769" s="75"/>
      <c r="AB769" s="75"/>
      <c r="AC769" s="75"/>
      <c r="AD769" s="75"/>
      <c r="AE769" s="75"/>
      <c r="AF769" s="75"/>
    </row>
    <row r="770" hidden="1">
      <c r="B770" s="37"/>
      <c r="W770" s="75"/>
      <c r="X770" s="75"/>
      <c r="Y770" s="75"/>
      <c r="Z770" s="75"/>
      <c r="AA770" s="75"/>
      <c r="AB770" s="75"/>
      <c r="AC770" s="75"/>
      <c r="AD770" s="75"/>
      <c r="AE770" s="75"/>
      <c r="AF770" s="75"/>
    </row>
    <row r="771" hidden="1">
      <c r="B771" s="37"/>
      <c r="W771" s="75"/>
      <c r="X771" s="75"/>
      <c r="Y771" s="75"/>
      <c r="Z771" s="75"/>
      <c r="AA771" s="75"/>
      <c r="AB771" s="75"/>
      <c r="AC771" s="75"/>
      <c r="AD771" s="75"/>
      <c r="AE771" s="75"/>
      <c r="AF771" s="75"/>
    </row>
    <row r="772" hidden="1">
      <c r="B772" s="37"/>
      <c r="W772" s="75"/>
      <c r="X772" s="75"/>
      <c r="Y772" s="75"/>
      <c r="Z772" s="75"/>
      <c r="AA772" s="75"/>
      <c r="AB772" s="75"/>
      <c r="AC772" s="75"/>
      <c r="AD772" s="75"/>
      <c r="AE772" s="75"/>
      <c r="AF772" s="75"/>
    </row>
    <row r="773" hidden="1">
      <c r="B773" s="37"/>
      <c r="W773" s="75"/>
      <c r="X773" s="75"/>
      <c r="Y773" s="75"/>
      <c r="Z773" s="75"/>
      <c r="AA773" s="75"/>
      <c r="AB773" s="75"/>
      <c r="AC773" s="75"/>
      <c r="AD773" s="75"/>
      <c r="AE773" s="75"/>
      <c r="AF773" s="75"/>
    </row>
    <row r="774" hidden="1">
      <c r="B774" s="37"/>
      <c r="W774" s="75"/>
      <c r="X774" s="75"/>
      <c r="Y774" s="75"/>
      <c r="Z774" s="75"/>
      <c r="AA774" s="75"/>
      <c r="AB774" s="75"/>
      <c r="AC774" s="75"/>
      <c r="AD774" s="75"/>
      <c r="AE774" s="75"/>
      <c r="AF774" s="75"/>
    </row>
    <row r="775" hidden="1">
      <c r="B775" s="37"/>
      <c r="W775" s="75"/>
      <c r="X775" s="75"/>
      <c r="Y775" s="75"/>
      <c r="Z775" s="75"/>
      <c r="AA775" s="75"/>
      <c r="AB775" s="75"/>
      <c r="AC775" s="75"/>
      <c r="AD775" s="75"/>
      <c r="AE775" s="75"/>
      <c r="AF775" s="75"/>
    </row>
    <row r="776" hidden="1">
      <c r="B776" s="37"/>
      <c r="W776" s="75"/>
      <c r="X776" s="75"/>
      <c r="Y776" s="75"/>
      <c r="Z776" s="75"/>
      <c r="AA776" s="75"/>
      <c r="AB776" s="75"/>
      <c r="AC776" s="75"/>
      <c r="AD776" s="75"/>
      <c r="AE776" s="75"/>
      <c r="AF776" s="75"/>
    </row>
    <row r="777" hidden="1">
      <c r="B777" s="37"/>
      <c r="W777" s="75"/>
      <c r="X777" s="75"/>
      <c r="Y777" s="75"/>
      <c r="Z777" s="75"/>
      <c r="AA777" s="75"/>
      <c r="AB777" s="75"/>
      <c r="AC777" s="75"/>
      <c r="AD777" s="75"/>
      <c r="AE777" s="75"/>
      <c r="AF777" s="75"/>
    </row>
    <row r="778" hidden="1">
      <c r="B778" s="37"/>
      <c r="W778" s="75"/>
      <c r="X778" s="75"/>
      <c r="Y778" s="75"/>
      <c r="Z778" s="75"/>
      <c r="AA778" s="75"/>
      <c r="AB778" s="75"/>
      <c r="AC778" s="75"/>
      <c r="AD778" s="75"/>
      <c r="AE778" s="75"/>
      <c r="AF778" s="75"/>
    </row>
    <row r="779" hidden="1">
      <c r="B779" s="37"/>
      <c r="W779" s="75"/>
      <c r="X779" s="75"/>
      <c r="Y779" s="75"/>
      <c r="Z779" s="75"/>
      <c r="AA779" s="75"/>
      <c r="AB779" s="75"/>
      <c r="AC779" s="75"/>
      <c r="AD779" s="75"/>
      <c r="AE779" s="75"/>
      <c r="AF779" s="75"/>
    </row>
    <row r="780" hidden="1">
      <c r="B780" s="37"/>
      <c r="W780" s="75"/>
      <c r="X780" s="75"/>
      <c r="Y780" s="75"/>
      <c r="Z780" s="75"/>
      <c r="AA780" s="75"/>
      <c r="AB780" s="75"/>
      <c r="AC780" s="75"/>
      <c r="AD780" s="75"/>
      <c r="AE780" s="75"/>
      <c r="AF780" s="75"/>
    </row>
    <row r="781" hidden="1">
      <c r="B781" s="37"/>
      <c r="W781" s="75"/>
      <c r="X781" s="75"/>
      <c r="Y781" s="75"/>
      <c r="Z781" s="75"/>
      <c r="AA781" s="75"/>
      <c r="AB781" s="75"/>
      <c r="AC781" s="75"/>
      <c r="AD781" s="75"/>
      <c r="AE781" s="75"/>
      <c r="AF781" s="75"/>
    </row>
    <row r="782" hidden="1">
      <c r="B782" s="37"/>
      <c r="W782" s="75"/>
      <c r="X782" s="75"/>
      <c r="Y782" s="75"/>
      <c r="Z782" s="75"/>
      <c r="AA782" s="75"/>
      <c r="AB782" s="75"/>
      <c r="AC782" s="75"/>
      <c r="AD782" s="75"/>
      <c r="AE782" s="75"/>
      <c r="AF782" s="75"/>
    </row>
    <row r="783" hidden="1">
      <c r="B783" s="37"/>
      <c r="W783" s="75"/>
      <c r="X783" s="75"/>
      <c r="Y783" s="75"/>
      <c r="Z783" s="75"/>
      <c r="AA783" s="75"/>
      <c r="AB783" s="75"/>
      <c r="AC783" s="75"/>
      <c r="AD783" s="75"/>
      <c r="AE783" s="75"/>
      <c r="AF783" s="75"/>
    </row>
    <row r="784" hidden="1">
      <c r="B784" s="37"/>
      <c r="W784" s="75"/>
      <c r="X784" s="75"/>
      <c r="Y784" s="75"/>
      <c r="Z784" s="75"/>
      <c r="AA784" s="75"/>
      <c r="AB784" s="75"/>
      <c r="AC784" s="75"/>
      <c r="AD784" s="75"/>
      <c r="AE784" s="75"/>
      <c r="AF784" s="75"/>
    </row>
    <row r="785" hidden="1">
      <c r="B785" s="37"/>
      <c r="W785" s="75"/>
      <c r="X785" s="75"/>
      <c r="Y785" s="75"/>
      <c r="Z785" s="75"/>
      <c r="AA785" s="75"/>
      <c r="AB785" s="75"/>
      <c r="AC785" s="75"/>
      <c r="AD785" s="75"/>
      <c r="AE785" s="75"/>
      <c r="AF785" s="75"/>
    </row>
    <row r="786" hidden="1">
      <c r="B786" s="37"/>
      <c r="W786" s="75"/>
      <c r="X786" s="75"/>
      <c r="Y786" s="75"/>
      <c r="Z786" s="75"/>
      <c r="AA786" s="75"/>
      <c r="AB786" s="75"/>
      <c r="AC786" s="75"/>
      <c r="AD786" s="75"/>
      <c r="AE786" s="75"/>
      <c r="AF786" s="75"/>
    </row>
    <row r="787" hidden="1">
      <c r="B787" s="37"/>
      <c r="W787" s="75"/>
      <c r="X787" s="75"/>
      <c r="Y787" s="75"/>
      <c r="Z787" s="75"/>
      <c r="AA787" s="75"/>
      <c r="AB787" s="75"/>
      <c r="AC787" s="75"/>
      <c r="AD787" s="75"/>
      <c r="AE787" s="75"/>
      <c r="AF787" s="75"/>
    </row>
    <row r="788" hidden="1">
      <c r="B788" s="37"/>
      <c r="W788" s="75"/>
      <c r="X788" s="75"/>
      <c r="Y788" s="75"/>
      <c r="Z788" s="75"/>
      <c r="AA788" s="75"/>
      <c r="AB788" s="75"/>
      <c r="AC788" s="75"/>
      <c r="AD788" s="75"/>
      <c r="AE788" s="75"/>
      <c r="AF788" s="75"/>
    </row>
    <row r="789" hidden="1">
      <c r="B789" s="37"/>
      <c r="W789" s="75"/>
      <c r="X789" s="75"/>
      <c r="Y789" s="75"/>
      <c r="Z789" s="75"/>
      <c r="AA789" s="75"/>
      <c r="AB789" s="75"/>
      <c r="AC789" s="75"/>
      <c r="AD789" s="75"/>
      <c r="AE789" s="75"/>
      <c r="AF789" s="75"/>
    </row>
    <row r="790" hidden="1">
      <c r="B790" s="37"/>
      <c r="W790" s="75"/>
      <c r="X790" s="75"/>
      <c r="Y790" s="75"/>
      <c r="Z790" s="75"/>
      <c r="AA790" s="75"/>
      <c r="AB790" s="75"/>
      <c r="AC790" s="75"/>
      <c r="AD790" s="75"/>
      <c r="AE790" s="75"/>
      <c r="AF790" s="75"/>
    </row>
    <row r="791" hidden="1">
      <c r="B791" s="37"/>
      <c r="W791" s="75"/>
      <c r="X791" s="75"/>
      <c r="Y791" s="75"/>
      <c r="Z791" s="75"/>
      <c r="AA791" s="75"/>
      <c r="AB791" s="75"/>
      <c r="AC791" s="75"/>
      <c r="AD791" s="75"/>
      <c r="AE791" s="75"/>
      <c r="AF791" s="75"/>
    </row>
    <row r="792" hidden="1">
      <c r="B792" s="37"/>
      <c r="W792" s="75"/>
      <c r="X792" s="75"/>
      <c r="Y792" s="75"/>
      <c r="Z792" s="75"/>
      <c r="AA792" s="75"/>
      <c r="AB792" s="75"/>
      <c r="AC792" s="75"/>
      <c r="AD792" s="75"/>
      <c r="AE792" s="75"/>
      <c r="AF792" s="75"/>
    </row>
    <row r="793" hidden="1">
      <c r="B793" s="37"/>
      <c r="W793" s="75"/>
      <c r="X793" s="75"/>
      <c r="Y793" s="75"/>
      <c r="Z793" s="75"/>
      <c r="AA793" s="75"/>
      <c r="AB793" s="75"/>
      <c r="AC793" s="75"/>
      <c r="AD793" s="75"/>
      <c r="AE793" s="75"/>
      <c r="AF793" s="75"/>
    </row>
    <row r="794" hidden="1">
      <c r="B794" s="37"/>
      <c r="W794" s="75"/>
      <c r="X794" s="75"/>
      <c r="Y794" s="75"/>
      <c r="Z794" s="75"/>
      <c r="AA794" s="75"/>
      <c r="AB794" s="75"/>
      <c r="AC794" s="75"/>
      <c r="AD794" s="75"/>
      <c r="AE794" s="75"/>
      <c r="AF794" s="75"/>
    </row>
    <row r="795" hidden="1">
      <c r="B795" s="37"/>
      <c r="W795" s="75"/>
      <c r="X795" s="75"/>
      <c r="Y795" s="75"/>
      <c r="Z795" s="75"/>
      <c r="AA795" s="75"/>
      <c r="AB795" s="75"/>
      <c r="AC795" s="75"/>
      <c r="AD795" s="75"/>
      <c r="AE795" s="75"/>
      <c r="AF795" s="75"/>
    </row>
    <row r="796" hidden="1">
      <c r="B796" s="37"/>
      <c r="W796" s="75"/>
      <c r="X796" s="75"/>
      <c r="Y796" s="75"/>
      <c r="Z796" s="75"/>
      <c r="AA796" s="75"/>
      <c r="AB796" s="75"/>
      <c r="AC796" s="75"/>
      <c r="AD796" s="75"/>
      <c r="AE796" s="75"/>
      <c r="AF796" s="75"/>
    </row>
    <row r="797" hidden="1">
      <c r="B797" s="37"/>
      <c r="W797" s="75"/>
      <c r="X797" s="75"/>
      <c r="Y797" s="75"/>
      <c r="Z797" s="75"/>
      <c r="AA797" s="75"/>
      <c r="AB797" s="75"/>
      <c r="AC797" s="75"/>
      <c r="AD797" s="75"/>
      <c r="AE797" s="75"/>
      <c r="AF797" s="75"/>
    </row>
    <row r="798" hidden="1">
      <c r="B798" s="37"/>
      <c r="W798" s="75"/>
      <c r="X798" s="75"/>
      <c r="Y798" s="75"/>
      <c r="Z798" s="75"/>
      <c r="AA798" s="75"/>
      <c r="AB798" s="75"/>
      <c r="AC798" s="75"/>
      <c r="AD798" s="75"/>
      <c r="AE798" s="75"/>
      <c r="AF798" s="75"/>
    </row>
    <row r="799" hidden="1">
      <c r="B799" s="37"/>
      <c r="W799" s="75"/>
      <c r="X799" s="75"/>
      <c r="Y799" s="75"/>
      <c r="Z799" s="75"/>
      <c r="AA799" s="75"/>
      <c r="AB799" s="75"/>
      <c r="AC799" s="75"/>
      <c r="AD799" s="75"/>
      <c r="AE799" s="75"/>
      <c r="AF799" s="75"/>
    </row>
    <row r="800" hidden="1">
      <c r="B800" s="37"/>
      <c r="W800" s="75"/>
      <c r="X800" s="75"/>
      <c r="Y800" s="75"/>
      <c r="Z800" s="75"/>
      <c r="AA800" s="75"/>
      <c r="AB800" s="75"/>
      <c r="AC800" s="75"/>
      <c r="AD800" s="75"/>
      <c r="AE800" s="75"/>
      <c r="AF800" s="75"/>
    </row>
    <row r="801" hidden="1">
      <c r="B801" s="37"/>
      <c r="W801" s="75"/>
      <c r="X801" s="75"/>
      <c r="Y801" s="75"/>
      <c r="Z801" s="75"/>
      <c r="AA801" s="75"/>
      <c r="AB801" s="75"/>
      <c r="AC801" s="75"/>
      <c r="AD801" s="75"/>
      <c r="AE801" s="75"/>
      <c r="AF801" s="75"/>
    </row>
    <row r="802" hidden="1">
      <c r="B802" s="37"/>
      <c r="W802" s="75"/>
      <c r="X802" s="75"/>
      <c r="Y802" s="75"/>
      <c r="Z802" s="75"/>
      <c r="AA802" s="75"/>
      <c r="AB802" s="75"/>
      <c r="AC802" s="75"/>
      <c r="AD802" s="75"/>
      <c r="AE802" s="75"/>
      <c r="AF802" s="75"/>
    </row>
    <row r="803" hidden="1">
      <c r="B803" s="37"/>
      <c r="W803" s="75"/>
      <c r="X803" s="75"/>
      <c r="Y803" s="75"/>
      <c r="Z803" s="75"/>
      <c r="AA803" s="75"/>
      <c r="AB803" s="75"/>
      <c r="AC803" s="75"/>
      <c r="AD803" s="75"/>
      <c r="AE803" s="75"/>
      <c r="AF803" s="75"/>
    </row>
    <row r="804" hidden="1">
      <c r="B804" s="37"/>
      <c r="W804" s="75"/>
      <c r="X804" s="75"/>
      <c r="Y804" s="75"/>
      <c r="Z804" s="75"/>
      <c r="AA804" s="75"/>
      <c r="AB804" s="75"/>
      <c r="AC804" s="75"/>
      <c r="AD804" s="75"/>
      <c r="AE804" s="75"/>
      <c r="AF804" s="75"/>
    </row>
    <row r="805" hidden="1">
      <c r="B805" s="37"/>
      <c r="W805" s="75"/>
      <c r="X805" s="75"/>
      <c r="Y805" s="75"/>
      <c r="Z805" s="75"/>
      <c r="AA805" s="75"/>
      <c r="AB805" s="75"/>
      <c r="AC805" s="75"/>
      <c r="AD805" s="75"/>
      <c r="AE805" s="75"/>
      <c r="AF805" s="75"/>
    </row>
    <row r="806" hidden="1">
      <c r="B806" s="37"/>
      <c r="W806" s="75"/>
      <c r="X806" s="75"/>
      <c r="Y806" s="75"/>
      <c r="Z806" s="75"/>
      <c r="AA806" s="75"/>
      <c r="AB806" s="75"/>
      <c r="AC806" s="75"/>
      <c r="AD806" s="75"/>
      <c r="AE806" s="75"/>
      <c r="AF806" s="75"/>
    </row>
    <row r="807" hidden="1">
      <c r="B807" s="37"/>
      <c r="W807" s="75"/>
      <c r="X807" s="75"/>
      <c r="Y807" s="75"/>
      <c r="Z807" s="75"/>
      <c r="AA807" s="75"/>
      <c r="AB807" s="75"/>
      <c r="AC807" s="75"/>
      <c r="AD807" s="75"/>
      <c r="AE807" s="75"/>
      <c r="AF807" s="75"/>
    </row>
    <row r="808" hidden="1">
      <c r="B808" s="37"/>
      <c r="W808" s="75"/>
      <c r="X808" s="75"/>
      <c r="Y808" s="75"/>
      <c r="Z808" s="75"/>
      <c r="AA808" s="75"/>
      <c r="AB808" s="75"/>
      <c r="AC808" s="75"/>
      <c r="AD808" s="75"/>
      <c r="AE808" s="75"/>
      <c r="AF808" s="75"/>
    </row>
    <row r="809" hidden="1">
      <c r="B809" s="37"/>
      <c r="W809" s="75"/>
      <c r="X809" s="75"/>
      <c r="Y809" s="75"/>
      <c r="Z809" s="75"/>
      <c r="AA809" s="75"/>
      <c r="AB809" s="75"/>
      <c r="AC809" s="75"/>
      <c r="AD809" s="75"/>
      <c r="AE809" s="75"/>
      <c r="AF809" s="75"/>
    </row>
    <row r="810" hidden="1">
      <c r="B810" s="37"/>
      <c r="W810" s="75"/>
      <c r="X810" s="75"/>
      <c r="Y810" s="75"/>
      <c r="Z810" s="75"/>
      <c r="AA810" s="75"/>
      <c r="AB810" s="75"/>
      <c r="AC810" s="75"/>
      <c r="AD810" s="75"/>
      <c r="AE810" s="75"/>
      <c r="AF810" s="75"/>
    </row>
    <row r="811" hidden="1">
      <c r="B811" s="37"/>
      <c r="W811" s="75"/>
      <c r="X811" s="75"/>
      <c r="Y811" s="75"/>
      <c r="Z811" s="75"/>
      <c r="AA811" s="75"/>
      <c r="AB811" s="75"/>
      <c r="AC811" s="75"/>
      <c r="AD811" s="75"/>
      <c r="AE811" s="75"/>
      <c r="AF811" s="75"/>
    </row>
    <row r="812" hidden="1">
      <c r="B812" s="37"/>
      <c r="W812" s="75"/>
      <c r="X812" s="75"/>
      <c r="Y812" s="75"/>
      <c r="Z812" s="75"/>
      <c r="AA812" s="75"/>
      <c r="AB812" s="75"/>
      <c r="AC812" s="75"/>
      <c r="AD812" s="75"/>
      <c r="AE812" s="75"/>
      <c r="AF812" s="75"/>
    </row>
    <row r="813" hidden="1">
      <c r="B813" s="37"/>
      <c r="W813" s="75"/>
      <c r="X813" s="75"/>
      <c r="Y813" s="75"/>
      <c r="Z813" s="75"/>
      <c r="AA813" s="75"/>
      <c r="AB813" s="75"/>
      <c r="AC813" s="75"/>
      <c r="AD813" s="75"/>
      <c r="AE813" s="75"/>
      <c r="AF813" s="75"/>
    </row>
    <row r="814" hidden="1">
      <c r="B814" s="37"/>
      <c r="W814" s="75"/>
      <c r="X814" s="75"/>
      <c r="Y814" s="75"/>
      <c r="Z814" s="75"/>
      <c r="AA814" s="75"/>
      <c r="AB814" s="75"/>
      <c r="AC814" s="75"/>
      <c r="AD814" s="75"/>
      <c r="AE814" s="75"/>
      <c r="AF814" s="75"/>
    </row>
    <row r="815" hidden="1">
      <c r="B815" s="37"/>
      <c r="W815" s="75"/>
      <c r="X815" s="75"/>
      <c r="Y815" s="75"/>
      <c r="Z815" s="75"/>
      <c r="AA815" s="75"/>
      <c r="AB815" s="75"/>
      <c r="AC815" s="75"/>
      <c r="AD815" s="75"/>
      <c r="AE815" s="75"/>
      <c r="AF815" s="75"/>
    </row>
    <row r="816" hidden="1">
      <c r="B816" s="37"/>
      <c r="W816" s="75"/>
      <c r="X816" s="75"/>
      <c r="Y816" s="75"/>
      <c r="Z816" s="75"/>
      <c r="AA816" s="75"/>
      <c r="AB816" s="75"/>
      <c r="AC816" s="75"/>
      <c r="AD816" s="75"/>
      <c r="AE816" s="75"/>
      <c r="AF816" s="75"/>
    </row>
    <row r="817" hidden="1">
      <c r="B817" s="37"/>
      <c r="W817" s="75"/>
      <c r="X817" s="75"/>
      <c r="Y817" s="75"/>
      <c r="Z817" s="75"/>
      <c r="AA817" s="75"/>
      <c r="AB817" s="75"/>
      <c r="AC817" s="75"/>
      <c r="AD817" s="75"/>
      <c r="AE817" s="75"/>
      <c r="AF817" s="75"/>
    </row>
    <row r="818" hidden="1">
      <c r="B818" s="37"/>
      <c r="W818" s="75"/>
      <c r="X818" s="75"/>
      <c r="Y818" s="75"/>
      <c r="Z818" s="75"/>
      <c r="AA818" s="75"/>
      <c r="AB818" s="75"/>
      <c r="AC818" s="75"/>
      <c r="AD818" s="75"/>
      <c r="AE818" s="75"/>
      <c r="AF818" s="75"/>
    </row>
    <row r="819" hidden="1">
      <c r="B819" s="37"/>
      <c r="W819" s="75"/>
      <c r="X819" s="75"/>
      <c r="Y819" s="75"/>
      <c r="Z819" s="75"/>
      <c r="AA819" s="75"/>
      <c r="AB819" s="75"/>
      <c r="AC819" s="75"/>
      <c r="AD819" s="75"/>
      <c r="AE819" s="75"/>
      <c r="AF819" s="75"/>
    </row>
    <row r="820" hidden="1">
      <c r="B820" s="37"/>
      <c r="W820" s="75"/>
      <c r="X820" s="75"/>
      <c r="Y820" s="75"/>
      <c r="Z820" s="75"/>
      <c r="AA820" s="75"/>
      <c r="AB820" s="75"/>
      <c r="AC820" s="75"/>
      <c r="AD820" s="75"/>
      <c r="AE820" s="75"/>
      <c r="AF820" s="75"/>
    </row>
    <row r="821" hidden="1">
      <c r="B821" s="37"/>
      <c r="W821" s="75"/>
      <c r="X821" s="75"/>
      <c r="Y821" s="75"/>
      <c r="Z821" s="75"/>
      <c r="AA821" s="75"/>
      <c r="AB821" s="75"/>
      <c r="AC821" s="75"/>
      <c r="AD821" s="75"/>
      <c r="AE821" s="75"/>
      <c r="AF821" s="75"/>
    </row>
    <row r="822" hidden="1">
      <c r="B822" s="37"/>
      <c r="W822" s="75"/>
      <c r="X822" s="75"/>
      <c r="Y822" s="75"/>
      <c r="Z822" s="75"/>
      <c r="AA822" s="75"/>
      <c r="AB822" s="75"/>
      <c r="AC822" s="75"/>
      <c r="AD822" s="75"/>
      <c r="AE822" s="75"/>
      <c r="AF822" s="75"/>
    </row>
    <row r="823" hidden="1">
      <c r="B823" s="37"/>
      <c r="W823" s="75"/>
      <c r="X823" s="75"/>
      <c r="Y823" s="75"/>
      <c r="Z823" s="75"/>
      <c r="AA823" s="75"/>
      <c r="AB823" s="75"/>
      <c r="AC823" s="75"/>
      <c r="AD823" s="75"/>
      <c r="AE823" s="75"/>
      <c r="AF823" s="75"/>
    </row>
    <row r="824" hidden="1">
      <c r="B824" s="37"/>
      <c r="W824" s="75"/>
      <c r="X824" s="75"/>
      <c r="Y824" s="75"/>
      <c r="Z824" s="75"/>
      <c r="AA824" s="75"/>
      <c r="AB824" s="75"/>
      <c r="AC824" s="75"/>
      <c r="AD824" s="75"/>
      <c r="AE824" s="75"/>
      <c r="AF824" s="75"/>
    </row>
    <row r="825" hidden="1">
      <c r="B825" s="37"/>
      <c r="W825" s="75"/>
      <c r="X825" s="75"/>
      <c r="Y825" s="75"/>
      <c r="Z825" s="75"/>
      <c r="AA825" s="75"/>
      <c r="AB825" s="75"/>
      <c r="AC825" s="75"/>
      <c r="AD825" s="75"/>
      <c r="AE825" s="75"/>
      <c r="AF825" s="75"/>
    </row>
    <row r="826" hidden="1">
      <c r="B826" s="37"/>
      <c r="W826" s="75"/>
      <c r="X826" s="75"/>
      <c r="Y826" s="75"/>
      <c r="Z826" s="75"/>
      <c r="AA826" s="75"/>
      <c r="AB826" s="75"/>
      <c r="AC826" s="75"/>
      <c r="AD826" s="75"/>
      <c r="AE826" s="75"/>
      <c r="AF826" s="75"/>
    </row>
    <row r="827" hidden="1">
      <c r="B827" s="37"/>
      <c r="W827" s="75"/>
      <c r="X827" s="75"/>
      <c r="Y827" s="75"/>
      <c r="Z827" s="75"/>
      <c r="AA827" s="75"/>
      <c r="AB827" s="75"/>
      <c r="AC827" s="75"/>
      <c r="AD827" s="75"/>
      <c r="AE827" s="75"/>
      <c r="AF827" s="75"/>
    </row>
    <row r="828" hidden="1">
      <c r="B828" s="37"/>
      <c r="W828" s="75"/>
      <c r="X828" s="75"/>
      <c r="Y828" s="75"/>
      <c r="Z828" s="75"/>
      <c r="AA828" s="75"/>
      <c r="AB828" s="75"/>
      <c r="AC828" s="75"/>
      <c r="AD828" s="75"/>
      <c r="AE828" s="75"/>
      <c r="AF828" s="75"/>
    </row>
    <row r="829" hidden="1">
      <c r="B829" s="37"/>
      <c r="W829" s="75"/>
      <c r="X829" s="75"/>
      <c r="Y829" s="75"/>
      <c r="Z829" s="75"/>
      <c r="AA829" s="75"/>
      <c r="AB829" s="75"/>
      <c r="AC829" s="75"/>
      <c r="AD829" s="75"/>
      <c r="AE829" s="75"/>
      <c r="AF829" s="75"/>
    </row>
    <row r="830" hidden="1">
      <c r="B830" s="37"/>
      <c r="W830" s="75"/>
      <c r="X830" s="75"/>
      <c r="Y830" s="75"/>
      <c r="Z830" s="75"/>
      <c r="AA830" s="75"/>
      <c r="AB830" s="75"/>
      <c r="AC830" s="75"/>
      <c r="AD830" s="75"/>
      <c r="AE830" s="75"/>
      <c r="AF830" s="75"/>
    </row>
    <row r="831" hidden="1">
      <c r="B831" s="37"/>
      <c r="W831" s="75"/>
      <c r="X831" s="75"/>
      <c r="Y831" s="75"/>
      <c r="Z831" s="75"/>
      <c r="AA831" s="75"/>
      <c r="AB831" s="75"/>
      <c r="AC831" s="75"/>
      <c r="AD831" s="75"/>
      <c r="AE831" s="75"/>
      <c r="AF831" s="75"/>
    </row>
    <row r="832" hidden="1">
      <c r="B832" s="37"/>
      <c r="W832" s="75"/>
      <c r="X832" s="75"/>
      <c r="Y832" s="75"/>
      <c r="Z832" s="75"/>
      <c r="AA832" s="75"/>
      <c r="AB832" s="75"/>
      <c r="AC832" s="75"/>
      <c r="AD832" s="75"/>
      <c r="AE832" s="75"/>
      <c r="AF832" s="75"/>
    </row>
    <row r="833" hidden="1">
      <c r="B833" s="37"/>
      <c r="W833" s="75"/>
      <c r="X833" s="75"/>
      <c r="Y833" s="75"/>
      <c r="Z833" s="75"/>
      <c r="AA833" s="75"/>
      <c r="AB833" s="75"/>
      <c r="AC833" s="75"/>
      <c r="AD833" s="75"/>
      <c r="AE833" s="75"/>
      <c r="AF833" s="75"/>
    </row>
    <row r="834" hidden="1">
      <c r="B834" s="37"/>
      <c r="W834" s="75"/>
      <c r="X834" s="75"/>
      <c r="Y834" s="75"/>
      <c r="Z834" s="75"/>
      <c r="AA834" s="75"/>
      <c r="AB834" s="75"/>
      <c r="AC834" s="75"/>
      <c r="AD834" s="75"/>
      <c r="AE834" s="75"/>
      <c r="AF834" s="75"/>
    </row>
    <row r="835" hidden="1">
      <c r="B835" s="37"/>
      <c r="W835" s="75"/>
      <c r="X835" s="75"/>
      <c r="Y835" s="75"/>
      <c r="Z835" s="75"/>
      <c r="AA835" s="75"/>
      <c r="AB835" s="75"/>
      <c r="AC835" s="75"/>
      <c r="AD835" s="75"/>
      <c r="AE835" s="75"/>
      <c r="AF835" s="75"/>
    </row>
    <row r="836" hidden="1">
      <c r="B836" s="37"/>
      <c r="W836" s="75"/>
      <c r="X836" s="75"/>
      <c r="Y836" s="75"/>
      <c r="Z836" s="75"/>
      <c r="AA836" s="75"/>
      <c r="AB836" s="75"/>
      <c r="AC836" s="75"/>
      <c r="AD836" s="75"/>
      <c r="AE836" s="75"/>
      <c r="AF836" s="75"/>
    </row>
    <row r="837" hidden="1">
      <c r="B837" s="37"/>
      <c r="W837" s="75"/>
      <c r="X837" s="75"/>
      <c r="Y837" s="75"/>
      <c r="Z837" s="75"/>
      <c r="AA837" s="75"/>
      <c r="AB837" s="75"/>
      <c r="AC837" s="75"/>
      <c r="AD837" s="75"/>
      <c r="AE837" s="75"/>
      <c r="AF837" s="75"/>
    </row>
    <row r="838" hidden="1">
      <c r="B838" s="37"/>
      <c r="W838" s="75"/>
      <c r="X838" s="75"/>
      <c r="Y838" s="75"/>
      <c r="Z838" s="75"/>
      <c r="AA838" s="75"/>
      <c r="AB838" s="75"/>
      <c r="AC838" s="75"/>
      <c r="AD838" s="75"/>
      <c r="AE838" s="75"/>
      <c r="AF838" s="75"/>
    </row>
    <row r="839" hidden="1">
      <c r="B839" s="37"/>
      <c r="W839" s="75"/>
      <c r="X839" s="75"/>
      <c r="Y839" s="75"/>
      <c r="Z839" s="75"/>
      <c r="AA839" s="75"/>
      <c r="AB839" s="75"/>
      <c r="AC839" s="75"/>
      <c r="AD839" s="75"/>
      <c r="AE839" s="75"/>
      <c r="AF839" s="75"/>
    </row>
    <row r="840" hidden="1">
      <c r="B840" s="37"/>
      <c r="W840" s="75"/>
      <c r="X840" s="75"/>
      <c r="Y840" s="75"/>
      <c r="Z840" s="75"/>
      <c r="AA840" s="75"/>
      <c r="AB840" s="75"/>
      <c r="AC840" s="75"/>
      <c r="AD840" s="75"/>
      <c r="AE840" s="75"/>
      <c r="AF840" s="75"/>
    </row>
    <row r="841" hidden="1">
      <c r="B841" s="37"/>
      <c r="W841" s="75"/>
      <c r="X841" s="75"/>
      <c r="Y841" s="75"/>
      <c r="Z841" s="75"/>
      <c r="AA841" s="75"/>
      <c r="AB841" s="75"/>
      <c r="AC841" s="75"/>
      <c r="AD841" s="75"/>
      <c r="AE841" s="75"/>
      <c r="AF841" s="75"/>
    </row>
    <row r="842" hidden="1">
      <c r="B842" s="37"/>
      <c r="W842" s="75"/>
      <c r="X842" s="75"/>
      <c r="Y842" s="75"/>
      <c r="Z842" s="75"/>
      <c r="AA842" s="75"/>
      <c r="AB842" s="75"/>
      <c r="AC842" s="75"/>
      <c r="AD842" s="75"/>
      <c r="AE842" s="75"/>
      <c r="AF842" s="75"/>
    </row>
    <row r="843" hidden="1">
      <c r="B843" s="37"/>
      <c r="W843" s="75"/>
      <c r="X843" s="75"/>
      <c r="Y843" s="75"/>
      <c r="Z843" s="75"/>
      <c r="AA843" s="75"/>
      <c r="AB843" s="75"/>
      <c r="AC843" s="75"/>
      <c r="AD843" s="75"/>
      <c r="AE843" s="75"/>
      <c r="AF843" s="75"/>
    </row>
    <row r="844" hidden="1">
      <c r="B844" s="37"/>
      <c r="W844" s="75"/>
      <c r="X844" s="75"/>
      <c r="Y844" s="75"/>
      <c r="Z844" s="75"/>
      <c r="AA844" s="75"/>
      <c r="AB844" s="75"/>
      <c r="AC844" s="75"/>
      <c r="AD844" s="75"/>
      <c r="AE844" s="75"/>
      <c r="AF844" s="75"/>
    </row>
    <row r="845" hidden="1">
      <c r="B845" s="37"/>
      <c r="W845" s="75"/>
      <c r="X845" s="75"/>
      <c r="Y845" s="75"/>
      <c r="Z845" s="75"/>
      <c r="AA845" s="75"/>
      <c r="AB845" s="75"/>
      <c r="AC845" s="75"/>
      <c r="AD845" s="75"/>
      <c r="AE845" s="75"/>
      <c r="AF845" s="75"/>
    </row>
    <row r="846" hidden="1">
      <c r="B846" s="37"/>
      <c r="W846" s="75"/>
      <c r="X846" s="75"/>
      <c r="Y846" s="75"/>
      <c r="Z846" s="75"/>
      <c r="AA846" s="75"/>
      <c r="AB846" s="75"/>
      <c r="AC846" s="75"/>
      <c r="AD846" s="75"/>
      <c r="AE846" s="75"/>
      <c r="AF846" s="75"/>
    </row>
    <row r="847" hidden="1">
      <c r="B847" s="37"/>
      <c r="W847" s="75"/>
      <c r="X847" s="75"/>
      <c r="Y847" s="75"/>
      <c r="Z847" s="75"/>
      <c r="AA847" s="75"/>
      <c r="AB847" s="75"/>
      <c r="AC847" s="75"/>
      <c r="AD847" s="75"/>
      <c r="AE847" s="75"/>
      <c r="AF847" s="75"/>
    </row>
    <row r="848" hidden="1">
      <c r="B848" s="37"/>
      <c r="W848" s="75"/>
      <c r="X848" s="75"/>
      <c r="Y848" s="75"/>
      <c r="Z848" s="75"/>
      <c r="AA848" s="75"/>
      <c r="AB848" s="75"/>
      <c r="AC848" s="75"/>
      <c r="AD848" s="75"/>
      <c r="AE848" s="75"/>
      <c r="AF848" s="75"/>
    </row>
    <row r="849" hidden="1">
      <c r="B849" s="37"/>
      <c r="W849" s="75"/>
      <c r="X849" s="75"/>
      <c r="Y849" s="75"/>
      <c r="Z849" s="75"/>
      <c r="AA849" s="75"/>
      <c r="AB849" s="75"/>
      <c r="AC849" s="75"/>
      <c r="AD849" s="75"/>
      <c r="AE849" s="75"/>
      <c r="AF849" s="75"/>
    </row>
    <row r="850" hidden="1">
      <c r="B850" s="37"/>
      <c r="W850" s="75"/>
      <c r="X850" s="75"/>
      <c r="Y850" s="75"/>
      <c r="Z850" s="75"/>
      <c r="AA850" s="75"/>
      <c r="AB850" s="75"/>
      <c r="AC850" s="75"/>
      <c r="AD850" s="75"/>
      <c r="AE850" s="75"/>
      <c r="AF850" s="75"/>
    </row>
    <row r="851" hidden="1">
      <c r="B851" s="37"/>
      <c r="W851" s="75"/>
      <c r="X851" s="75"/>
      <c r="Y851" s="75"/>
      <c r="Z851" s="75"/>
      <c r="AA851" s="75"/>
      <c r="AB851" s="75"/>
      <c r="AC851" s="75"/>
      <c r="AD851" s="75"/>
      <c r="AE851" s="75"/>
      <c r="AF851" s="75"/>
    </row>
    <row r="852" hidden="1">
      <c r="B852" s="37"/>
      <c r="W852" s="75"/>
      <c r="X852" s="75"/>
      <c r="Y852" s="75"/>
      <c r="Z852" s="75"/>
      <c r="AA852" s="75"/>
      <c r="AB852" s="75"/>
      <c r="AC852" s="75"/>
      <c r="AD852" s="75"/>
      <c r="AE852" s="75"/>
      <c r="AF852" s="75"/>
    </row>
    <row r="853" hidden="1">
      <c r="B853" s="37"/>
      <c r="W853" s="75"/>
      <c r="X853" s="75"/>
      <c r="Y853" s="75"/>
      <c r="Z853" s="75"/>
      <c r="AA853" s="75"/>
      <c r="AB853" s="75"/>
      <c r="AC853" s="75"/>
      <c r="AD853" s="75"/>
      <c r="AE853" s="75"/>
      <c r="AF853" s="75"/>
    </row>
    <row r="854" hidden="1">
      <c r="B854" s="37"/>
      <c r="W854" s="75"/>
      <c r="X854" s="75"/>
      <c r="Y854" s="75"/>
      <c r="Z854" s="75"/>
      <c r="AA854" s="75"/>
      <c r="AB854" s="75"/>
      <c r="AC854" s="75"/>
      <c r="AD854" s="75"/>
      <c r="AE854" s="75"/>
      <c r="AF854" s="75"/>
    </row>
    <row r="855" hidden="1">
      <c r="B855" s="37"/>
      <c r="W855" s="75"/>
      <c r="X855" s="75"/>
      <c r="Y855" s="75"/>
      <c r="Z855" s="75"/>
      <c r="AA855" s="75"/>
      <c r="AB855" s="75"/>
      <c r="AC855" s="75"/>
      <c r="AD855" s="75"/>
      <c r="AE855" s="75"/>
      <c r="AF855" s="75"/>
    </row>
    <row r="856" hidden="1">
      <c r="B856" s="37"/>
      <c r="W856" s="75"/>
      <c r="X856" s="75"/>
      <c r="Y856" s="75"/>
      <c r="Z856" s="75"/>
      <c r="AA856" s="75"/>
      <c r="AB856" s="75"/>
      <c r="AC856" s="75"/>
      <c r="AD856" s="75"/>
      <c r="AE856" s="75"/>
      <c r="AF856" s="75"/>
    </row>
    <row r="857" hidden="1">
      <c r="B857" s="37"/>
      <c r="W857" s="75"/>
      <c r="X857" s="75"/>
      <c r="Y857" s="75"/>
      <c r="Z857" s="75"/>
      <c r="AA857" s="75"/>
      <c r="AB857" s="75"/>
      <c r="AC857" s="75"/>
      <c r="AD857" s="75"/>
      <c r="AE857" s="75"/>
      <c r="AF857" s="75"/>
    </row>
    <row r="858" hidden="1">
      <c r="B858" s="37"/>
      <c r="W858" s="75"/>
      <c r="X858" s="75"/>
      <c r="Y858" s="75"/>
      <c r="Z858" s="75"/>
      <c r="AA858" s="75"/>
      <c r="AB858" s="75"/>
      <c r="AC858" s="75"/>
      <c r="AD858" s="75"/>
      <c r="AE858" s="75"/>
      <c r="AF858" s="75"/>
    </row>
    <row r="859" hidden="1">
      <c r="B859" s="37"/>
      <c r="W859" s="75"/>
      <c r="X859" s="75"/>
      <c r="Y859" s="75"/>
      <c r="Z859" s="75"/>
      <c r="AA859" s="75"/>
      <c r="AB859" s="75"/>
      <c r="AC859" s="75"/>
      <c r="AD859" s="75"/>
      <c r="AE859" s="75"/>
      <c r="AF859" s="75"/>
    </row>
    <row r="860" hidden="1">
      <c r="B860" s="37"/>
      <c r="W860" s="75"/>
      <c r="X860" s="75"/>
      <c r="Y860" s="75"/>
      <c r="Z860" s="75"/>
      <c r="AA860" s="75"/>
      <c r="AB860" s="75"/>
      <c r="AC860" s="75"/>
      <c r="AD860" s="75"/>
      <c r="AE860" s="75"/>
      <c r="AF860" s="75"/>
    </row>
    <row r="861" hidden="1">
      <c r="B861" s="37"/>
      <c r="W861" s="75"/>
      <c r="X861" s="75"/>
      <c r="Y861" s="75"/>
      <c r="Z861" s="75"/>
      <c r="AA861" s="75"/>
      <c r="AB861" s="75"/>
      <c r="AC861" s="75"/>
      <c r="AD861" s="75"/>
      <c r="AE861" s="75"/>
      <c r="AF861" s="75"/>
    </row>
    <row r="862" hidden="1">
      <c r="B862" s="37"/>
      <c r="W862" s="75"/>
      <c r="X862" s="75"/>
      <c r="Y862" s="75"/>
      <c r="Z862" s="75"/>
      <c r="AA862" s="75"/>
      <c r="AB862" s="75"/>
      <c r="AC862" s="75"/>
      <c r="AD862" s="75"/>
      <c r="AE862" s="75"/>
      <c r="AF862" s="75"/>
    </row>
    <row r="863" hidden="1">
      <c r="B863" s="37"/>
      <c r="W863" s="75"/>
      <c r="X863" s="75"/>
      <c r="Y863" s="75"/>
      <c r="Z863" s="75"/>
      <c r="AA863" s="75"/>
      <c r="AB863" s="75"/>
      <c r="AC863" s="75"/>
      <c r="AD863" s="75"/>
      <c r="AE863" s="75"/>
      <c r="AF863" s="75"/>
    </row>
    <row r="864" hidden="1">
      <c r="B864" s="37"/>
      <c r="W864" s="75"/>
      <c r="X864" s="75"/>
      <c r="Y864" s="75"/>
      <c r="Z864" s="75"/>
      <c r="AA864" s="75"/>
      <c r="AB864" s="75"/>
      <c r="AC864" s="75"/>
      <c r="AD864" s="75"/>
      <c r="AE864" s="75"/>
      <c r="AF864" s="75"/>
    </row>
    <row r="865" hidden="1">
      <c r="B865" s="37"/>
      <c r="W865" s="75"/>
      <c r="X865" s="75"/>
      <c r="Y865" s="75"/>
      <c r="Z865" s="75"/>
      <c r="AA865" s="75"/>
      <c r="AB865" s="75"/>
      <c r="AC865" s="75"/>
      <c r="AD865" s="75"/>
      <c r="AE865" s="75"/>
      <c r="AF865" s="75"/>
    </row>
    <row r="866" hidden="1">
      <c r="B866" s="37"/>
      <c r="W866" s="75"/>
      <c r="X866" s="75"/>
      <c r="Y866" s="75"/>
      <c r="Z866" s="75"/>
      <c r="AA866" s="75"/>
      <c r="AB866" s="75"/>
      <c r="AC866" s="75"/>
      <c r="AD866" s="75"/>
      <c r="AE866" s="75"/>
      <c r="AF866" s="75"/>
    </row>
    <row r="867" hidden="1">
      <c r="B867" s="37"/>
      <c r="W867" s="75"/>
      <c r="X867" s="75"/>
      <c r="Y867" s="75"/>
      <c r="Z867" s="75"/>
      <c r="AA867" s="75"/>
      <c r="AB867" s="75"/>
      <c r="AC867" s="75"/>
      <c r="AD867" s="75"/>
      <c r="AE867" s="75"/>
      <c r="AF867" s="75"/>
    </row>
    <row r="868" hidden="1">
      <c r="B868" s="37"/>
      <c r="W868" s="75"/>
      <c r="X868" s="75"/>
      <c r="Y868" s="75"/>
      <c r="Z868" s="75"/>
      <c r="AA868" s="75"/>
      <c r="AB868" s="75"/>
      <c r="AC868" s="75"/>
      <c r="AD868" s="75"/>
      <c r="AE868" s="75"/>
      <c r="AF868" s="75"/>
    </row>
    <row r="869" hidden="1">
      <c r="B869" s="37"/>
      <c r="W869" s="75"/>
      <c r="X869" s="75"/>
      <c r="Y869" s="75"/>
      <c r="Z869" s="75"/>
      <c r="AA869" s="75"/>
      <c r="AB869" s="75"/>
      <c r="AC869" s="75"/>
      <c r="AD869" s="75"/>
      <c r="AE869" s="75"/>
      <c r="AF869" s="75"/>
    </row>
    <row r="870" hidden="1">
      <c r="B870" s="37"/>
      <c r="W870" s="75"/>
      <c r="X870" s="75"/>
      <c r="Y870" s="75"/>
      <c r="Z870" s="75"/>
      <c r="AA870" s="75"/>
      <c r="AB870" s="75"/>
      <c r="AC870" s="75"/>
      <c r="AD870" s="75"/>
      <c r="AE870" s="75"/>
      <c r="AF870" s="75"/>
    </row>
    <row r="871" hidden="1">
      <c r="B871" s="37"/>
      <c r="W871" s="75"/>
      <c r="X871" s="75"/>
      <c r="Y871" s="75"/>
      <c r="Z871" s="75"/>
      <c r="AA871" s="75"/>
      <c r="AB871" s="75"/>
      <c r="AC871" s="75"/>
      <c r="AD871" s="75"/>
      <c r="AE871" s="75"/>
      <c r="AF871" s="75"/>
    </row>
    <row r="872" hidden="1">
      <c r="B872" s="37"/>
      <c r="W872" s="75"/>
      <c r="X872" s="75"/>
      <c r="Y872" s="75"/>
      <c r="Z872" s="75"/>
      <c r="AA872" s="75"/>
      <c r="AB872" s="75"/>
      <c r="AC872" s="75"/>
      <c r="AD872" s="75"/>
      <c r="AE872" s="75"/>
      <c r="AF872" s="75"/>
    </row>
    <row r="873" hidden="1">
      <c r="B873" s="37"/>
      <c r="W873" s="75"/>
      <c r="X873" s="75"/>
      <c r="Y873" s="75"/>
      <c r="Z873" s="75"/>
      <c r="AA873" s="75"/>
      <c r="AB873" s="75"/>
      <c r="AC873" s="75"/>
      <c r="AD873" s="75"/>
      <c r="AE873" s="75"/>
      <c r="AF873" s="75"/>
    </row>
    <row r="874" hidden="1">
      <c r="B874" s="37"/>
      <c r="W874" s="75"/>
      <c r="X874" s="75"/>
      <c r="Y874" s="75"/>
      <c r="Z874" s="75"/>
      <c r="AA874" s="75"/>
      <c r="AB874" s="75"/>
      <c r="AC874" s="75"/>
      <c r="AD874" s="75"/>
      <c r="AE874" s="75"/>
      <c r="AF874" s="75"/>
    </row>
    <row r="875" hidden="1">
      <c r="B875" s="37"/>
      <c r="W875" s="75"/>
      <c r="X875" s="75"/>
      <c r="Y875" s="75"/>
      <c r="Z875" s="75"/>
      <c r="AA875" s="75"/>
      <c r="AB875" s="75"/>
      <c r="AC875" s="75"/>
      <c r="AD875" s="75"/>
      <c r="AE875" s="75"/>
      <c r="AF875" s="75"/>
    </row>
    <row r="876" hidden="1">
      <c r="B876" s="37"/>
      <c r="W876" s="75"/>
      <c r="X876" s="75"/>
      <c r="Y876" s="75"/>
      <c r="Z876" s="75"/>
      <c r="AA876" s="75"/>
      <c r="AB876" s="75"/>
      <c r="AC876" s="75"/>
      <c r="AD876" s="75"/>
      <c r="AE876" s="75"/>
      <c r="AF876" s="75"/>
    </row>
    <row r="877" hidden="1">
      <c r="B877" s="37"/>
      <c r="W877" s="75"/>
      <c r="X877" s="75"/>
      <c r="Y877" s="75"/>
      <c r="Z877" s="75"/>
      <c r="AA877" s="75"/>
      <c r="AB877" s="75"/>
      <c r="AC877" s="75"/>
      <c r="AD877" s="75"/>
      <c r="AE877" s="75"/>
      <c r="AF877" s="75"/>
    </row>
    <row r="878" hidden="1">
      <c r="B878" s="37"/>
      <c r="W878" s="75"/>
      <c r="X878" s="75"/>
      <c r="Y878" s="75"/>
      <c r="Z878" s="75"/>
      <c r="AA878" s="75"/>
      <c r="AB878" s="75"/>
      <c r="AC878" s="75"/>
      <c r="AD878" s="75"/>
      <c r="AE878" s="75"/>
      <c r="AF878" s="75"/>
    </row>
    <row r="879" hidden="1">
      <c r="B879" s="37"/>
      <c r="W879" s="75"/>
      <c r="X879" s="75"/>
      <c r="Y879" s="75"/>
      <c r="Z879" s="75"/>
      <c r="AA879" s="75"/>
      <c r="AB879" s="75"/>
      <c r="AC879" s="75"/>
      <c r="AD879" s="75"/>
      <c r="AE879" s="75"/>
      <c r="AF879" s="75"/>
    </row>
    <row r="880" hidden="1">
      <c r="B880" s="37"/>
      <c r="W880" s="75"/>
      <c r="X880" s="75"/>
      <c r="Y880" s="75"/>
      <c r="Z880" s="75"/>
      <c r="AA880" s="75"/>
      <c r="AB880" s="75"/>
      <c r="AC880" s="75"/>
      <c r="AD880" s="75"/>
      <c r="AE880" s="75"/>
      <c r="AF880" s="75"/>
    </row>
    <row r="881" hidden="1">
      <c r="B881" s="37"/>
      <c r="W881" s="75"/>
      <c r="X881" s="75"/>
      <c r="Y881" s="75"/>
      <c r="Z881" s="75"/>
      <c r="AA881" s="75"/>
      <c r="AB881" s="75"/>
      <c r="AC881" s="75"/>
      <c r="AD881" s="75"/>
      <c r="AE881" s="75"/>
      <c r="AF881" s="75"/>
    </row>
    <row r="882" hidden="1">
      <c r="B882" s="37"/>
      <c r="W882" s="75"/>
      <c r="X882" s="75"/>
      <c r="Y882" s="75"/>
      <c r="Z882" s="75"/>
      <c r="AA882" s="75"/>
      <c r="AB882" s="75"/>
      <c r="AC882" s="75"/>
      <c r="AD882" s="75"/>
      <c r="AE882" s="75"/>
      <c r="AF882" s="75"/>
    </row>
    <row r="883" hidden="1">
      <c r="B883" s="37"/>
      <c r="W883" s="75"/>
      <c r="X883" s="75"/>
      <c r="Y883" s="75"/>
      <c r="Z883" s="75"/>
      <c r="AA883" s="75"/>
      <c r="AB883" s="75"/>
      <c r="AC883" s="75"/>
      <c r="AD883" s="75"/>
      <c r="AE883" s="75"/>
      <c r="AF883" s="75"/>
    </row>
    <row r="884" hidden="1">
      <c r="B884" s="37"/>
      <c r="W884" s="75"/>
      <c r="X884" s="75"/>
      <c r="Y884" s="75"/>
      <c r="Z884" s="75"/>
      <c r="AA884" s="75"/>
      <c r="AB884" s="75"/>
      <c r="AC884" s="75"/>
      <c r="AD884" s="75"/>
      <c r="AE884" s="75"/>
      <c r="AF884" s="75"/>
    </row>
    <row r="885" hidden="1">
      <c r="B885" s="37"/>
      <c r="W885" s="75"/>
      <c r="X885" s="75"/>
      <c r="Y885" s="75"/>
      <c r="Z885" s="75"/>
      <c r="AA885" s="75"/>
      <c r="AB885" s="75"/>
      <c r="AC885" s="75"/>
      <c r="AD885" s="75"/>
      <c r="AE885" s="75"/>
      <c r="AF885" s="75"/>
    </row>
    <row r="886" hidden="1">
      <c r="B886" s="37"/>
      <c r="W886" s="75"/>
      <c r="X886" s="75"/>
      <c r="Y886" s="75"/>
      <c r="Z886" s="75"/>
      <c r="AA886" s="75"/>
      <c r="AB886" s="75"/>
      <c r="AC886" s="75"/>
      <c r="AD886" s="75"/>
      <c r="AE886" s="75"/>
      <c r="AF886" s="75"/>
    </row>
    <row r="887" hidden="1">
      <c r="B887" s="37"/>
      <c r="W887" s="75"/>
      <c r="X887" s="75"/>
      <c r="Y887" s="75"/>
      <c r="Z887" s="75"/>
      <c r="AA887" s="75"/>
      <c r="AB887" s="75"/>
      <c r="AC887" s="75"/>
      <c r="AD887" s="75"/>
      <c r="AE887" s="75"/>
      <c r="AF887" s="75"/>
    </row>
    <row r="888" hidden="1">
      <c r="B888" s="37"/>
      <c r="W888" s="75"/>
      <c r="X888" s="75"/>
      <c r="Y888" s="75"/>
      <c r="Z888" s="75"/>
      <c r="AA888" s="75"/>
      <c r="AB888" s="75"/>
      <c r="AC888" s="75"/>
      <c r="AD888" s="75"/>
      <c r="AE888" s="75"/>
      <c r="AF888" s="75"/>
    </row>
    <row r="889" hidden="1">
      <c r="B889" s="37"/>
      <c r="W889" s="75"/>
      <c r="X889" s="75"/>
      <c r="Y889" s="75"/>
      <c r="Z889" s="75"/>
      <c r="AA889" s="75"/>
      <c r="AB889" s="75"/>
      <c r="AC889" s="75"/>
      <c r="AD889" s="75"/>
      <c r="AE889" s="75"/>
      <c r="AF889" s="75"/>
    </row>
    <row r="890" hidden="1">
      <c r="B890" s="37"/>
      <c r="W890" s="75"/>
      <c r="X890" s="75"/>
      <c r="Y890" s="75"/>
      <c r="Z890" s="75"/>
      <c r="AA890" s="75"/>
      <c r="AB890" s="75"/>
      <c r="AC890" s="75"/>
      <c r="AD890" s="75"/>
      <c r="AE890" s="75"/>
      <c r="AF890" s="75"/>
    </row>
    <row r="891" hidden="1">
      <c r="B891" s="37"/>
      <c r="W891" s="75"/>
      <c r="X891" s="75"/>
      <c r="Y891" s="75"/>
      <c r="Z891" s="75"/>
      <c r="AA891" s="75"/>
      <c r="AB891" s="75"/>
      <c r="AC891" s="75"/>
      <c r="AD891" s="75"/>
      <c r="AE891" s="75"/>
      <c r="AF891" s="75"/>
    </row>
    <row r="892" hidden="1">
      <c r="B892" s="37"/>
      <c r="W892" s="75"/>
      <c r="X892" s="75"/>
      <c r="Y892" s="75"/>
      <c r="Z892" s="75"/>
      <c r="AA892" s="75"/>
      <c r="AB892" s="75"/>
      <c r="AC892" s="75"/>
      <c r="AD892" s="75"/>
      <c r="AE892" s="75"/>
      <c r="AF892" s="75"/>
    </row>
    <row r="893" hidden="1">
      <c r="B893" s="37"/>
      <c r="W893" s="75"/>
      <c r="X893" s="75"/>
      <c r="Y893" s="75"/>
      <c r="Z893" s="75"/>
      <c r="AA893" s="75"/>
      <c r="AB893" s="75"/>
      <c r="AC893" s="75"/>
      <c r="AD893" s="75"/>
      <c r="AE893" s="75"/>
      <c r="AF893" s="75"/>
    </row>
    <row r="894" hidden="1">
      <c r="B894" s="37"/>
      <c r="W894" s="75"/>
      <c r="X894" s="75"/>
      <c r="Y894" s="75"/>
      <c r="Z894" s="75"/>
      <c r="AA894" s="75"/>
      <c r="AB894" s="75"/>
      <c r="AC894" s="75"/>
      <c r="AD894" s="75"/>
      <c r="AE894" s="75"/>
      <c r="AF894" s="75"/>
    </row>
    <row r="895" hidden="1">
      <c r="B895" s="37"/>
      <c r="W895" s="75"/>
      <c r="X895" s="75"/>
      <c r="Y895" s="75"/>
      <c r="Z895" s="75"/>
      <c r="AA895" s="75"/>
      <c r="AB895" s="75"/>
      <c r="AC895" s="75"/>
      <c r="AD895" s="75"/>
      <c r="AE895" s="75"/>
      <c r="AF895" s="75"/>
    </row>
    <row r="896" hidden="1">
      <c r="B896" s="37"/>
      <c r="W896" s="75"/>
      <c r="X896" s="75"/>
      <c r="Y896" s="75"/>
      <c r="Z896" s="75"/>
      <c r="AA896" s="75"/>
      <c r="AB896" s="75"/>
      <c r="AC896" s="75"/>
      <c r="AD896" s="75"/>
      <c r="AE896" s="75"/>
      <c r="AF896" s="75"/>
    </row>
    <row r="897" hidden="1">
      <c r="B897" s="37"/>
      <c r="W897" s="75"/>
      <c r="X897" s="75"/>
      <c r="Y897" s="75"/>
      <c r="Z897" s="75"/>
      <c r="AA897" s="75"/>
      <c r="AB897" s="75"/>
      <c r="AC897" s="75"/>
      <c r="AD897" s="75"/>
      <c r="AE897" s="75"/>
      <c r="AF897" s="75"/>
    </row>
    <row r="898" hidden="1">
      <c r="B898" s="37"/>
      <c r="W898" s="75"/>
      <c r="X898" s="75"/>
      <c r="Y898" s="75"/>
      <c r="Z898" s="75"/>
      <c r="AA898" s="75"/>
      <c r="AB898" s="75"/>
      <c r="AC898" s="75"/>
      <c r="AD898" s="75"/>
      <c r="AE898" s="75"/>
      <c r="AF898" s="75"/>
    </row>
    <row r="899" hidden="1">
      <c r="B899" s="37"/>
      <c r="W899" s="75"/>
      <c r="X899" s="75"/>
      <c r="Y899" s="75"/>
      <c r="Z899" s="75"/>
      <c r="AA899" s="75"/>
      <c r="AB899" s="75"/>
      <c r="AC899" s="75"/>
      <c r="AD899" s="75"/>
      <c r="AE899" s="75"/>
      <c r="AF899" s="75"/>
    </row>
    <row r="900" hidden="1">
      <c r="B900" s="37"/>
      <c r="W900" s="75"/>
      <c r="X900" s="75"/>
      <c r="Y900" s="75"/>
      <c r="Z900" s="75"/>
      <c r="AA900" s="75"/>
      <c r="AB900" s="75"/>
      <c r="AC900" s="75"/>
      <c r="AD900" s="75"/>
      <c r="AE900" s="75"/>
      <c r="AF900" s="75"/>
    </row>
    <row r="901" hidden="1">
      <c r="B901" s="37"/>
      <c r="W901" s="75"/>
      <c r="X901" s="75"/>
      <c r="Y901" s="75"/>
      <c r="Z901" s="75"/>
      <c r="AA901" s="75"/>
      <c r="AB901" s="75"/>
      <c r="AC901" s="75"/>
      <c r="AD901" s="75"/>
      <c r="AE901" s="75"/>
      <c r="AF901" s="75"/>
    </row>
    <row r="902" hidden="1">
      <c r="B902" s="37"/>
      <c r="W902" s="75"/>
      <c r="X902" s="75"/>
      <c r="Y902" s="75"/>
      <c r="Z902" s="75"/>
      <c r="AA902" s="75"/>
      <c r="AB902" s="75"/>
      <c r="AC902" s="75"/>
      <c r="AD902" s="75"/>
      <c r="AE902" s="75"/>
      <c r="AF902" s="75"/>
    </row>
    <row r="903" hidden="1">
      <c r="B903" s="37"/>
      <c r="W903" s="75"/>
      <c r="X903" s="75"/>
      <c r="Y903" s="75"/>
      <c r="Z903" s="75"/>
      <c r="AA903" s="75"/>
      <c r="AB903" s="75"/>
      <c r="AC903" s="75"/>
      <c r="AD903" s="75"/>
      <c r="AE903" s="75"/>
      <c r="AF903" s="75"/>
    </row>
    <row r="904" hidden="1">
      <c r="B904" s="37"/>
      <c r="W904" s="75"/>
      <c r="X904" s="75"/>
      <c r="Y904" s="75"/>
      <c r="Z904" s="75"/>
      <c r="AA904" s="75"/>
      <c r="AB904" s="75"/>
      <c r="AC904" s="75"/>
      <c r="AD904" s="75"/>
      <c r="AE904" s="75"/>
      <c r="AF904" s="75"/>
    </row>
    <row r="905" hidden="1">
      <c r="B905" s="37"/>
      <c r="W905" s="75"/>
      <c r="X905" s="75"/>
      <c r="Y905" s="75"/>
      <c r="Z905" s="75"/>
      <c r="AA905" s="75"/>
      <c r="AB905" s="75"/>
      <c r="AC905" s="75"/>
      <c r="AD905" s="75"/>
      <c r="AE905" s="75"/>
      <c r="AF905" s="75"/>
    </row>
    <row r="906" hidden="1">
      <c r="B906" s="37"/>
      <c r="W906" s="75"/>
      <c r="X906" s="75"/>
      <c r="Y906" s="75"/>
      <c r="Z906" s="75"/>
      <c r="AA906" s="75"/>
      <c r="AB906" s="75"/>
      <c r="AC906" s="75"/>
      <c r="AD906" s="75"/>
      <c r="AE906" s="75"/>
      <c r="AF906" s="75"/>
    </row>
    <row r="907" hidden="1">
      <c r="B907" s="37"/>
      <c r="W907" s="75"/>
      <c r="X907" s="75"/>
      <c r="Y907" s="75"/>
      <c r="Z907" s="75"/>
      <c r="AA907" s="75"/>
      <c r="AB907" s="75"/>
      <c r="AC907" s="75"/>
      <c r="AD907" s="75"/>
      <c r="AE907" s="75"/>
      <c r="AF907" s="75"/>
    </row>
    <row r="908" hidden="1">
      <c r="B908" s="37"/>
      <c r="W908" s="75"/>
      <c r="X908" s="75"/>
      <c r="Y908" s="75"/>
      <c r="Z908" s="75"/>
      <c r="AA908" s="75"/>
      <c r="AB908" s="75"/>
      <c r="AC908" s="75"/>
      <c r="AD908" s="75"/>
      <c r="AE908" s="75"/>
      <c r="AF908" s="75"/>
    </row>
    <row r="909" hidden="1">
      <c r="B909" s="37"/>
      <c r="W909" s="75"/>
      <c r="X909" s="75"/>
      <c r="Y909" s="75"/>
      <c r="Z909" s="75"/>
      <c r="AA909" s="75"/>
      <c r="AB909" s="75"/>
      <c r="AC909" s="75"/>
      <c r="AD909" s="75"/>
      <c r="AE909" s="75"/>
      <c r="AF909" s="75"/>
    </row>
    <row r="910" hidden="1">
      <c r="B910" s="37"/>
      <c r="W910" s="75"/>
      <c r="X910" s="75"/>
      <c r="Y910" s="75"/>
      <c r="Z910" s="75"/>
      <c r="AA910" s="75"/>
      <c r="AB910" s="75"/>
      <c r="AC910" s="75"/>
      <c r="AD910" s="75"/>
      <c r="AE910" s="75"/>
      <c r="AF910" s="75"/>
    </row>
    <row r="911" hidden="1">
      <c r="B911" s="37"/>
      <c r="W911" s="75"/>
      <c r="X911" s="75"/>
      <c r="Y911" s="75"/>
      <c r="Z911" s="75"/>
      <c r="AA911" s="75"/>
      <c r="AB911" s="75"/>
      <c r="AC911" s="75"/>
      <c r="AD911" s="75"/>
      <c r="AE911" s="75"/>
      <c r="AF911" s="75"/>
    </row>
    <row r="912" hidden="1">
      <c r="B912" s="37"/>
      <c r="W912" s="75"/>
      <c r="X912" s="75"/>
      <c r="Y912" s="75"/>
      <c r="Z912" s="75"/>
      <c r="AA912" s="75"/>
      <c r="AB912" s="75"/>
      <c r="AC912" s="75"/>
      <c r="AD912" s="75"/>
      <c r="AE912" s="75"/>
      <c r="AF912" s="75"/>
    </row>
    <row r="913" hidden="1">
      <c r="B913" s="37"/>
      <c r="W913" s="75"/>
      <c r="X913" s="75"/>
      <c r="Y913" s="75"/>
      <c r="Z913" s="75"/>
      <c r="AA913" s="75"/>
      <c r="AB913" s="75"/>
      <c r="AC913" s="75"/>
      <c r="AD913" s="75"/>
      <c r="AE913" s="75"/>
      <c r="AF913" s="75"/>
    </row>
    <row r="914" hidden="1">
      <c r="B914" s="37"/>
      <c r="W914" s="75"/>
      <c r="X914" s="75"/>
      <c r="Y914" s="75"/>
      <c r="Z914" s="75"/>
      <c r="AA914" s="75"/>
      <c r="AB914" s="75"/>
      <c r="AC914" s="75"/>
      <c r="AD914" s="75"/>
      <c r="AE914" s="75"/>
      <c r="AF914" s="75"/>
    </row>
    <row r="915" hidden="1">
      <c r="B915" s="37"/>
      <c r="W915" s="75"/>
      <c r="X915" s="75"/>
      <c r="Y915" s="75"/>
      <c r="Z915" s="75"/>
      <c r="AA915" s="75"/>
      <c r="AB915" s="75"/>
      <c r="AC915" s="75"/>
      <c r="AD915" s="75"/>
      <c r="AE915" s="75"/>
      <c r="AF915" s="75"/>
    </row>
    <row r="916" hidden="1">
      <c r="B916" s="37"/>
      <c r="W916" s="75"/>
      <c r="X916" s="75"/>
      <c r="Y916" s="75"/>
      <c r="Z916" s="75"/>
      <c r="AA916" s="75"/>
      <c r="AB916" s="75"/>
      <c r="AC916" s="75"/>
      <c r="AD916" s="75"/>
      <c r="AE916" s="75"/>
      <c r="AF916" s="75"/>
    </row>
    <row r="917" hidden="1">
      <c r="B917" s="37"/>
      <c r="W917" s="75"/>
      <c r="X917" s="75"/>
      <c r="Y917" s="75"/>
      <c r="Z917" s="75"/>
      <c r="AA917" s="75"/>
      <c r="AB917" s="75"/>
      <c r="AC917" s="75"/>
      <c r="AD917" s="75"/>
      <c r="AE917" s="75"/>
      <c r="AF917" s="75"/>
    </row>
    <row r="918" hidden="1">
      <c r="B918" s="37"/>
      <c r="W918" s="75"/>
      <c r="X918" s="75"/>
      <c r="Y918" s="75"/>
      <c r="Z918" s="75"/>
      <c r="AA918" s="75"/>
      <c r="AB918" s="75"/>
      <c r="AC918" s="75"/>
      <c r="AD918" s="75"/>
      <c r="AE918" s="75"/>
      <c r="AF918" s="75"/>
    </row>
    <row r="919" hidden="1">
      <c r="B919" s="37"/>
      <c r="W919" s="75"/>
      <c r="X919" s="75"/>
      <c r="Y919" s="75"/>
      <c r="Z919" s="75"/>
      <c r="AA919" s="75"/>
      <c r="AB919" s="75"/>
      <c r="AC919" s="75"/>
      <c r="AD919" s="75"/>
      <c r="AE919" s="75"/>
      <c r="AF919" s="75"/>
    </row>
    <row r="920" hidden="1">
      <c r="B920" s="37"/>
      <c r="W920" s="75"/>
      <c r="X920" s="75"/>
      <c r="Y920" s="75"/>
      <c r="Z920" s="75"/>
      <c r="AA920" s="75"/>
      <c r="AB920" s="75"/>
      <c r="AC920" s="75"/>
      <c r="AD920" s="75"/>
      <c r="AE920" s="75"/>
      <c r="AF920" s="75"/>
    </row>
    <row r="921" hidden="1">
      <c r="B921" s="37"/>
      <c r="W921" s="75"/>
      <c r="X921" s="75"/>
      <c r="Y921" s="75"/>
      <c r="Z921" s="75"/>
      <c r="AA921" s="75"/>
      <c r="AB921" s="75"/>
      <c r="AC921" s="75"/>
      <c r="AD921" s="75"/>
      <c r="AE921" s="75"/>
      <c r="AF921" s="75"/>
    </row>
    <row r="922" hidden="1">
      <c r="B922" s="37"/>
      <c r="W922" s="75"/>
      <c r="X922" s="75"/>
      <c r="Y922" s="75"/>
      <c r="Z922" s="75"/>
      <c r="AA922" s="75"/>
      <c r="AB922" s="75"/>
      <c r="AC922" s="75"/>
      <c r="AD922" s="75"/>
      <c r="AE922" s="75"/>
      <c r="AF922" s="75"/>
    </row>
    <row r="923" hidden="1">
      <c r="B923" s="37"/>
      <c r="W923" s="75"/>
      <c r="X923" s="75"/>
      <c r="Y923" s="75"/>
      <c r="Z923" s="75"/>
      <c r="AA923" s="75"/>
      <c r="AB923" s="75"/>
      <c r="AC923" s="75"/>
      <c r="AD923" s="75"/>
      <c r="AE923" s="75"/>
      <c r="AF923" s="75"/>
    </row>
    <row r="924" hidden="1">
      <c r="B924" s="37"/>
      <c r="W924" s="75"/>
      <c r="X924" s="75"/>
      <c r="Y924" s="75"/>
      <c r="Z924" s="75"/>
      <c r="AA924" s="75"/>
      <c r="AB924" s="75"/>
      <c r="AC924" s="75"/>
      <c r="AD924" s="75"/>
      <c r="AE924" s="75"/>
      <c r="AF924" s="75"/>
    </row>
    <row r="925" hidden="1">
      <c r="B925" s="37"/>
      <c r="W925" s="75"/>
      <c r="X925" s="75"/>
      <c r="Y925" s="75"/>
      <c r="Z925" s="75"/>
      <c r="AA925" s="75"/>
      <c r="AB925" s="75"/>
      <c r="AC925" s="75"/>
      <c r="AD925" s="75"/>
      <c r="AE925" s="75"/>
      <c r="AF925" s="75"/>
    </row>
    <row r="926" hidden="1">
      <c r="B926" s="37"/>
      <c r="W926" s="75"/>
      <c r="X926" s="75"/>
      <c r="Y926" s="75"/>
      <c r="Z926" s="75"/>
      <c r="AA926" s="75"/>
      <c r="AB926" s="75"/>
      <c r="AC926" s="75"/>
      <c r="AD926" s="75"/>
      <c r="AE926" s="75"/>
      <c r="AF926" s="75"/>
    </row>
    <row r="927" hidden="1">
      <c r="B927" s="37"/>
      <c r="W927" s="75"/>
      <c r="X927" s="75"/>
      <c r="Y927" s="75"/>
      <c r="Z927" s="75"/>
      <c r="AA927" s="75"/>
      <c r="AB927" s="75"/>
      <c r="AC927" s="75"/>
      <c r="AD927" s="75"/>
      <c r="AE927" s="75"/>
      <c r="AF927" s="75"/>
    </row>
    <row r="928" hidden="1">
      <c r="B928" s="37"/>
      <c r="W928" s="75"/>
      <c r="X928" s="75"/>
      <c r="Y928" s="75"/>
      <c r="Z928" s="75"/>
      <c r="AA928" s="75"/>
      <c r="AB928" s="75"/>
      <c r="AC928" s="75"/>
      <c r="AD928" s="75"/>
      <c r="AE928" s="75"/>
      <c r="AF928" s="75"/>
    </row>
    <row r="929" hidden="1">
      <c r="B929" s="37"/>
      <c r="W929" s="75"/>
      <c r="X929" s="75"/>
      <c r="Y929" s="75"/>
      <c r="Z929" s="75"/>
      <c r="AA929" s="75"/>
      <c r="AB929" s="75"/>
      <c r="AC929" s="75"/>
      <c r="AD929" s="75"/>
      <c r="AE929" s="75"/>
      <c r="AF929" s="75"/>
    </row>
    <row r="930" hidden="1">
      <c r="B930" s="37"/>
      <c r="W930" s="75"/>
      <c r="X930" s="75"/>
      <c r="Y930" s="75"/>
      <c r="Z930" s="75"/>
      <c r="AA930" s="75"/>
      <c r="AB930" s="75"/>
      <c r="AC930" s="75"/>
      <c r="AD930" s="75"/>
      <c r="AE930" s="75"/>
      <c r="AF930" s="75"/>
    </row>
    <row r="931" hidden="1">
      <c r="B931" s="37"/>
      <c r="W931" s="75"/>
      <c r="X931" s="75"/>
      <c r="Y931" s="75"/>
      <c r="Z931" s="75"/>
      <c r="AA931" s="75"/>
      <c r="AB931" s="75"/>
      <c r="AC931" s="75"/>
      <c r="AD931" s="75"/>
      <c r="AE931" s="75"/>
      <c r="AF931" s="75"/>
    </row>
    <row r="932" hidden="1">
      <c r="B932" s="37"/>
      <c r="W932" s="75"/>
      <c r="X932" s="75"/>
      <c r="Y932" s="75"/>
      <c r="Z932" s="75"/>
      <c r="AA932" s="75"/>
      <c r="AB932" s="75"/>
      <c r="AC932" s="75"/>
      <c r="AD932" s="75"/>
      <c r="AE932" s="75"/>
      <c r="AF932" s="75"/>
    </row>
    <row r="933" hidden="1">
      <c r="B933" s="37"/>
      <c r="W933" s="75"/>
      <c r="X933" s="75"/>
      <c r="Y933" s="75"/>
      <c r="Z933" s="75"/>
      <c r="AA933" s="75"/>
      <c r="AB933" s="75"/>
      <c r="AC933" s="75"/>
      <c r="AD933" s="75"/>
      <c r="AE933" s="75"/>
      <c r="AF933" s="75"/>
    </row>
    <row r="934" hidden="1">
      <c r="B934" s="37"/>
      <c r="W934" s="75"/>
      <c r="X934" s="75"/>
      <c r="Y934" s="75"/>
      <c r="Z934" s="75"/>
      <c r="AA934" s="75"/>
      <c r="AB934" s="75"/>
      <c r="AC934" s="75"/>
      <c r="AD934" s="75"/>
      <c r="AE934" s="75"/>
      <c r="AF934" s="75"/>
    </row>
    <row r="935" hidden="1">
      <c r="B935" s="37"/>
      <c r="W935" s="75"/>
      <c r="X935" s="75"/>
      <c r="Y935" s="75"/>
      <c r="Z935" s="75"/>
      <c r="AA935" s="75"/>
      <c r="AB935" s="75"/>
      <c r="AC935" s="75"/>
      <c r="AD935" s="75"/>
      <c r="AE935" s="75"/>
      <c r="AF935" s="75"/>
    </row>
    <row r="936" hidden="1">
      <c r="B936" s="37"/>
      <c r="W936" s="75"/>
      <c r="X936" s="75"/>
      <c r="Y936" s="75"/>
      <c r="Z936" s="75"/>
      <c r="AA936" s="75"/>
      <c r="AB936" s="75"/>
      <c r="AC936" s="75"/>
      <c r="AD936" s="75"/>
      <c r="AE936" s="75"/>
      <c r="AF936" s="75"/>
    </row>
    <row r="937" hidden="1">
      <c r="B937" s="37"/>
      <c r="W937" s="75"/>
      <c r="X937" s="75"/>
      <c r="Y937" s="75"/>
      <c r="Z937" s="75"/>
      <c r="AA937" s="75"/>
      <c r="AB937" s="75"/>
      <c r="AC937" s="75"/>
      <c r="AD937" s="75"/>
      <c r="AE937" s="75"/>
      <c r="AF937" s="75"/>
    </row>
    <row r="938" hidden="1">
      <c r="B938" s="37"/>
      <c r="W938" s="75"/>
      <c r="X938" s="75"/>
      <c r="Y938" s="75"/>
      <c r="Z938" s="75"/>
      <c r="AA938" s="75"/>
      <c r="AB938" s="75"/>
      <c r="AC938" s="75"/>
      <c r="AD938" s="75"/>
      <c r="AE938" s="75"/>
      <c r="AF938" s="75"/>
    </row>
    <row r="939" hidden="1">
      <c r="B939" s="37"/>
      <c r="W939" s="75"/>
      <c r="X939" s="75"/>
      <c r="Y939" s="75"/>
      <c r="Z939" s="75"/>
      <c r="AA939" s="75"/>
      <c r="AB939" s="75"/>
      <c r="AC939" s="75"/>
      <c r="AD939" s="75"/>
      <c r="AE939" s="75"/>
      <c r="AF939" s="75"/>
    </row>
    <row r="940" hidden="1">
      <c r="B940" s="37"/>
      <c r="W940" s="75"/>
      <c r="X940" s="75"/>
      <c r="Y940" s="75"/>
      <c r="Z940" s="75"/>
      <c r="AA940" s="75"/>
      <c r="AB940" s="75"/>
      <c r="AC940" s="75"/>
      <c r="AD940" s="75"/>
      <c r="AE940" s="75"/>
      <c r="AF940" s="75"/>
    </row>
    <row r="941" hidden="1">
      <c r="B941" s="37"/>
      <c r="W941" s="75"/>
      <c r="X941" s="75"/>
      <c r="Y941" s="75"/>
      <c r="Z941" s="75"/>
      <c r="AA941" s="75"/>
      <c r="AB941" s="75"/>
      <c r="AC941" s="75"/>
      <c r="AD941" s="75"/>
      <c r="AE941" s="75"/>
      <c r="AF941" s="75"/>
    </row>
    <row r="942" hidden="1">
      <c r="B942" s="37"/>
      <c r="W942" s="75"/>
      <c r="X942" s="75"/>
      <c r="Y942" s="75"/>
      <c r="Z942" s="75"/>
      <c r="AA942" s="75"/>
      <c r="AB942" s="75"/>
      <c r="AC942" s="75"/>
      <c r="AD942" s="75"/>
      <c r="AE942" s="75"/>
      <c r="AF942" s="75"/>
    </row>
    <row r="943" hidden="1">
      <c r="B943" s="37"/>
      <c r="W943" s="75"/>
      <c r="X943" s="75"/>
      <c r="Y943" s="75"/>
      <c r="Z943" s="75"/>
      <c r="AA943" s="75"/>
      <c r="AB943" s="75"/>
      <c r="AC943" s="75"/>
      <c r="AD943" s="75"/>
      <c r="AE943" s="75"/>
      <c r="AF943" s="75"/>
    </row>
    <row r="944" hidden="1">
      <c r="B944" s="37"/>
      <c r="W944" s="75"/>
      <c r="X944" s="75"/>
      <c r="Y944" s="75"/>
      <c r="Z944" s="75"/>
      <c r="AA944" s="75"/>
      <c r="AB944" s="75"/>
      <c r="AC944" s="75"/>
      <c r="AD944" s="75"/>
      <c r="AE944" s="75"/>
      <c r="AF944" s="75"/>
    </row>
    <row r="945" hidden="1">
      <c r="B945" s="37"/>
      <c r="W945" s="75"/>
      <c r="X945" s="75"/>
      <c r="Y945" s="75"/>
      <c r="Z945" s="75"/>
      <c r="AA945" s="75"/>
      <c r="AB945" s="75"/>
      <c r="AC945" s="75"/>
      <c r="AD945" s="75"/>
      <c r="AE945" s="75"/>
      <c r="AF945" s="75"/>
    </row>
    <row r="946" hidden="1">
      <c r="B946" s="37"/>
      <c r="W946" s="75"/>
      <c r="X946" s="75"/>
      <c r="Y946" s="75"/>
      <c r="Z946" s="75"/>
      <c r="AA946" s="75"/>
      <c r="AB946" s="75"/>
      <c r="AC946" s="75"/>
      <c r="AD946" s="75"/>
      <c r="AE946" s="75"/>
      <c r="AF946" s="75"/>
    </row>
    <row r="947" hidden="1">
      <c r="B947" s="37"/>
      <c r="W947" s="75"/>
      <c r="X947" s="75"/>
      <c r="Y947" s="75"/>
      <c r="Z947" s="75"/>
      <c r="AA947" s="75"/>
      <c r="AB947" s="75"/>
      <c r="AC947" s="75"/>
      <c r="AD947" s="75"/>
      <c r="AE947" s="75"/>
      <c r="AF947" s="75"/>
    </row>
    <row r="948" hidden="1">
      <c r="B948" s="37"/>
      <c r="W948" s="75"/>
      <c r="X948" s="75"/>
      <c r="Y948" s="75"/>
      <c r="Z948" s="75"/>
      <c r="AA948" s="75"/>
      <c r="AB948" s="75"/>
      <c r="AC948" s="75"/>
      <c r="AD948" s="75"/>
      <c r="AE948" s="75"/>
      <c r="AF948" s="75"/>
    </row>
    <row r="949" hidden="1">
      <c r="B949" s="37"/>
      <c r="W949" s="75"/>
      <c r="X949" s="75"/>
      <c r="Y949" s="75"/>
      <c r="Z949" s="75"/>
      <c r="AA949" s="75"/>
      <c r="AB949" s="75"/>
      <c r="AC949" s="75"/>
      <c r="AD949" s="75"/>
      <c r="AE949" s="75"/>
      <c r="AF949" s="75"/>
    </row>
    <row r="950" hidden="1">
      <c r="B950" s="37"/>
      <c r="W950" s="75"/>
      <c r="X950" s="75"/>
      <c r="Y950" s="75"/>
      <c r="Z950" s="75"/>
      <c r="AA950" s="75"/>
      <c r="AB950" s="75"/>
      <c r="AC950" s="75"/>
      <c r="AD950" s="75"/>
      <c r="AE950" s="75"/>
      <c r="AF950" s="75"/>
    </row>
    <row r="951" hidden="1">
      <c r="B951" s="37"/>
      <c r="W951" s="75"/>
      <c r="X951" s="75"/>
      <c r="Y951" s="75"/>
      <c r="Z951" s="75"/>
      <c r="AA951" s="75"/>
      <c r="AB951" s="75"/>
      <c r="AC951" s="75"/>
      <c r="AD951" s="75"/>
      <c r="AE951" s="75"/>
      <c r="AF951" s="75"/>
    </row>
    <row r="952" hidden="1">
      <c r="B952" s="37"/>
      <c r="W952" s="75"/>
      <c r="X952" s="75"/>
      <c r="Y952" s="75"/>
      <c r="Z952" s="75"/>
      <c r="AA952" s="75"/>
      <c r="AB952" s="75"/>
      <c r="AC952" s="75"/>
      <c r="AD952" s="75"/>
      <c r="AE952" s="75"/>
      <c r="AF952" s="75"/>
    </row>
    <row r="953" hidden="1">
      <c r="B953" s="37"/>
      <c r="W953" s="75"/>
      <c r="X953" s="75"/>
      <c r="Y953" s="75"/>
      <c r="Z953" s="75"/>
      <c r="AA953" s="75"/>
      <c r="AB953" s="75"/>
      <c r="AC953" s="75"/>
      <c r="AD953" s="75"/>
      <c r="AE953" s="75"/>
      <c r="AF953" s="75"/>
    </row>
    <row r="954" hidden="1">
      <c r="B954" s="37"/>
      <c r="W954" s="75"/>
      <c r="X954" s="75"/>
      <c r="Y954" s="75"/>
      <c r="Z954" s="75"/>
      <c r="AA954" s="75"/>
      <c r="AB954" s="75"/>
      <c r="AC954" s="75"/>
      <c r="AD954" s="75"/>
      <c r="AE954" s="75"/>
      <c r="AF954" s="75"/>
    </row>
    <row r="955" hidden="1">
      <c r="B955" s="37"/>
      <c r="W955" s="75"/>
      <c r="X955" s="75"/>
      <c r="Y955" s="75"/>
      <c r="Z955" s="75"/>
      <c r="AA955" s="75"/>
      <c r="AB955" s="75"/>
      <c r="AC955" s="75"/>
      <c r="AD955" s="75"/>
      <c r="AE955" s="75"/>
      <c r="AF955" s="75"/>
    </row>
    <row r="956" hidden="1">
      <c r="B956" s="37"/>
      <c r="W956" s="75"/>
      <c r="X956" s="75"/>
      <c r="Y956" s="75"/>
      <c r="Z956" s="75"/>
      <c r="AA956" s="75"/>
      <c r="AB956" s="75"/>
      <c r="AC956" s="75"/>
      <c r="AD956" s="75"/>
      <c r="AE956" s="75"/>
      <c r="AF956" s="75"/>
    </row>
    <row r="957" hidden="1">
      <c r="B957" s="37"/>
      <c r="W957" s="75"/>
      <c r="X957" s="75"/>
      <c r="Y957" s="75"/>
      <c r="Z957" s="75"/>
      <c r="AA957" s="75"/>
      <c r="AB957" s="75"/>
      <c r="AC957" s="75"/>
      <c r="AD957" s="75"/>
      <c r="AE957" s="75"/>
      <c r="AF957" s="75"/>
    </row>
    <row r="958" hidden="1">
      <c r="B958" s="37"/>
      <c r="W958" s="75"/>
      <c r="X958" s="75"/>
      <c r="Y958" s="75"/>
      <c r="Z958" s="75"/>
      <c r="AA958" s="75"/>
      <c r="AB958" s="75"/>
      <c r="AC958" s="75"/>
      <c r="AD958" s="75"/>
      <c r="AE958" s="75"/>
      <c r="AF958" s="75"/>
    </row>
    <row r="959" hidden="1">
      <c r="B959" s="37"/>
      <c r="W959" s="75"/>
      <c r="X959" s="75"/>
      <c r="Y959" s="75"/>
      <c r="Z959" s="75"/>
      <c r="AA959" s="75"/>
      <c r="AB959" s="75"/>
      <c r="AC959" s="75"/>
      <c r="AD959" s="75"/>
      <c r="AE959" s="75"/>
      <c r="AF959" s="75"/>
    </row>
    <row r="960" hidden="1">
      <c r="B960" s="37"/>
      <c r="W960" s="75"/>
      <c r="X960" s="75"/>
      <c r="Y960" s="75"/>
      <c r="Z960" s="75"/>
      <c r="AA960" s="75"/>
      <c r="AB960" s="75"/>
      <c r="AC960" s="75"/>
      <c r="AD960" s="75"/>
      <c r="AE960" s="75"/>
      <c r="AF960" s="75"/>
    </row>
    <row r="961" hidden="1">
      <c r="B961" s="37"/>
      <c r="W961" s="75"/>
      <c r="X961" s="75"/>
      <c r="Y961" s="75"/>
      <c r="Z961" s="75"/>
      <c r="AA961" s="75"/>
      <c r="AB961" s="75"/>
      <c r="AC961" s="75"/>
      <c r="AD961" s="75"/>
      <c r="AE961" s="75"/>
      <c r="AF961" s="75"/>
    </row>
    <row r="962" hidden="1">
      <c r="B962" s="37"/>
      <c r="W962" s="75"/>
      <c r="X962" s="75"/>
      <c r="Y962" s="75"/>
      <c r="Z962" s="75"/>
      <c r="AA962" s="75"/>
      <c r="AB962" s="75"/>
      <c r="AC962" s="75"/>
      <c r="AD962" s="75"/>
      <c r="AE962" s="75"/>
      <c r="AF962" s="75"/>
    </row>
    <row r="963" hidden="1">
      <c r="B963" s="37"/>
      <c r="W963" s="75"/>
      <c r="X963" s="75"/>
      <c r="Y963" s="75"/>
      <c r="Z963" s="75"/>
      <c r="AA963" s="75"/>
      <c r="AB963" s="75"/>
      <c r="AC963" s="75"/>
      <c r="AD963" s="75"/>
      <c r="AE963" s="75"/>
      <c r="AF963" s="75"/>
    </row>
    <row r="964" hidden="1">
      <c r="B964" s="37"/>
      <c r="W964" s="75"/>
      <c r="X964" s="75"/>
      <c r="Y964" s="75"/>
      <c r="Z964" s="75"/>
      <c r="AA964" s="75"/>
      <c r="AB964" s="75"/>
      <c r="AC964" s="75"/>
      <c r="AD964" s="75"/>
      <c r="AE964" s="75"/>
      <c r="AF964" s="75"/>
    </row>
    <row r="965" hidden="1">
      <c r="B965" s="37"/>
      <c r="W965" s="75"/>
      <c r="X965" s="75"/>
      <c r="Y965" s="75"/>
      <c r="Z965" s="75"/>
      <c r="AA965" s="75"/>
      <c r="AB965" s="75"/>
      <c r="AC965" s="75"/>
      <c r="AD965" s="75"/>
      <c r="AE965" s="75"/>
      <c r="AF965" s="75"/>
    </row>
    <row r="966" hidden="1">
      <c r="B966" s="37"/>
      <c r="W966" s="75"/>
      <c r="X966" s="75"/>
      <c r="Y966" s="75"/>
      <c r="Z966" s="75"/>
      <c r="AA966" s="75"/>
      <c r="AB966" s="75"/>
      <c r="AC966" s="75"/>
      <c r="AD966" s="75"/>
      <c r="AE966" s="75"/>
      <c r="AF966" s="75"/>
    </row>
    <row r="967" hidden="1">
      <c r="B967" s="37"/>
      <c r="W967" s="75"/>
      <c r="X967" s="75"/>
      <c r="Y967" s="75"/>
      <c r="Z967" s="75"/>
      <c r="AA967" s="75"/>
      <c r="AB967" s="75"/>
      <c r="AC967" s="75"/>
      <c r="AD967" s="75"/>
      <c r="AE967" s="75"/>
      <c r="AF967" s="75"/>
    </row>
    <row r="968" hidden="1">
      <c r="B968" s="37"/>
      <c r="W968" s="75"/>
      <c r="X968" s="75"/>
      <c r="Y968" s="75"/>
      <c r="Z968" s="75"/>
      <c r="AA968" s="75"/>
      <c r="AB968" s="75"/>
      <c r="AC968" s="75"/>
      <c r="AD968" s="75"/>
      <c r="AE968" s="75"/>
      <c r="AF968" s="75"/>
    </row>
    <row r="969" hidden="1">
      <c r="B969" s="37"/>
      <c r="W969" s="75"/>
      <c r="X969" s="75"/>
      <c r="Y969" s="75"/>
      <c r="Z969" s="75"/>
      <c r="AA969" s="75"/>
      <c r="AB969" s="75"/>
      <c r="AC969" s="75"/>
      <c r="AD969" s="75"/>
      <c r="AE969" s="75"/>
      <c r="AF969" s="75"/>
    </row>
    <row r="970" hidden="1">
      <c r="B970" s="37"/>
      <c r="W970" s="75"/>
      <c r="X970" s="75"/>
      <c r="Y970" s="75"/>
      <c r="Z970" s="75"/>
      <c r="AA970" s="75"/>
      <c r="AB970" s="75"/>
      <c r="AC970" s="75"/>
      <c r="AD970" s="75"/>
      <c r="AE970" s="75"/>
      <c r="AF970" s="75"/>
    </row>
  </sheetData>
  <mergeCells count="39">
    <mergeCell ref="H30:K30"/>
    <mergeCell ref="L30:L66"/>
    <mergeCell ref="H42:K42"/>
    <mergeCell ref="H54:K54"/>
    <mergeCell ref="H23:K24"/>
    <mergeCell ref="M23:P24"/>
    <mergeCell ref="A25:A29"/>
    <mergeCell ref="A30:A68"/>
    <mergeCell ref="B30:B66"/>
    <mergeCell ref="C30:F30"/>
    <mergeCell ref="G30:G66"/>
    <mergeCell ref="M54:P54"/>
    <mergeCell ref="R23:U24"/>
    <mergeCell ref="W23:W24"/>
    <mergeCell ref="R30:U30"/>
    <mergeCell ref="R42:U42"/>
    <mergeCell ref="R54:U54"/>
    <mergeCell ref="X23:X24"/>
    <mergeCell ref="Y23:Y24"/>
    <mergeCell ref="V30:V66"/>
    <mergeCell ref="AA30:AA66"/>
    <mergeCell ref="Z23:Z24"/>
    <mergeCell ref="AB23:AB24"/>
    <mergeCell ref="AC23:AC24"/>
    <mergeCell ref="AD23:AD24"/>
    <mergeCell ref="AF30:AF66"/>
    <mergeCell ref="A4:A12"/>
    <mergeCell ref="M4:AF12"/>
    <mergeCell ref="C11:F12"/>
    <mergeCell ref="H11:K12"/>
    <mergeCell ref="A13:A17"/>
    <mergeCell ref="A19:A24"/>
    <mergeCell ref="C23:F24"/>
    <mergeCell ref="AE23:AE24"/>
    <mergeCell ref="M30:P30"/>
    <mergeCell ref="Q30:Q66"/>
    <mergeCell ref="M42:P42"/>
    <mergeCell ref="C42:F42"/>
    <mergeCell ref="C54:F5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2.25"/>
    <col customWidth="1" min="2" max="2" width="36.5"/>
    <col customWidth="1" min="3" max="3" width="29.5"/>
    <col customWidth="1" min="4" max="4" width="19.75"/>
    <col customWidth="1" min="5" max="5" width="24.0"/>
    <col customWidth="1" min="6" max="6" width="18.25"/>
    <col customWidth="1" min="7" max="7" width="20.5"/>
    <col customWidth="1" min="8" max="8" width="27.5"/>
    <col customWidth="1" min="9" max="9" width="19.63"/>
    <col customWidth="1" min="10" max="10" width="21.25"/>
    <col customWidth="1" min="11" max="11" width="20.5"/>
    <col customWidth="1" min="12" max="12" width="23.5"/>
    <col customWidth="1" min="13" max="13" width="23.63"/>
    <col customWidth="1" min="14" max="14" width="17.88"/>
    <col customWidth="1" min="15" max="15" width="23.13"/>
    <col customWidth="1" min="16" max="16" width="16.88"/>
    <col customWidth="1" min="17" max="17" width="24.13"/>
    <col customWidth="1" min="18" max="18" width="21.75"/>
    <col customWidth="1" min="20" max="20" width="16.63"/>
    <col customWidth="1" min="21" max="21" width="16.75"/>
    <col customWidth="1" min="22" max="22" width="28.63"/>
    <col customWidth="1" min="23" max="23" width="25.0"/>
    <col customWidth="1" min="24" max="24" width="22.25"/>
    <col customWidth="1" min="25" max="26" width="21.13"/>
    <col customWidth="1" min="27" max="27" width="24.88"/>
    <col customWidth="1" min="28" max="28" width="24.75"/>
    <col customWidth="1" min="29" max="29" width="20.75"/>
    <col customWidth="1" min="30" max="30" width="21.75"/>
    <col customWidth="1" min="31" max="31" width="28.13"/>
    <col customWidth="1" min="32" max="32" width="33.13"/>
    <col hidden="1" min="33" max="36" width="12.63"/>
  </cols>
  <sheetData>
    <row r="1">
      <c r="B1" s="37"/>
      <c r="C1" s="37"/>
      <c r="D1" s="38"/>
      <c r="E1" s="38"/>
      <c r="F1" s="38"/>
      <c r="G1" s="39" t="s">
        <v>2</v>
      </c>
      <c r="H1" s="38"/>
      <c r="I1" s="38"/>
      <c r="J1" s="38"/>
      <c r="K1" s="38"/>
      <c r="L1" s="39" t="s">
        <v>96</v>
      </c>
      <c r="M1" s="37"/>
      <c r="N1" s="38"/>
      <c r="O1" s="40"/>
      <c r="P1" s="38"/>
      <c r="Q1" s="39" t="s">
        <v>132</v>
      </c>
      <c r="R1" s="38"/>
      <c r="S1" s="38"/>
      <c r="T1" s="38"/>
      <c r="U1" s="38"/>
      <c r="V1" s="39" t="s">
        <v>133</v>
      </c>
      <c r="W1" s="41"/>
      <c r="X1" s="42"/>
      <c r="Y1" s="43"/>
      <c r="Z1" s="42"/>
      <c r="AA1" s="44" t="s">
        <v>134</v>
      </c>
      <c r="AB1" s="42"/>
      <c r="AC1" s="42"/>
      <c r="AD1" s="42"/>
      <c r="AE1" s="42"/>
      <c r="AF1" s="44" t="s">
        <v>135</v>
      </c>
    </row>
    <row r="2">
      <c r="A2" s="45" t="s">
        <v>136</v>
      </c>
      <c r="B2" s="46" t="s">
        <v>83</v>
      </c>
      <c r="C2" s="38"/>
      <c r="D2" s="38"/>
      <c r="E2" s="38"/>
      <c r="F2" s="38"/>
      <c r="G2" s="29">
        <v>70.0</v>
      </c>
      <c r="H2" s="38"/>
      <c r="I2" s="38"/>
      <c r="J2" s="38"/>
      <c r="K2" s="38"/>
      <c r="L2" s="22">
        <v>65.0</v>
      </c>
      <c r="M2" s="38"/>
      <c r="N2" s="38"/>
      <c r="O2" s="38"/>
      <c r="P2" s="38"/>
      <c r="Q2" s="29">
        <v>65.0</v>
      </c>
      <c r="R2" s="38"/>
      <c r="S2" s="38"/>
      <c r="T2" s="38"/>
      <c r="U2" s="38"/>
      <c r="V2" s="22">
        <v>105.0</v>
      </c>
      <c r="W2" s="42"/>
      <c r="X2" s="42"/>
      <c r="Y2" s="42"/>
      <c r="Z2" s="42"/>
      <c r="AA2" s="47">
        <v>70.0</v>
      </c>
      <c r="AB2" s="42"/>
      <c r="AC2" s="42"/>
      <c r="AD2" s="42"/>
      <c r="AE2" s="42"/>
      <c r="AF2" s="47">
        <v>105.0</v>
      </c>
    </row>
    <row r="3">
      <c r="A3" s="48" t="s">
        <v>137</v>
      </c>
      <c r="B3" s="49"/>
      <c r="C3" s="49"/>
      <c r="D3" s="49"/>
      <c r="E3" s="49"/>
      <c r="F3" s="49"/>
      <c r="G3" s="49"/>
      <c r="H3" s="49"/>
      <c r="I3" s="49"/>
      <c r="J3" s="49"/>
      <c r="K3" s="49"/>
      <c r="L3" s="49"/>
      <c r="M3" s="49"/>
      <c r="N3" s="49"/>
      <c r="O3" s="49"/>
      <c r="P3" s="49"/>
      <c r="Q3" s="49"/>
      <c r="R3" s="49"/>
      <c r="S3" s="49"/>
      <c r="T3" s="49"/>
      <c r="U3" s="49"/>
      <c r="V3" s="49"/>
      <c r="W3" s="50"/>
      <c r="X3" s="50"/>
      <c r="Y3" s="50"/>
      <c r="Z3" s="50"/>
      <c r="AA3" s="50"/>
      <c r="AB3" s="50"/>
      <c r="AC3" s="50"/>
      <c r="AD3" s="50"/>
      <c r="AE3" s="50"/>
      <c r="AF3" s="50"/>
    </row>
    <row r="4" ht="17.25" customHeight="1">
      <c r="A4" s="51" t="s">
        <v>138</v>
      </c>
      <c r="B4" s="52"/>
      <c r="C4" s="53"/>
      <c r="D4" s="53" t="s">
        <v>139</v>
      </c>
      <c r="E4" s="53" t="s">
        <v>140</v>
      </c>
      <c r="F4" s="53" t="s">
        <v>141</v>
      </c>
      <c r="G4" s="54"/>
      <c r="H4" s="53"/>
      <c r="I4" s="53" t="s">
        <v>139</v>
      </c>
      <c r="J4" s="53" t="s">
        <v>140</v>
      </c>
      <c r="K4" s="53" t="s">
        <v>141</v>
      </c>
      <c r="L4" s="54"/>
      <c r="M4" s="55"/>
      <c r="N4" s="56"/>
      <c r="O4" s="56"/>
      <c r="P4" s="56"/>
      <c r="Q4" s="56"/>
      <c r="R4" s="56"/>
      <c r="S4" s="56"/>
      <c r="T4" s="56"/>
      <c r="U4" s="56"/>
      <c r="V4" s="56"/>
      <c r="W4" s="56"/>
      <c r="X4" s="56"/>
      <c r="Y4" s="56"/>
      <c r="Z4" s="56"/>
      <c r="AA4" s="56"/>
      <c r="AB4" s="56"/>
      <c r="AC4" s="56"/>
      <c r="AD4" s="56"/>
      <c r="AE4" s="56"/>
      <c r="AF4" s="57"/>
      <c r="AG4" s="58"/>
      <c r="AH4" s="58"/>
      <c r="AI4" s="58"/>
      <c r="AJ4" s="58"/>
    </row>
    <row r="5">
      <c r="A5" s="59"/>
      <c r="B5" s="60" t="s">
        <v>142</v>
      </c>
      <c r="C5" s="61" t="s">
        <v>143</v>
      </c>
      <c r="D5" s="62">
        <v>75.7</v>
      </c>
      <c r="E5" s="62">
        <v>87.4</v>
      </c>
      <c r="F5" s="62">
        <v>93.7</v>
      </c>
      <c r="G5" s="54"/>
      <c r="H5" s="61" t="s">
        <v>143</v>
      </c>
      <c r="I5" s="62">
        <v>97.8</v>
      </c>
      <c r="J5" s="62">
        <v>92.5</v>
      </c>
      <c r="K5" s="62">
        <v>97.7</v>
      </c>
      <c r="L5" s="54"/>
      <c r="M5" s="59"/>
      <c r="AF5" s="63"/>
    </row>
    <row r="6">
      <c r="A6" s="59"/>
      <c r="B6" s="64" t="s">
        <v>144</v>
      </c>
      <c r="C6" s="61" t="s">
        <v>144</v>
      </c>
      <c r="D6" s="65">
        <v>1982.0</v>
      </c>
      <c r="E6" s="62">
        <v>1716.0</v>
      </c>
      <c r="F6" s="62">
        <v>1553.0</v>
      </c>
      <c r="G6" s="54">
        <f>AVERAGE(D6:F6)</f>
        <v>1750.333333</v>
      </c>
      <c r="H6" s="61" t="s">
        <v>144</v>
      </c>
      <c r="I6" s="62">
        <v>1534.0</v>
      </c>
      <c r="J6" s="62">
        <v>1621.0</v>
      </c>
      <c r="K6" s="62">
        <v>1555.0</v>
      </c>
      <c r="L6" s="54">
        <f>AVERAGE(I6:K6)</f>
        <v>1570</v>
      </c>
      <c r="M6" s="59"/>
      <c r="AF6" s="63"/>
    </row>
    <row r="7">
      <c r="A7" s="59"/>
      <c r="B7" s="52"/>
      <c r="C7" s="61" t="s">
        <v>145</v>
      </c>
      <c r="D7" s="62">
        <v>0.15</v>
      </c>
      <c r="E7" s="62">
        <v>0.15</v>
      </c>
      <c r="F7" s="62">
        <v>0.15</v>
      </c>
      <c r="G7" s="54"/>
      <c r="H7" s="61" t="s">
        <v>145</v>
      </c>
      <c r="I7" s="62">
        <v>0.15</v>
      </c>
      <c r="J7" s="62">
        <v>0.15</v>
      </c>
      <c r="K7" s="62">
        <v>0.15</v>
      </c>
      <c r="L7" s="54"/>
      <c r="M7" s="59"/>
      <c r="AF7" s="63"/>
    </row>
    <row r="8">
      <c r="A8" s="59"/>
      <c r="B8" s="60" t="s">
        <v>146</v>
      </c>
      <c r="C8" s="61" t="s">
        <v>143</v>
      </c>
      <c r="D8" s="62">
        <v>117.0</v>
      </c>
      <c r="E8" s="62">
        <v>126.4</v>
      </c>
      <c r="F8" s="62">
        <v>79.0</v>
      </c>
      <c r="G8" s="54"/>
      <c r="H8" s="61" t="s">
        <v>143</v>
      </c>
      <c r="I8" s="62">
        <v>129.1</v>
      </c>
      <c r="J8" s="62">
        <v>78.4</v>
      </c>
      <c r="K8" s="62">
        <v>100.5</v>
      </c>
      <c r="L8" s="54"/>
      <c r="M8" s="59"/>
      <c r="AF8" s="63"/>
    </row>
    <row r="9">
      <c r="A9" s="59"/>
      <c r="B9" s="64" t="s">
        <v>144</v>
      </c>
      <c r="C9" s="61" t="s">
        <v>144</v>
      </c>
      <c r="D9" s="62">
        <v>906.0</v>
      </c>
      <c r="E9" s="62">
        <v>839.0</v>
      </c>
      <c r="F9" s="62">
        <v>1342.0</v>
      </c>
      <c r="G9" s="54">
        <f>AVERAGE(D9:F9)</f>
        <v>1029</v>
      </c>
      <c r="H9" s="61" t="s">
        <v>144</v>
      </c>
      <c r="I9" s="62">
        <v>821.0</v>
      </c>
      <c r="J9" s="62">
        <v>1352.0</v>
      </c>
      <c r="K9" s="62">
        <v>1054.0</v>
      </c>
      <c r="L9" s="54">
        <f>AVERAGE(I9:K9)</f>
        <v>1075.666667</v>
      </c>
      <c r="M9" s="59"/>
      <c r="AF9" s="63"/>
    </row>
    <row r="10">
      <c r="A10" s="59"/>
      <c r="B10" s="52"/>
      <c r="C10" s="61" t="s">
        <v>145</v>
      </c>
      <c r="D10" s="62">
        <v>0.106</v>
      </c>
      <c r="E10" s="62">
        <v>0.106</v>
      </c>
      <c r="F10" s="62">
        <v>0.106</v>
      </c>
      <c r="G10" s="54"/>
      <c r="H10" s="61" t="s">
        <v>145</v>
      </c>
      <c r="I10" s="62">
        <v>0.106</v>
      </c>
      <c r="J10" s="62">
        <v>0.106</v>
      </c>
      <c r="K10" s="62">
        <v>0.106</v>
      </c>
      <c r="L10" s="54"/>
      <c r="M10" s="59"/>
      <c r="AF10" s="63"/>
    </row>
    <row r="11">
      <c r="A11" s="59"/>
      <c r="B11" s="66" t="s">
        <v>147</v>
      </c>
      <c r="C11" s="67"/>
      <c r="D11" s="56"/>
      <c r="E11" s="56"/>
      <c r="F11" s="57"/>
      <c r="G11" s="54">
        <f>AVERAGE(G6,G9)/1000</f>
        <v>1.389666667</v>
      </c>
      <c r="H11" s="67"/>
      <c r="I11" s="56"/>
      <c r="J11" s="56"/>
      <c r="K11" s="57"/>
      <c r="L11" s="54">
        <f>AVERAGE(I5:I10)/1000</f>
        <v>0.4303593333</v>
      </c>
      <c r="M11" s="59"/>
      <c r="AF11" s="63"/>
    </row>
    <row r="12">
      <c r="A12" s="68"/>
      <c r="B12" s="66" t="s">
        <v>148</v>
      </c>
      <c r="C12" s="68"/>
      <c r="D12" s="69"/>
      <c r="E12" s="69"/>
      <c r="F12" s="70"/>
      <c r="G12" s="54" t="str">
        <f>IF(G11&gt;4.5, "Excellent", IF(AND(G11&gt;=3.5, G11&lt;=4.5), "Good", IF(AND(G11&gt;=3, G11&lt;3.5), "Medium", IF(G11&lt;3, "Doubtful", "Invalid Velocity"))))</f>
        <v>Doubtful</v>
      </c>
      <c r="H12" s="68"/>
      <c r="I12" s="69"/>
      <c r="J12" s="69"/>
      <c r="K12" s="70"/>
      <c r="L12" s="54" t="str">
        <f>IF(L11&gt;4.5, "Excellent", IF(AND(L11&gt;=3.5, L11&lt;=4.5), "Good", IF(AND(L11&gt;=3, L11&lt;3.5), "Medium", IF(L11&lt;3, "Doubtful", "Invalid Velocity"))))</f>
        <v>Doubtful</v>
      </c>
      <c r="M12" s="68"/>
      <c r="N12" s="69"/>
      <c r="O12" s="69"/>
      <c r="P12" s="69"/>
      <c r="Q12" s="69"/>
      <c r="R12" s="69"/>
      <c r="S12" s="69"/>
      <c r="T12" s="69"/>
      <c r="U12" s="69"/>
      <c r="V12" s="69"/>
      <c r="W12" s="69"/>
      <c r="X12" s="69"/>
      <c r="Y12" s="69"/>
      <c r="Z12" s="69"/>
      <c r="AA12" s="69"/>
      <c r="AB12" s="69"/>
      <c r="AC12" s="69"/>
      <c r="AD12" s="69"/>
      <c r="AE12" s="69"/>
      <c r="AF12" s="70"/>
    </row>
    <row r="13">
      <c r="A13" s="71" t="s">
        <v>149</v>
      </c>
      <c r="B13" s="72"/>
      <c r="D13" s="73" t="s">
        <v>139</v>
      </c>
      <c r="E13" s="73" t="s">
        <v>140</v>
      </c>
      <c r="F13" s="73" t="s">
        <v>141</v>
      </c>
      <c r="G13" s="74"/>
      <c r="I13" s="73" t="s">
        <v>139</v>
      </c>
      <c r="J13" s="73" t="s">
        <v>140</v>
      </c>
      <c r="K13" s="73" t="s">
        <v>141</v>
      </c>
      <c r="L13" s="74"/>
      <c r="N13" s="73" t="s">
        <v>139</v>
      </c>
      <c r="O13" s="73" t="s">
        <v>140</v>
      </c>
      <c r="P13" s="73" t="s">
        <v>141</v>
      </c>
      <c r="Q13" s="74"/>
      <c r="S13" s="73" t="s">
        <v>139</v>
      </c>
      <c r="T13" s="73" t="s">
        <v>140</v>
      </c>
      <c r="U13" s="73" t="s">
        <v>141</v>
      </c>
      <c r="V13" s="74"/>
      <c r="W13" s="75"/>
      <c r="X13" s="76" t="s">
        <v>139</v>
      </c>
      <c r="Y13" s="76" t="s">
        <v>140</v>
      </c>
      <c r="Z13" s="76" t="s">
        <v>141</v>
      </c>
      <c r="AA13" s="77"/>
      <c r="AB13" s="75"/>
      <c r="AC13" s="76" t="s">
        <v>139</v>
      </c>
      <c r="AD13" s="78" t="s">
        <v>140</v>
      </c>
      <c r="AE13" s="78" t="s">
        <v>141</v>
      </c>
      <c r="AF13" s="77"/>
      <c r="AG13" s="58"/>
      <c r="AH13" s="58"/>
      <c r="AI13" s="58"/>
      <c r="AJ13" s="58"/>
    </row>
    <row r="14">
      <c r="A14" s="79"/>
      <c r="B14" s="46" t="s">
        <v>150</v>
      </c>
      <c r="D14" s="80">
        <v>7.81</v>
      </c>
      <c r="E14" s="81">
        <v>8.04</v>
      </c>
      <c r="F14" s="82">
        <v>7.8</v>
      </c>
      <c r="G14" s="74"/>
      <c r="I14" s="83">
        <v>8.16</v>
      </c>
      <c r="J14" s="84">
        <v>7.99</v>
      </c>
      <c r="K14" s="85">
        <v>7.89</v>
      </c>
      <c r="L14" s="74"/>
      <c r="N14" s="86">
        <v>7.98</v>
      </c>
      <c r="O14" s="87">
        <v>7.87</v>
      </c>
      <c r="P14" s="87">
        <v>7.79</v>
      </c>
      <c r="Q14" s="74"/>
      <c r="S14" s="86">
        <v>8.1</v>
      </c>
      <c r="T14" s="87">
        <v>8.3</v>
      </c>
      <c r="U14" s="87">
        <v>7.9</v>
      </c>
      <c r="V14" s="74"/>
      <c r="W14" s="75"/>
      <c r="X14" s="88">
        <v>7.92</v>
      </c>
      <c r="Y14" s="89">
        <v>8.02</v>
      </c>
      <c r="Z14" s="89">
        <v>7.91</v>
      </c>
      <c r="AA14" s="77"/>
      <c r="AB14" s="75"/>
      <c r="AC14" s="88">
        <v>8.17</v>
      </c>
      <c r="AD14" s="89">
        <v>8.13</v>
      </c>
      <c r="AE14" s="89">
        <v>8.11</v>
      </c>
      <c r="AF14" s="77"/>
    </row>
    <row r="15">
      <c r="A15" s="79"/>
      <c r="B15" s="46" t="s">
        <v>151</v>
      </c>
      <c r="D15" s="90">
        <v>550.8</v>
      </c>
      <c r="E15" s="91">
        <v>561.9</v>
      </c>
      <c r="F15" s="92">
        <v>498.1</v>
      </c>
      <c r="G15" s="74">
        <f>AVERAGE(D15:F15)</f>
        <v>536.9333333</v>
      </c>
      <c r="I15" s="90">
        <v>580.1</v>
      </c>
      <c r="J15" s="93">
        <v>574.1</v>
      </c>
      <c r="K15" s="94">
        <v>539.1</v>
      </c>
      <c r="L15" s="74">
        <f>AVERAGE(I15:K15)</f>
        <v>564.4333333</v>
      </c>
      <c r="N15" s="95">
        <v>479.2</v>
      </c>
      <c r="O15" s="96">
        <v>476.1</v>
      </c>
      <c r="P15" s="97">
        <v>431.1</v>
      </c>
      <c r="Q15" s="74">
        <f>AVERAGE(N15:P15)</f>
        <v>462.1333333</v>
      </c>
      <c r="S15" s="95">
        <v>480.4</v>
      </c>
      <c r="T15" s="96">
        <v>502.6</v>
      </c>
      <c r="U15" s="97">
        <v>455.4</v>
      </c>
      <c r="V15" s="74">
        <f>AVERAGE(S15:U15)</f>
        <v>479.4666667</v>
      </c>
      <c r="W15" s="75"/>
      <c r="X15" s="98">
        <v>540.5</v>
      </c>
      <c r="Y15" s="99">
        <v>553.8</v>
      </c>
      <c r="Z15" s="100">
        <v>527.8</v>
      </c>
      <c r="AA15" s="101">
        <f>AVERAGE(X15:Z15)</f>
        <v>540.7</v>
      </c>
      <c r="AB15" s="75"/>
      <c r="AC15" s="98">
        <v>540.0</v>
      </c>
      <c r="AD15" s="99">
        <v>564.0</v>
      </c>
      <c r="AE15" s="100">
        <v>570.1</v>
      </c>
      <c r="AF15" s="101">
        <f>AVERAGE(AC15:AE15)</f>
        <v>558.0333333</v>
      </c>
    </row>
    <row r="16">
      <c r="A16" s="79"/>
      <c r="B16" s="46"/>
      <c r="D16" s="91">
        <v>22500.0</v>
      </c>
      <c r="E16" s="91">
        <v>22500.0</v>
      </c>
      <c r="F16" s="92">
        <v>22500.0</v>
      </c>
      <c r="G16" s="102"/>
      <c r="I16" s="103">
        <v>22500.0</v>
      </c>
      <c r="J16" s="103">
        <v>22500.0</v>
      </c>
      <c r="K16" s="104">
        <v>22500.0</v>
      </c>
      <c r="L16" s="102"/>
      <c r="N16" s="87">
        <v>22500.0</v>
      </c>
      <c r="O16" s="87">
        <v>22500.0</v>
      </c>
      <c r="P16" s="87">
        <v>22500.0</v>
      </c>
      <c r="Q16" s="102"/>
      <c r="S16" s="87">
        <v>22500.0</v>
      </c>
      <c r="T16" s="87">
        <v>22500.0</v>
      </c>
      <c r="U16" s="87">
        <v>22500.0</v>
      </c>
      <c r="V16" s="102"/>
      <c r="W16" s="75"/>
      <c r="X16" s="105">
        <v>22500.0</v>
      </c>
      <c r="Y16" s="105">
        <v>22500.0</v>
      </c>
      <c r="Z16" s="105">
        <v>22500.0</v>
      </c>
      <c r="AA16" s="77"/>
      <c r="AB16" s="75"/>
      <c r="AC16" s="105">
        <v>22500.0</v>
      </c>
      <c r="AD16" s="105">
        <v>22500.0</v>
      </c>
      <c r="AE16" s="105">
        <v>22500.0</v>
      </c>
      <c r="AF16" s="77"/>
    </row>
    <row r="17">
      <c r="A17" s="106"/>
      <c r="B17" s="46" t="s">
        <v>152</v>
      </c>
      <c r="D17" s="107">
        <f t="shared" ref="D17:F17" si="1">(D15*1000)/D16</f>
        <v>24.48</v>
      </c>
      <c r="E17" s="107">
        <f t="shared" si="1"/>
        <v>24.97333333</v>
      </c>
      <c r="F17" s="108">
        <f t="shared" si="1"/>
        <v>22.13777778</v>
      </c>
      <c r="G17" s="102">
        <f>(G15*1000)/(150*150)</f>
        <v>23.8637037</v>
      </c>
      <c r="I17" s="109">
        <f t="shared" ref="I17:K17" si="2">(I15*1000)/I16</f>
        <v>25.78222222</v>
      </c>
      <c r="J17" s="109">
        <f t="shared" si="2"/>
        <v>25.51555556</v>
      </c>
      <c r="K17" s="110">
        <f t="shared" si="2"/>
        <v>23.96</v>
      </c>
      <c r="L17" s="102">
        <f>(L15*1000)/(150*150)</f>
        <v>25.08592593</v>
      </c>
      <c r="N17" s="111">
        <f t="shared" ref="N17:P17" si="3">(N15*1000)/N16</f>
        <v>21.29777778</v>
      </c>
      <c r="O17" s="111">
        <f t="shared" si="3"/>
        <v>21.16</v>
      </c>
      <c r="P17" s="112">
        <f t="shared" si="3"/>
        <v>19.16</v>
      </c>
      <c r="Q17" s="102">
        <f>(Q15*1000)/(150*150)</f>
        <v>20.53925926</v>
      </c>
      <c r="S17" s="111">
        <f t="shared" ref="S17:U17" si="4">(S15*1000)/S16</f>
        <v>21.35111111</v>
      </c>
      <c r="T17" s="111">
        <f t="shared" si="4"/>
        <v>22.33777778</v>
      </c>
      <c r="U17" s="112">
        <f t="shared" si="4"/>
        <v>20.24</v>
      </c>
      <c r="V17" s="102">
        <f>(V15*1000)/(150*150)</f>
        <v>21.30962963</v>
      </c>
      <c r="W17" s="75"/>
      <c r="X17" s="113">
        <f t="shared" ref="X17:Z17" si="5">(X15*1000)/X16</f>
        <v>24.02222222</v>
      </c>
      <c r="Y17" s="113">
        <f t="shared" si="5"/>
        <v>24.61333333</v>
      </c>
      <c r="Z17" s="114">
        <f t="shared" si="5"/>
        <v>23.45777778</v>
      </c>
      <c r="AA17" s="101">
        <f>(AA15*1000)/(150*150)</f>
        <v>24.03111111</v>
      </c>
      <c r="AB17" s="75"/>
      <c r="AC17" s="113">
        <f t="shared" ref="AC17:AE17" si="6">(AC15*1000)/AC16</f>
        <v>24</v>
      </c>
      <c r="AD17" s="113">
        <f t="shared" si="6"/>
        <v>25.06666667</v>
      </c>
      <c r="AE17" s="114">
        <f t="shared" si="6"/>
        <v>25.33777778</v>
      </c>
      <c r="AF17" s="101">
        <f>(AF15*1000)/(150*150)</f>
        <v>24.80148148</v>
      </c>
    </row>
    <row r="18">
      <c r="A18" s="48" t="s">
        <v>153</v>
      </c>
      <c r="B18" s="115"/>
      <c r="C18" s="115"/>
      <c r="D18" s="115"/>
      <c r="E18" s="115"/>
      <c r="F18" s="115"/>
      <c r="G18" s="116"/>
      <c r="H18" s="115"/>
      <c r="I18" s="115"/>
      <c r="J18" s="115"/>
      <c r="K18" s="115"/>
      <c r="L18" s="116"/>
      <c r="M18" s="117"/>
      <c r="N18" s="117"/>
      <c r="O18" s="117"/>
      <c r="P18" s="117"/>
      <c r="Q18" s="118"/>
      <c r="R18" s="117"/>
      <c r="S18" s="117"/>
      <c r="T18" s="117"/>
      <c r="U18" s="117"/>
      <c r="V18" s="118"/>
      <c r="W18" s="119"/>
      <c r="X18" s="119"/>
      <c r="Y18" s="119"/>
      <c r="Z18" s="119"/>
      <c r="AA18" s="120"/>
      <c r="AB18" s="119"/>
      <c r="AC18" s="119"/>
      <c r="AD18" s="119"/>
      <c r="AE18" s="119"/>
      <c r="AF18" s="120"/>
    </row>
    <row r="19">
      <c r="A19" s="71" t="s">
        <v>138</v>
      </c>
      <c r="B19" s="121"/>
      <c r="C19" s="53"/>
      <c r="D19" s="53" t="s">
        <v>139</v>
      </c>
      <c r="E19" s="53" t="s">
        <v>140</v>
      </c>
      <c r="F19" s="53" t="s">
        <v>141</v>
      </c>
      <c r="G19" s="54"/>
      <c r="H19" s="53"/>
      <c r="I19" s="53" t="s">
        <v>139</v>
      </c>
      <c r="J19" s="53" t="s">
        <v>140</v>
      </c>
      <c r="K19" s="53" t="s">
        <v>141</v>
      </c>
      <c r="L19" s="54"/>
      <c r="M19" s="53"/>
      <c r="N19" s="53" t="s">
        <v>139</v>
      </c>
      <c r="O19" s="53" t="s">
        <v>140</v>
      </c>
      <c r="P19" s="53" t="s">
        <v>141</v>
      </c>
      <c r="Q19" s="54"/>
      <c r="R19" s="53"/>
      <c r="S19" s="53" t="s">
        <v>139</v>
      </c>
      <c r="T19" s="53" t="s">
        <v>140</v>
      </c>
      <c r="U19" s="53" t="s">
        <v>141</v>
      </c>
      <c r="V19" s="54"/>
      <c r="W19" s="122"/>
      <c r="X19" s="78" t="s">
        <v>139</v>
      </c>
      <c r="Y19" s="78" t="s">
        <v>140</v>
      </c>
      <c r="Z19" s="78" t="s">
        <v>141</v>
      </c>
      <c r="AA19" s="123"/>
      <c r="AB19" s="122"/>
      <c r="AC19" s="78" t="s">
        <v>139</v>
      </c>
      <c r="AD19" s="78" t="s">
        <v>140</v>
      </c>
      <c r="AE19" s="78" t="s">
        <v>141</v>
      </c>
      <c r="AF19" s="123"/>
    </row>
    <row r="20">
      <c r="A20" s="79"/>
      <c r="B20" s="124" t="s">
        <v>142</v>
      </c>
      <c r="C20" s="125" t="s">
        <v>143</v>
      </c>
      <c r="D20" s="84">
        <v>26.8</v>
      </c>
      <c r="E20" s="84">
        <v>28.8</v>
      </c>
      <c r="F20" s="85">
        <v>38.3</v>
      </c>
      <c r="G20" s="54"/>
      <c r="H20" s="126" t="s">
        <v>143</v>
      </c>
      <c r="I20" s="84">
        <v>33.9</v>
      </c>
      <c r="J20" s="84">
        <v>32.7</v>
      </c>
      <c r="K20" s="85">
        <v>31.6</v>
      </c>
      <c r="L20" s="54"/>
      <c r="M20" s="126" t="s">
        <v>143</v>
      </c>
      <c r="N20" s="84">
        <v>42.2</v>
      </c>
      <c r="O20" s="84">
        <v>48.1</v>
      </c>
      <c r="P20" s="85">
        <v>39.7</v>
      </c>
      <c r="Q20" s="54"/>
      <c r="R20" s="126" t="s">
        <v>143</v>
      </c>
      <c r="S20" s="84">
        <v>29.0</v>
      </c>
      <c r="T20" s="84">
        <v>29.3</v>
      </c>
      <c r="U20" s="85">
        <v>33.5</v>
      </c>
      <c r="V20" s="54"/>
      <c r="W20" s="127" t="s">
        <v>143</v>
      </c>
      <c r="X20" s="128">
        <v>26.8</v>
      </c>
      <c r="Y20" s="128">
        <v>28.4</v>
      </c>
      <c r="Z20" s="129">
        <v>27.6</v>
      </c>
      <c r="AA20" s="123"/>
      <c r="AB20" s="127" t="s">
        <v>143</v>
      </c>
      <c r="AC20" s="128">
        <v>28.8</v>
      </c>
      <c r="AD20" s="128">
        <v>27.6</v>
      </c>
      <c r="AE20" s="129">
        <v>28.4</v>
      </c>
      <c r="AF20" s="123"/>
    </row>
    <row r="21">
      <c r="A21" s="79"/>
      <c r="B21" s="124" t="s">
        <v>144</v>
      </c>
      <c r="C21" s="130" t="s">
        <v>144</v>
      </c>
      <c r="D21" s="3">
        <v>5589.0</v>
      </c>
      <c r="E21" s="103">
        <v>5212.0</v>
      </c>
      <c r="F21" s="104">
        <v>3920.0</v>
      </c>
      <c r="G21" s="54">
        <f>AVERAGE(D21:F21)</f>
        <v>4907</v>
      </c>
      <c r="H21" s="131" t="s">
        <v>144</v>
      </c>
      <c r="I21" s="103">
        <v>4419.0</v>
      </c>
      <c r="J21" s="103">
        <v>4583.0</v>
      </c>
      <c r="K21" s="104">
        <v>4749.0</v>
      </c>
      <c r="L21" s="54">
        <f>AVERAGE(I21:K21)</f>
        <v>4583.666667</v>
      </c>
      <c r="M21" s="131" t="s">
        <v>144</v>
      </c>
      <c r="N21" s="3">
        <v>3552.0</v>
      </c>
      <c r="O21" s="103">
        <v>3117.0</v>
      </c>
      <c r="P21" s="104">
        <v>3774.0</v>
      </c>
      <c r="Q21" s="54">
        <f>AVERAGE(N21:P21)</f>
        <v>3481</v>
      </c>
      <c r="R21" s="131" t="s">
        <v>144</v>
      </c>
      <c r="S21" s="103">
        <v>5168.0</v>
      </c>
      <c r="T21" s="103">
        <v>5114.0</v>
      </c>
      <c r="U21" s="104">
        <v>4477.0</v>
      </c>
      <c r="V21" s="54">
        <f>AVERAGE(S21:U21)</f>
        <v>4919.666667</v>
      </c>
      <c r="W21" s="132" t="s">
        <v>144</v>
      </c>
      <c r="X21" s="133">
        <v>5588.0</v>
      </c>
      <c r="Y21" s="134">
        <v>5287.0</v>
      </c>
      <c r="Z21" s="135">
        <v>5441.0</v>
      </c>
      <c r="AA21" s="136">
        <f>AVERAGE(X21:Z21)</f>
        <v>5438.666667</v>
      </c>
      <c r="AB21" s="132" t="s">
        <v>144</v>
      </c>
      <c r="AC21" s="134">
        <v>5205.0</v>
      </c>
      <c r="AD21" s="134">
        <v>5430.0</v>
      </c>
      <c r="AE21" s="135">
        <v>5287.0</v>
      </c>
      <c r="AF21" s="136">
        <f>AVERAGE(AC21:AE21)</f>
        <v>5307.333333</v>
      </c>
    </row>
    <row r="22">
      <c r="A22" s="79"/>
      <c r="B22" s="37"/>
      <c r="C22" s="130" t="s">
        <v>145</v>
      </c>
      <c r="D22" s="103">
        <v>0.15</v>
      </c>
      <c r="E22" s="103">
        <v>0.15</v>
      </c>
      <c r="F22" s="104">
        <v>0.15</v>
      </c>
      <c r="G22" s="54"/>
      <c r="H22" s="131" t="s">
        <v>145</v>
      </c>
      <c r="I22" s="103">
        <v>0.15</v>
      </c>
      <c r="J22" s="103">
        <v>0.15</v>
      </c>
      <c r="K22" s="104">
        <v>0.15</v>
      </c>
      <c r="L22" s="54"/>
      <c r="M22" s="131" t="s">
        <v>145</v>
      </c>
      <c r="N22" s="103">
        <v>0.15</v>
      </c>
      <c r="O22" s="103">
        <v>0.15</v>
      </c>
      <c r="P22" s="104">
        <v>0.15</v>
      </c>
      <c r="Q22" s="54"/>
      <c r="R22" s="131" t="s">
        <v>145</v>
      </c>
      <c r="S22" s="103">
        <v>0.15</v>
      </c>
      <c r="T22" s="103">
        <v>0.15</v>
      </c>
      <c r="U22" s="104">
        <v>0.15</v>
      </c>
      <c r="V22" s="54"/>
      <c r="W22" s="132" t="s">
        <v>145</v>
      </c>
      <c r="X22" s="137">
        <v>0.15</v>
      </c>
      <c r="Y22" s="137">
        <v>0.15</v>
      </c>
      <c r="Z22" s="138">
        <v>0.15</v>
      </c>
      <c r="AA22" s="123"/>
      <c r="AB22" s="132" t="s">
        <v>145</v>
      </c>
      <c r="AC22" s="137">
        <v>0.15</v>
      </c>
      <c r="AD22" s="137">
        <v>0.15</v>
      </c>
      <c r="AE22" s="138">
        <v>0.15</v>
      </c>
      <c r="AF22" s="123"/>
    </row>
    <row r="23">
      <c r="A23" s="79"/>
      <c r="B23" s="46" t="s">
        <v>147</v>
      </c>
      <c r="G23" s="54">
        <f>G21/1000</f>
        <v>4.907</v>
      </c>
      <c r="L23" s="54">
        <f>L21/1000</f>
        <v>4.583666667</v>
      </c>
      <c r="Q23" s="54">
        <f>Q21/1000</f>
        <v>3.481</v>
      </c>
      <c r="V23" s="54">
        <f>V21/1000</f>
        <v>4.919666667</v>
      </c>
      <c r="W23" s="75"/>
      <c r="AA23" s="136">
        <f>AA21/1000</f>
        <v>5.438666667</v>
      </c>
      <c r="AB23" s="75"/>
      <c r="AF23" s="136">
        <f>AF21/1000</f>
        <v>5.307333333</v>
      </c>
    </row>
    <row r="24">
      <c r="A24" s="106"/>
      <c r="B24" s="46" t="s">
        <v>148</v>
      </c>
      <c r="G24" s="54" t="str">
        <f>IF(G23&gt;4.5, "Excellent", IF(AND(G23&gt;=3.5, G23&lt;=4.5), "Good", IF(AND(G23&gt;=3, G23&lt;3.5), "Medium", IF(G23&lt;3, "Doubtful", "Invalid Velocity"))))</f>
        <v>Excellent</v>
      </c>
      <c r="L24" s="54" t="str">
        <f>IF(L23&gt;4.5, "Excellent", IF(AND(L23&gt;=3.5, L23&lt;=4.5), "Good", IF(AND(L23&gt;=3, L23&lt;3.5), "Medium", IF(L23&lt;3, "Doubtful", "Invalid Velocity"))))</f>
        <v>Excellent</v>
      </c>
      <c r="Q24" s="54" t="str">
        <f>IF(Q23&gt;4.5, "Excellent", IF(AND(Q23&gt;=3.5, Q23&lt;=4.5), "Good", IF(AND(Q23&gt;=3, Q23&lt;3.5), "Medium", IF(Q23&lt;3, "Doubtful", "Invalid Velocity"))))</f>
        <v>Medium</v>
      </c>
      <c r="V24" s="54" t="str">
        <f>IF(V23&gt;4.5, "Excellent", IF(AND(V23&gt;=3.5, V23&lt;=4.5), "Good", IF(AND(V23&gt;=3, V23&lt;3.5), "Medium", IF(V23&lt;3, "Doubtful", "Invalid Velocity"))))</f>
        <v>Excellent</v>
      </c>
      <c r="AA24" s="136" t="str">
        <f>IF(AA23&gt;4.5, "Excellent", IF(AND(AA23&gt;=3.5, AA23&lt;=4.5), "Good", IF(AND(AA23&gt;=3, AA23&lt;3.5), "Medium", IF(AA23&lt;3, "Doubtful", "Invalid Velocity"))))</f>
        <v>Excellent</v>
      </c>
      <c r="AF24" s="136" t="str">
        <f>IF(AF23&gt;4.5, "Excellent", IF(AND(AF23&gt;=3.5, AF23&lt;=4.5), "Good", IF(AND(AF23&gt;=3, AF23&lt;3.5), "Medium", IF(AF23&lt;3, "Doubtful", "Invalid Velocity"))))</f>
        <v>Excellent</v>
      </c>
    </row>
    <row r="25">
      <c r="A25" s="71" t="s">
        <v>149</v>
      </c>
      <c r="B25" s="139"/>
      <c r="C25" s="58"/>
      <c r="D25" s="53" t="s">
        <v>139</v>
      </c>
      <c r="E25" s="53" t="s">
        <v>140</v>
      </c>
      <c r="F25" s="53" t="s">
        <v>141</v>
      </c>
      <c r="G25" s="74"/>
      <c r="H25" s="58"/>
      <c r="I25" s="53" t="s">
        <v>139</v>
      </c>
      <c r="J25" s="53" t="s">
        <v>140</v>
      </c>
      <c r="K25" s="53" t="s">
        <v>141</v>
      </c>
      <c r="L25" s="74"/>
      <c r="M25" s="58"/>
      <c r="N25" s="53" t="s">
        <v>139</v>
      </c>
      <c r="O25" s="53" t="s">
        <v>140</v>
      </c>
      <c r="P25" s="53" t="s">
        <v>141</v>
      </c>
      <c r="Q25" s="74"/>
      <c r="R25" s="58"/>
      <c r="S25" s="53" t="s">
        <v>139</v>
      </c>
      <c r="T25" s="53" t="s">
        <v>140</v>
      </c>
      <c r="U25" s="53" t="s">
        <v>141</v>
      </c>
      <c r="V25" s="74"/>
      <c r="W25" s="140"/>
      <c r="X25" s="78" t="s">
        <v>139</v>
      </c>
      <c r="Y25" s="78" t="s">
        <v>140</v>
      </c>
      <c r="Z25" s="78" t="s">
        <v>141</v>
      </c>
      <c r="AA25" s="77"/>
      <c r="AB25" s="140"/>
      <c r="AC25" s="78" t="s">
        <v>139</v>
      </c>
      <c r="AD25" s="78" t="s">
        <v>140</v>
      </c>
      <c r="AE25" s="78" t="s">
        <v>141</v>
      </c>
      <c r="AF25" s="77"/>
      <c r="AG25" s="58"/>
      <c r="AH25" s="58"/>
      <c r="AI25" s="58"/>
      <c r="AJ25" s="58"/>
    </row>
    <row r="26">
      <c r="A26" s="79"/>
      <c r="B26" s="46" t="s">
        <v>150</v>
      </c>
      <c r="D26" s="80">
        <v>8.23</v>
      </c>
      <c r="E26" s="81">
        <v>7.91</v>
      </c>
      <c r="F26" s="82">
        <v>7.89</v>
      </c>
      <c r="G26" s="74"/>
      <c r="I26" s="83">
        <v>7.81</v>
      </c>
      <c r="J26" s="84">
        <v>8.04</v>
      </c>
      <c r="K26" s="85">
        <v>8.0</v>
      </c>
      <c r="L26" s="74"/>
      <c r="N26" s="80">
        <v>7.91</v>
      </c>
      <c r="O26" s="81">
        <v>7.87</v>
      </c>
      <c r="P26" s="82">
        <v>7.96</v>
      </c>
      <c r="Q26" s="74"/>
      <c r="S26" s="83">
        <v>8.2</v>
      </c>
      <c r="T26" s="84">
        <v>8.33</v>
      </c>
      <c r="U26" s="85">
        <v>8.23</v>
      </c>
      <c r="V26" s="74"/>
      <c r="W26" s="75"/>
      <c r="X26" s="182"/>
      <c r="Y26" s="183"/>
      <c r="Z26" s="184"/>
      <c r="AA26" s="77"/>
      <c r="AB26" s="75"/>
      <c r="AC26" s="185"/>
      <c r="AD26" s="186"/>
      <c r="AE26" s="187"/>
      <c r="AF26" s="77"/>
    </row>
    <row r="27">
      <c r="A27" s="79"/>
      <c r="B27" s="46" t="s">
        <v>151</v>
      </c>
      <c r="D27" s="90">
        <v>716.4</v>
      </c>
      <c r="E27" s="91">
        <v>654.7</v>
      </c>
      <c r="F27" s="92">
        <v>636.0</v>
      </c>
      <c r="G27" s="74">
        <f>AVERAGE(D27:F27)</f>
        <v>669.0333333</v>
      </c>
      <c r="I27" s="90">
        <v>618.8</v>
      </c>
      <c r="J27" s="93">
        <v>673.9</v>
      </c>
      <c r="K27" s="94">
        <v>695.7</v>
      </c>
      <c r="L27" s="74">
        <f>AVERAGE(I27:K27)</f>
        <v>662.8</v>
      </c>
      <c r="N27" s="90">
        <v>695.8</v>
      </c>
      <c r="O27" s="91">
        <v>680.6</v>
      </c>
      <c r="P27" s="92">
        <v>703.3</v>
      </c>
      <c r="Q27" s="74">
        <f>AVERAGE(N27:P27)</f>
        <v>693.2333333</v>
      </c>
      <c r="S27" s="90">
        <v>704.6</v>
      </c>
      <c r="T27" s="93">
        <v>583.3</v>
      </c>
      <c r="U27" s="94">
        <v>635.7</v>
      </c>
      <c r="V27" s="74">
        <f>AVERAGE(S27:U27)</f>
        <v>641.2</v>
      </c>
      <c r="W27" s="75"/>
      <c r="X27" s="188"/>
      <c r="Y27" s="189"/>
      <c r="Z27" s="190"/>
      <c r="AA27" s="101" t="str">
        <f>AVERAGE(X27:Z27)</f>
        <v>#DIV/0!</v>
      </c>
      <c r="AB27" s="75"/>
      <c r="AC27" s="188"/>
      <c r="AD27" s="189"/>
      <c r="AE27" s="190"/>
      <c r="AF27" s="101" t="str">
        <f>AVERAGE(AC27:AE27)</f>
        <v>#DIV/0!</v>
      </c>
    </row>
    <row r="28">
      <c r="A28" s="79"/>
      <c r="B28" s="46" t="s">
        <v>154</v>
      </c>
      <c r="D28" s="91">
        <v>22500.0</v>
      </c>
      <c r="E28" s="91">
        <v>22500.0</v>
      </c>
      <c r="F28" s="92">
        <v>22500.0</v>
      </c>
      <c r="G28" s="102"/>
      <c r="I28" s="103">
        <v>22500.0</v>
      </c>
      <c r="J28" s="103">
        <v>22500.0</v>
      </c>
      <c r="K28" s="104">
        <v>22500.0</v>
      </c>
      <c r="L28" s="102"/>
      <c r="N28" s="91">
        <v>22500.0</v>
      </c>
      <c r="O28" s="91">
        <v>22500.0</v>
      </c>
      <c r="P28" s="92">
        <v>22500.0</v>
      </c>
      <c r="Q28" s="102"/>
      <c r="S28" s="103">
        <v>22500.0</v>
      </c>
      <c r="T28" s="103">
        <v>22500.0</v>
      </c>
      <c r="U28" s="104">
        <v>22500.0</v>
      </c>
      <c r="V28" s="102"/>
      <c r="W28" s="75"/>
      <c r="X28" s="141">
        <v>22500.0</v>
      </c>
      <c r="Y28" s="141">
        <v>22500.0</v>
      </c>
      <c r="Z28" s="142">
        <v>22500.0</v>
      </c>
      <c r="AA28" s="77"/>
      <c r="AB28" s="75"/>
      <c r="AC28" s="137">
        <v>22500.0</v>
      </c>
      <c r="AD28" s="137">
        <v>22500.0</v>
      </c>
      <c r="AE28" s="138">
        <v>22500.0</v>
      </c>
      <c r="AF28" s="77"/>
    </row>
    <row r="29">
      <c r="A29" s="106"/>
      <c r="B29" s="143" t="s">
        <v>152</v>
      </c>
      <c r="C29" s="144"/>
      <c r="D29" s="145">
        <f t="shared" ref="D29:F29" si="7">(D27*1000)/D28</f>
        <v>31.84</v>
      </c>
      <c r="E29" s="145">
        <f t="shared" si="7"/>
        <v>29.09777778</v>
      </c>
      <c r="F29" s="146">
        <f t="shared" si="7"/>
        <v>28.26666667</v>
      </c>
      <c r="G29" s="102">
        <f>(G27*1000)/(150*150)</f>
        <v>29.73481481</v>
      </c>
      <c r="H29" s="144"/>
      <c r="I29" s="147">
        <f t="shared" ref="I29:K29" si="8">(I27*1000)/I28</f>
        <v>27.50222222</v>
      </c>
      <c r="J29" s="147">
        <f t="shared" si="8"/>
        <v>29.95111111</v>
      </c>
      <c r="K29" s="148">
        <f t="shared" si="8"/>
        <v>30.92</v>
      </c>
      <c r="L29" s="102">
        <f>(L27*1000)/(150*150)</f>
        <v>29.45777778</v>
      </c>
      <c r="M29" s="144"/>
      <c r="N29" s="145">
        <f t="shared" ref="N29:P29" si="9">(N27*1000)/N28</f>
        <v>30.92444444</v>
      </c>
      <c r="O29" s="145">
        <f t="shared" si="9"/>
        <v>30.24888889</v>
      </c>
      <c r="P29" s="146">
        <f t="shared" si="9"/>
        <v>31.25777778</v>
      </c>
      <c r="Q29" s="102">
        <f>(Q27*1000)/(150*150)</f>
        <v>30.81037037</v>
      </c>
      <c r="R29" s="144"/>
      <c r="S29" s="147">
        <f t="shared" ref="S29:U29" si="10">(S27*1000)/S28</f>
        <v>31.31555556</v>
      </c>
      <c r="T29" s="147">
        <f t="shared" si="10"/>
        <v>25.92444444</v>
      </c>
      <c r="U29" s="148">
        <f t="shared" si="10"/>
        <v>28.25333333</v>
      </c>
      <c r="V29" s="102">
        <f>(V27*1000)/(150*150)</f>
        <v>28.49777778</v>
      </c>
      <c r="W29" s="149"/>
      <c r="X29" s="150">
        <f t="shared" ref="X29:Z29" si="11">(X27*1000)/X28</f>
        <v>0</v>
      </c>
      <c r="Y29" s="150">
        <f t="shared" si="11"/>
        <v>0</v>
      </c>
      <c r="Z29" s="151">
        <f t="shared" si="11"/>
        <v>0</v>
      </c>
      <c r="AA29" s="101" t="str">
        <f>(AA27*1000)/(150*150)</f>
        <v>#DIV/0!</v>
      </c>
      <c r="AB29" s="149"/>
      <c r="AC29" s="150">
        <f t="shared" ref="AC29:AE29" si="12">(AC27*1000)/AC28</f>
        <v>0</v>
      </c>
      <c r="AD29" s="150">
        <f t="shared" si="12"/>
        <v>0</v>
      </c>
      <c r="AE29" s="151">
        <f t="shared" si="12"/>
        <v>0</v>
      </c>
      <c r="AF29" s="101" t="str">
        <f>(AF27*1000)/(150*150)</f>
        <v>#DIV/0!</v>
      </c>
      <c r="AG29" s="144"/>
      <c r="AH29" s="144"/>
      <c r="AI29" s="144"/>
      <c r="AJ29" s="144"/>
    </row>
    <row r="30">
      <c r="A30" s="152" t="s">
        <v>155</v>
      </c>
      <c r="B30" s="121"/>
      <c r="C30" s="153" t="s">
        <v>139</v>
      </c>
      <c r="D30" s="154"/>
      <c r="E30" s="154"/>
      <c r="F30" s="155"/>
      <c r="G30" s="156"/>
      <c r="H30" s="153" t="s">
        <v>139</v>
      </c>
      <c r="I30" s="154"/>
      <c r="J30" s="154"/>
      <c r="K30" s="155"/>
      <c r="L30" s="156"/>
      <c r="M30" s="153" t="s">
        <v>139</v>
      </c>
      <c r="N30" s="154"/>
      <c r="O30" s="154"/>
      <c r="P30" s="155"/>
      <c r="Q30" s="156"/>
      <c r="R30" s="153" t="s">
        <v>139</v>
      </c>
      <c r="S30" s="154"/>
      <c r="T30" s="154"/>
      <c r="U30" s="155"/>
      <c r="V30" s="156"/>
      <c r="W30" s="78" t="s">
        <v>139</v>
      </c>
      <c r="AA30" s="157"/>
      <c r="AB30" s="78" t="s">
        <v>139</v>
      </c>
      <c r="AF30" s="157"/>
      <c r="AG30" s="58"/>
      <c r="AH30" s="58"/>
      <c r="AI30" s="58"/>
      <c r="AJ30" s="58"/>
    </row>
    <row r="31">
      <c r="A31" s="79"/>
      <c r="C31" s="158" t="s">
        <v>156</v>
      </c>
      <c r="D31" s="3">
        <v>14.0</v>
      </c>
      <c r="E31" s="159">
        <f t="shared" ref="E31:E39" si="13">ABS(D31-$D$40)</f>
        <v>5.333333333</v>
      </c>
      <c r="F31" s="159">
        <f>IF(E31&gt;6,NULL,D31)</f>
        <v>14</v>
      </c>
      <c r="G31" s="79"/>
      <c r="H31" s="158" t="s">
        <v>156</v>
      </c>
      <c r="I31" s="3">
        <v>14.0</v>
      </c>
      <c r="J31" s="159">
        <f t="shared" ref="J31:J39" si="14">ABS(I31-$I$40)</f>
        <v>3.222222222</v>
      </c>
      <c r="K31" s="159">
        <f>IF(J31&gt;6,NULL,I31)</f>
        <v>14</v>
      </c>
      <c r="L31" s="79"/>
      <c r="M31" s="158" t="s">
        <v>156</v>
      </c>
      <c r="N31" s="3">
        <v>14.0</v>
      </c>
      <c r="O31" s="159">
        <f t="shared" ref="O31:O39" si="15">ABS(N31-$N$40)</f>
        <v>3.444444444</v>
      </c>
      <c r="P31" s="159">
        <f>IF(O31&gt;6,NULL,N31)</f>
        <v>14</v>
      </c>
      <c r="Q31" s="79"/>
      <c r="R31" s="158" t="s">
        <v>156</v>
      </c>
      <c r="S31" s="3">
        <v>17.0</v>
      </c>
      <c r="T31" s="159">
        <f t="shared" ref="T31:T39" si="16">ABS(S31-$S$40)</f>
        <v>5.888888889</v>
      </c>
      <c r="U31" s="159">
        <f>IF(T31&gt;6,NULL,S31)</f>
        <v>17</v>
      </c>
      <c r="V31" s="79"/>
      <c r="W31" s="160" t="s">
        <v>156</v>
      </c>
      <c r="X31" s="75"/>
      <c r="Y31" s="161" t="str">
        <f t="shared" ref="Y31:Y39" si="17">ABS(X31-$X$40)</f>
        <v>#DIV/0!</v>
      </c>
      <c r="Z31" s="161" t="str">
        <f>IF(Y31&gt;6,NULL,X31)</f>
        <v>#DIV/0!</v>
      </c>
      <c r="AA31" s="79"/>
      <c r="AB31" s="160" t="s">
        <v>156</v>
      </c>
      <c r="AC31" s="75"/>
      <c r="AD31" s="161" t="str">
        <f t="shared" ref="AD31:AD39" si="18">ABS(AC31-$AC$40)</f>
        <v>#DIV/0!</v>
      </c>
      <c r="AE31" s="161" t="str">
        <f>IF(AD31&gt;6,NULL,AC31)</f>
        <v>#DIV/0!</v>
      </c>
      <c r="AF31" s="79"/>
    </row>
    <row r="32">
      <c r="A32" s="79"/>
      <c r="C32" s="162"/>
      <c r="D32" s="3">
        <v>21.0</v>
      </c>
      <c r="E32" s="159">
        <f t="shared" si="13"/>
        <v>1.666666667</v>
      </c>
      <c r="F32" s="159">
        <f t="shared" ref="F32:F39" si="19">IF(E32&gt;6,"NULL",D32)</f>
        <v>21</v>
      </c>
      <c r="G32" s="79"/>
      <c r="H32" s="162"/>
      <c r="I32" s="3">
        <v>19.0</v>
      </c>
      <c r="J32" s="159">
        <f t="shared" si="14"/>
        <v>1.777777778</v>
      </c>
      <c r="K32" s="159">
        <f t="shared" ref="K32:K39" si="20">IF(J32&gt;6,"NULL",I32)</f>
        <v>19</v>
      </c>
      <c r="L32" s="79"/>
      <c r="M32" s="162"/>
      <c r="N32" s="3">
        <v>16.0</v>
      </c>
      <c r="O32" s="159">
        <f t="shared" si="15"/>
        <v>1.444444444</v>
      </c>
      <c r="P32" s="159">
        <f t="shared" ref="P32:P39" si="21">IF(O32&gt;6,"NULL",N32)</f>
        <v>16</v>
      </c>
      <c r="Q32" s="79"/>
      <c r="R32" s="162"/>
      <c r="S32" s="3">
        <v>20.0</v>
      </c>
      <c r="T32" s="159">
        <f t="shared" si="16"/>
        <v>2.888888889</v>
      </c>
      <c r="U32" s="159">
        <f t="shared" ref="U32:U39" si="22">IF(T32&gt;6,"NULL",S32)</f>
        <v>20</v>
      </c>
      <c r="V32" s="79"/>
      <c r="W32" s="75"/>
      <c r="X32" s="75"/>
      <c r="Y32" s="161" t="str">
        <f t="shared" si="17"/>
        <v>#DIV/0!</v>
      </c>
      <c r="Z32" s="161" t="str">
        <f t="shared" ref="Z32:Z39" si="23">IF(Y32&gt;6,"NULL",X32)</f>
        <v>#DIV/0!</v>
      </c>
      <c r="AA32" s="79"/>
      <c r="AB32" s="75"/>
      <c r="AC32" s="75"/>
      <c r="AD32" s="161" t="str">
        <f t="shared" si="18"/>
        <v>#DIV/0!</v>
      </c>
      <c r="AE32" s="161" t="str">
        <f t="shared" ref="AE32:AE39" si="24">IF(AD32&gt;6,"NULL",AC32)</f>
        <v>#DIV/0!</v>
      </c>
      <c r="AF32" s="79"/>
    </row>
    <row r="33">
      <c r="A33" s="79"/>
      <c r="C33" s="162"/>
      <c r="D33" s="3">
        <v>20.0</v>
      </c>
      <c r="E33" s="159">
        <f t="shared" si="13"/>
        <v>0.6666666667</v>
      </c>
      <c r="F33" s="159">
        <f t="shared" si="19"/>
        <v>20</v>
      </c>
      <c r="G33" s="79"/>
      <c r="H33" s="162"/>
      <c r="I33" s="3">
        <v>21.0</v>
      </c>
      <c r="J33" s="159">
        <f t="shared" si="14"/>
        <v>3.777777778</v>
      </c>
      <c r="K33" s="159">
        <f t="shared" si="20"/>
        <v>21</v>
      </c>
      <c r="L33" s="79"/>
      <c r="M33" s="162"/>
      <c r="N33" s="3">
        <v>12.0</v>
      </c>
      <c r="O33" s="159">
        <f t="shared" si="15"/>
        <v>5.444444444</v>
      </c>
      <c r="P33" s="159">
        <f t="shared" si="21"/>
        <v>12</v>
      </c>
      <c r="Q33" s="79"/>
      <c r="R33" s="162"/>
      <c r="S33" s="3">
        <v>17.0</v>
      </c>
      <c r="T33" s="159">
        <f t="shared" si="16"/>
        <v>5.888888889</v>
      </c>
      <c r="U33" s="159">
        <f t="shared" si="22"/>
        <v>17</v>
      </c>
      <c r="V33" s="79"/>
      <c r="W33" s="75"/>
      <c r="X33" s="75"/>
      <c r="Y33" s="161" t="str">
        <f t="shared" si="17"/>
        <v>#DIV/0!</v>
      </c>
      <c r="Z33" s="161" t="str">
        <f t="shared" si="23"/>
        <v>#DIV/0!</v>
      </c>
      <c r="AA33" s="79"/>
      <c r="AB33" s="75"/>
      <c r="AC33" s="75"/>
      <c r="AD33" s="161" t="str">
        <f t="shared" si="18"/>
        <v>#DIV/0!</v>
      </c>
      <c r="AE33" s="161" t="str">
        <f t="shared" si="24"/>
        <v>#DIV/0!</v>
      </c>
      <c r="AF33" s="79"/>
    </row>
    <row r="34">
      <c r="A34" s="79"/>
      <c r="C34" s="162"/>
      <c r="D34" s="3">
        <v>20.0</v>
      </c>
      <c r="E34" s="159">
        <f t="shared" si="13"/>
        <v>0.6666666667</v>
      </c>
      <c r="F34" s="159">
        <f t="shared" si="19"/>
        <v>20</v>
      </c>
      <c r="G34" s="79"/>
      <c r="H34" s="162"/>
      <c r="I34" s="3">
        <v>13.0</v>
      </c>
      <c r="J34" s="159">
        <f t="shared" si="14"/>
        <v>4.222222222</v>
      </c>
      <c r="K34" s="159">
        <f t="shared" si="20"/>
        <v>13</v>
      </c>
      <c r="L34" s="79"/>
      <c r="M34" s="162"/>
      <c r="N34" s="3">
        <v>21.0</v>
      </c>
      <c r="O34" s="159">
        <f t="shared" si="15"/>
        <v>3.555555556</v>
      </c>
      <c r="P34" s="159">
        <f t="shared" si="21"/>
        <v>21</v>
      </c>
      <c r="Q34" s="79"/>
      <c r="R34" s="162"/>
      <c r="S34" s="3">
        <v>24.0</v>
      </c>
      <c r="T34" s="159">
        <f t="shared" si="16"/>
        <v>1.111111111</v>
      </c>
      <c r="U34" s="159">
        <f t="shared" si="22"/>
        <v>24</v>
      </c>
      <c r="V34" s="79"/>
      <c r="W34" s="75"/>
      <c r="X34" s="75"/>
      <c r="Y34" s="161" t="str">
        <f t="shared" si="17"/>
        <v>#DIV/0!</v>
      </c>
      <c r="Z34" s="161" t="str">
        <f t="shared" si="23"/>
        <v>#DIV/0!</v>
      </c>
      <c r="AA34" s="79"/>
      <c r="AB34" s="75"/>
      <c r="AC34" s="75"/>
      <c r="AD34" s="161" t="str">
        <f t="shared" si="18"/>
        <v>#DIV/0!</v>
      </c>
      <c r="AE34" s="161" t="str">
        <f t="shared" si="24"/>
        <v>#DIV/0!</v>
      </c>
      <c r="AF34" s="79"/>
    </row>
    <row r="35">
      <c r="A35" s="79"/>
      <c r="C35" s="162"/>
      <c r="D35" s="3">
        <v>42.0</v>
      </c>
      <c r="E35" s="159">
        <f t="shared" si="13"/>
        <v>22.66666667</v>
      </c>
      <c r="F35" s="159" t="str">
        <f t="shared" si="19"/>
        <v>NULL</v>
      </c>
      <c r="G35" s="79"/>
      <c r="H35" s="162"/>
      <c r="I35" s="3">
        <v>22.0</v>
      </c>
      <c r="J35" s="159">
        <f t="shared" si="14"/>
        <v>4.777777778</v>
      </c>
      <c r="K35" s="159">
        <f t="shared" si="20"/>
        <v>22</v>
      </c>
      <c r="L35" s="79"/>
      <c r="M35" s="162"/>
      <c r="N35" s="3">
        <v>24.0</v>
      </c>
      <c r="O35" s="159">
        <f t="shared" si="15"/>
        <v>6.555555556</v>
      </c>
      <c r="P35" s="159" t="str">
        <f t="shared" si="21"/>
        <v>NULL</v>
      </c>
      <c r="Q35" s="79"/>
      <c r="R35" s="162"/>
      <c r="S35" s="3">
        <v>30.0</v>
      </c>
      <c r="T35" s="159">
        <f t="shared" si="16"/>
        <v>7.111111111</v>
      </c>
      <c r="U35" s="159" t="str">
        <f t="shared" si="22"/>
        <v>NULL</v>
      </c>
      <c r="V35" s="79"/>
      <c r="W35" s="75"/>
      <c r="X35" s="75"/>
      <c r="Y35" s="161" t="str">
        <f t="shared" si="17"/>
        <v>#DIV/0!</v>
      </c>
      <c r="Z35" s="161" t="str">
        <f t="shared" si="23"/>
        <v>#DIV/0!</v>
      </c>
      <c r="AA35" s="79"/>
      <c r="AB35" s="75"/>
      <c r="AC35" s="75"/>
      <c r="AD35" s="161" t="str">
        <f t="shared" si="18"/>
        <v>#DIV/0!</v>
      </c>
      <c r="AE35" s="161" t="str">
        <f t="shared" si="24"/>
        <v>#DIV/0!</v>
      </c>
      <c r="AF35" s="79"/>
    </row>
    <row r="36">
      <c r="A36" s="79"/>
      <c r="C36" s="162"/>
      <c r="D36" s="3">
        <v>15.0</v>
      </c>
      <c r="E36" s="159">
        <f t="shared" si="13"/>
        <v>4.333333333</v>
      </c>
      <c r="F36" s="159">
        <f t="shared" si="19"/>
        <v>15</v>
      </c>
      <c r="G36" s="79"/>
      <c r="H36" s="162"/>
      <c r="I36" s="3">
        <v>15.0</v>
      </c>
      <c r="J36" s="159">
        <f t="shared" si="14"/>
        <v>2.222222222</v>
      </c>
      <c r="K36" s="159">
        <f t="shared" si="20"/>
        <v>15</v>
      </c>
      <c r="L36" s="79"/>
      <c r="M36" s="162"/>
      <c r="N36" s="3">
        <v>18.0</v>
      </c>
      <c r="O36" s="159">
        <f t="shared" si="15"/>
        <v>0.5555555556</v>
      </c>
      <c r="P36" s="159">
        <f t="shared" si="21"/>
        <v>18</v>
      </c>
      <c r="Q36" s="79"/>
      <c r="R36" s="162"/>
      <c r="S36" s="3">
        <v>24.0</v>
      </c>
      <c r="T36" s="159">
        <f t="shared" si="16"/>
        <v>1.111111111</v>
      </c>
      <c r="U36" s="159">
        <f t="shared" si="22"/>
        <v>24</v>
      </c>
      <c r="V36" s="79"/>
      <c r="W36" s="75"/>
      <c r="X36" s="75"/>
      <c r="Y36" s="161" t="str">
        <f t="shared" si="17"/>
        <v>#DIV/0!</v>
      </c>
      <c r="Z36" s="161" t="str">
        <f t="shared" si="23"/>
        <v>#DIV/0!</v>
      </c>
      <c r="AA36" s="79"/>
      <c r="AB36" s="75"/>
      <c r="AC36" s="75"/>
      <c r="AD36" s="161" t="str">
        <f t="shared" si="18"/>
        <v>#DIV/0!</v>
      </c>
      <c r="AE36" s="161" t="str">
        <f t="shared" si="24"/>
        <v>#DIV/0!</v>
      </c>
      <c r="AF36" s="79"/>
    </row>
    <row r="37">
      <c r="A37" s="79"/>
      <c r="C37" s="162"/>
      <c r="D37" s="3">
        <v>16.0</v>
      </c>
      <c r="E37" s="159">
        <f t="shared" si="13"/>
        <v>3.333333333</v>
      </c>
      <c r="F37" s="159">
        <f t="shared" si="19"/>
        <v>16</v>
      </c>
      <c r="G37" s="79"/>
      <c r="H37" s="162"/>
      <c r="I37" s="3">
        <v>15.0</v>
      </c>
      <c r="J37" s="159">
        <f t="shared" si="14"/>
        <v>2.222222222</v>
      </c>
      <c r="K37" s="159">
        <f t="shared" si="20"/>
        <v>15</v>
      </c>
      <c r="L37" s="79"/>
      <c r="M37" s="162"/>
      <c r="N37" s="3">
        <v>16.0</v>
      </c>
      <c r="O37" s="159">
        <f t="shared" si="15"/>
        <v>1.444444444</v>
      </c>
      <c r="P37" s="159">
        <f t="shared" si="21"/>
        <v>16</v>
      </c>
      <c r="Q37" s="79"/>
      <c r="R37" s="162"/>
      <c r="S37" s="3">
        <v>20.0</v>
      </c>
      <c r="T37" s="159">
        <f t="shared" si="16"/>
        <v>2.888888889</v>
      </c>
      <c r="U37" s="159">
        <f t="shared" si="22"/>
        <v>20</v>
      </c>
      <c r="V37" s="79"/>
      <c r="W37" s="75"/>
      <c r="X37" s="75"/>
      <c r="Y37" s="161" t="str">
        <f t="shared" si="17"/>
        <v>#DIV/0!</v>
      </c>
      <c r="Z37" s="161" t="str">
        <f t="shared" si="23"/>
        <v>#DIV/0!</v>
      </c>
      <c r="AA37" s="79"/>
      <c r="AB37" s="75"/>
      <c r="AC37" s="75"/>
      <c r="AD37" s="161" t="str">
        <f t="shared" si="18"/>
        <v>#DIV/0!</v>
      </c>
      <c r="AE37" s="161" t="str">
        <f t="shared" si="24"/>
        <v>#DIV/0!</v>
      </c>
      <c r="AF37" s="79"/>
    </row>
    <row r="38">
      <c r="A38" s="79"/>
      <c r="C38" s="162"/>
      <c r="D38" s="3">
        <v>11.0</v>
      </c>
      <c r="E38" s="159">
        <f t="shared" si="13"/>
        <v>8.333333333</v>
      </c>
      <c r="F38" s="159" t="str">
        <f t="shared" si="19"/>
        <v>NULL</v>
      </c>
      <c r="G38" s="79"/>
      <c r="H38" s="162"/>
      <c r="I38" s="3">
        <v>19.0</v>
      </c>
      <c r="J38" s="159">
        <f t="shared" si="14"/>
        <v>1.777777778</v>
      </c>
      <c r="K38" s="159">
        <f t="shared" si="20"/>
        <v>19</v>
      </c>
      <c r="L38" s="79"/>
      <c r="M38" s="162"/>
      <c r="N38" s="3">
        <v>20.0</v>
      </c>
      <c r="O38" s="159">
        <f t="shared" si="15"/>
        <v>2.555555556</v>
      </c>
      <c r="P38" s="159">
        <f t="shared" si="21"/>
        <v>20</v>
      </c>
      <c r="Q38" s="79"/>
      <c r="R38" s="162"/>
      <c r="S38" s="3">
        <v>26.0</v>
      </c>
      <c r="T38" s="159">
        <f t="shared" si="16"/>
        <v>3.111111111</v>
      </c>
      <c r="U38" s="159">
        <f t="shared" si="22"/>
        <v>26</v>
      </c>
      <c r="V38" s="79"/>
      <c r="W38" s="75"/>
      <c r="X38" s="75"/>
      <c r="Y38" s="161" t="str">
        <f t="shared" si="17"/>
        <v>#DIV/0!</v>
      </c>
      <c r="Z38" s="161" t="str">
        <f t="shared" si="23"/>
        <v>#DIV/0!</v>
      </c>
      <c r="AA38" s="79"/>
      <c r="AB38" s="75"/>
      <c r="AC38" s="75"/>
      <c r="AD38" s="161" t="str">
        <f t="shared" si="18"/>
        <v>#DIV/0!</v>
      </c>
      <c r="AE38" s="161" t="str">
        <f t="shared" si="24"/>
        <v>#DIV/0!</v>
      </c>
      <c r="AF38" s="79"/>
    </row>
    <row r="39">
      <c r="A39" s="79"/>
      <c r="C39" s="162"/>
      <c r="D39" s="3">
        <v>15.0</v>
      </c>
      <c r="E39" s="159">
        <f t="shared" si="13"/>
        <v>4.333333333</v>
      </c>
      <c r="F39" s="159">
        <f t="shared" si="19"/>
        <v>15</v>
      </c>
      <c r="G39" s="79"/>
      <c r="H39" s="162"/>
      <c r="I39" s="3">
        <v>17.0</v>
      </c>
      <c r="J39" s="159">
        <f t="shared" si="14"/>
        <v>0.2222222222</v>
      </c>
      <c r="K39" s="159">
        <f t="shared" si="20"/>
        <v>17</v>
      </c>
      <c r="L39" s="79"/>
      <c r="M39" s="162"/>
      <c r="N39" s="3">
        <v>16.0</v>
      </c>
      <c r="O39" s="159">
        <f t="shared" si="15"/>
        <v>1.444444444</v>
      </c>
      <c r="P39" s="159">
        <f t="shared" si="21"/>
        <v>16</v>
      </c>
      <c r="Q39" s="79"/>
      <c r="R39" s="162"/>
      <c r="S39" s="3">
        <v>28.0</v>
      </c>
      <c r="T39" s="159">
        <f t="shared" si="16"/>
        <v>5.111111111</v>
      </c>
      <c r="U39" s="159">
        <f t="shared" si="22"/>
        <v>28</v>
      </c>
      <c r="V39" s="79"/>
      <c r="W39" s="75"/>
      <c r="X39" s="75"/>
      <c r="Y39" s="161" t="str">
        <f t="shared" si="17"/>
        <v>#DIV/0!</v>
      </c>
      <c r="Z39" s="161" t="str">
        <f t="shared" si="23"/>
        <v>#DIV/0!</v>
      </c>
      <c r="AA39" s="79"/>
      <c r="AB39" s="75"/>
      <c r="AC39" s="75"/>
      <c r="AD39" s="161" t="str">
        <f t="shared" si="18"/>
        <v>#DIV/0!</v>
      </c>
      <c r="AE39" s="161" t="str">
        <f t="shared" si="24"/>
        <v>#DIV/0!</v>
      </c>
      <c r="AF39" s="79"/>
    </row>
    <row r="40">
      <c r="A40" s="79"/>
      <c r="C40" s="162"/>
      <c r="D40" s="163">
        <f>AVERAGE(D31:D39)</f>
        <v>19.33333333</v>
      </c>
      <c r="E40" s="158" t="s">
        <v>157</v>
      </c>
      <c r="F40" s="158" t="s">
        <v>158</v>
      </c>
      <c r="G40" s="79"/>
      <c r="H40" s="162"/>
      <c r="I40" s="163">
        <f>AVERAGE(I31:I39)</f>
        <v>17.22222222</v>
      </c>
      <c r="J40" s="158" t="s">
        <v>157</v>
      </c>
      <c r="K40" s="158" t="s">
        <v>158</v>
      </c>
      <c r="L40" s="79"/>
      <c r="M40" s="162"/>
      <c r="N40" s="163">
        <f>AVERAGE(N31:N39)</f>
        <v>17.44444444</v>
      </c>
      <c r="O40" s="158" t="s">
        <v>157</v>
      </c>
      <c r="P40" s="158" t="s">
        <v>158</v>
      </c>
      <c r="Q40" s="79"/>
      <c r="R40" s="162"/>
      <c r="S40" s="163">
        <f>AVERAGE(S31:S39)</f>
        <v>22.88888889</v>
      </c>
      <c r="T40" s="158" t="s">
        <v>157</v>
      </c>
      <c r="U40" s="158" t="s">
        <v>158</v>
      </c>
      <c r="V40" s="79"/>
      <c r="W40" s="75"/>
      <c r="X40" s="164" t="str">
        <f>AVERAGE(X31:X39)</f>
        <v>#DIV/0!</v>
      </c>
      <c r="Y40" s="160" t="s">
        <v>157</v>
      </c>
      <c r="Z40" s="160" t="s">
        <v>158</v>
      </c>
      <c r="AA40" s="79"/>
      <c r="AB40" s="75"/>
      <c r="AC40" s="164" t="str">
        <f>AVERAGE(AC31:AC39)</f>
        <v>#DIV/0!</v>
      </c>
      <c r="AD40" s="160" t="s">
        <v>157</v>
      </c>
      <c r="AE40" s="160" t="s">
        <v>158</v>
      </c>
      <c r="AF40" s="79"/>
    </row>
    <row r="41">
      <c r="A41" s="79"/>
      <c r="C41" s="158" t="s">
        <v>159</v>
      </c>
      <c r="D41" s="165">
        <f>AVERAGE(F31:F39)</f>
        <v>17.28571429</v>
      </c>
      <c r="E41" s="166"/>
      <c r="F41" s="166"/>
      <c r="G41" s="79"/>
      <c r="H41" s="158" t="s">
        <v>159</v>
      </c>
      <c r="I41" s="165">
        <f>AVERAGE(K31:K39)</f>
        <v>17.22222222</v>
      </c>
      <c r="J41" s="166"/>
      <c r="K41" s="166"/>
      <c r="L41" s="79"/>
      <c r="M41" s="158" t="s">
        <v>159</v>
      </c>
      <c r="N41" s="165">
        <f>AVERAGE(P31:P39)</f>
        <v>16.625</v>
      </c>
      <c r="O41" s="166"/>
      <c r="P41" s="166"/>
      <c r="Q41" s="79"/>
      <c r="R41" s="158" t="s">
        <v>159</v>
      </c>
      <c r="S41" s="165">
        <f>AVERAGE(U31:U39)</f>
        <v>22</v>
      </c>
      <c r="T41" s="166"/>
      <c r="U41" s="166"/>
      <c r="V41" s="79"/>
      <c r="W41" s="160" t="s">
        <v>159</v>
      </c>
      <c r="X41" s="167" t="str">
        <f>AVERAGE(Z31:Z39)</f>
        <v>#DIV/0!</v>
      </c>
      <c r="Y41" s="168"/>
      <c r="Z41" s="168"/>
      <c r="AA41" s="79"/>
      <c r="AB41" s="160" t="s">
        <v>159</v>
      </c>
      <c r="AC41" s="167" t="str">
        <f>AVERAGE(AE31:AE39)</f>
        <v>#DIV/0!</v>
      </c>
      <c r="AD41" s="168"/>
      <c r="AE41" s="168"/>
      <c r="AF41" s="79"/>
    </row>
    <row r="42">
      <c r="A42" s="79"/>
      <c r="C42" s="153" t="s">
        <v>140</v>
      </c>
      <c r="D42" s="154"/>
      <c r="E42" s="154"/>
      <c r="F42" s="155"/>
      <c r="G42" s="79"/>
      <c r="H42" s="153" t="s">
        <v>140</v>
      </c>
      <c r="I42" s="154"/>
      <c r="J42" s="154"/>
      <c r="K42" s="155"/>
      <c r="L42" s="79"/>
      <c r="M42" s="153" t="s">
        <v>140</v>
      </c>
      <c r="N42" s="154"/>
      <c r="O42" s="154"/>
      <c r="P42" s="155"/>
      <c r="Q42" s="79"/>
      <c r="R42" s="153" t="s">
        <v>140</v>
      </c>
      <c r="S42" s="154"/>
      <c r="T42" s="154"/>
      <c r="U42" s="155"/>
      <c r="V42" s="79"/>
      <c r="W42" s="78" t="s">
        <v>140</v>
      </c>
      <c r="AA42" s="79"/>
      <c r="AB42" s="78" t="s">
        <v>140</v>
      </c>
      <c r="AF42" s="79"/>
    </row>
    <row r="43">
      <c r="A43" s="79"/>
      <c r="C43" s="158" t="s">
        <v>156</v>
      </c>
      <c r="D43" s="3">
        <v>12.0</v>
      </c>
      <c r="E43" s="159">
        <f t="shared" ref="E43:E51" si="25">ABS(D43-$D$52)</f>
        <v>4</v>
      </c>
      <c r="F43" s="159">
        <f>IF(E43&gt;6,NULL,D43)</f>
        <v>12</v>
      </c>
      <c r="G43" s="79"/>
      <c r="H43" s="158" t="s">
        <v>156</v>
      </c>
      <c r="I43" s="3">
        <v>17.0</v>
      </c>
      <c r="J43" s="159">
        <f t="shared" ref="J43:J51" si="26">ABS(I43-$I$52)</f>
        <v>2.444444444</v>
      </c>
      <c r="K43" s="159">
        <f>IF(J43&gt;6,NULL,I43)</f>
        <v>17</v>
      </c>
      <c r="L43" s="79"/>
      <c r="M43" s="158" t="s">
        <v>156</v>
      </c>
      <c r="N43" s="3">
        <v>12.0</v>
      </c>
      <c r="O43" s="159">
        <f t="shared" ref="O43:O51" si="27">ABS(N43-$N$52)</f>
        <v>3.444444444</v>
      </c>
      <c r="P43" s="159">
        <f>IF(O43&gt;6,NULL,N43)</f>
        <v>12</v>
      </c>
      <c r="Q43" s="79"/>
      <c r="R43" s="158" t="s">
        <v>156</v>
      </c>
      <c r="S43" s="3">
        <v>19.0</v>
      </c>
      <c r="T43" s="159">
        <f t="shared" ref="T43:T51" si="28">ABS(S43-$S$52)</f>
        <v>2.888888889</v>
      </c>
      <c r="U43" s="159">
        <f>IF(T43&gt;6,NULL,S43)</f>
        <v>19</v>
      </c>
      <c r="V43" s="79"/>
      <c r="W43" s="160" t="s">
        <v>156</v>
      </c>
      <c r="X43" s="75"/>
      <c r="Y43" s="161" t="str">
        <f t="shared" ref="Y43:Y51" si="29">ABS(X43-$X$52)</f>
        <v>#DIV/0!</v>
      </c>
      <c r="Z43" s="161" t="str">
        <f>IF(Y43&gt;6,NULL,X43)</f>
        <v>#DIV/0!</v>
      </c>
      <c r="AA43" s="79"/>
      <c r="AB43" s="160" t="s">
        <v>156</v>
      </c>
      <c r="AC43" s="75"/>
      <c r="AD43" s="161" t="str">
        <f t="shared" ref="AD43:AD51" si="30">ABS(AC43-$AC$52)</f>
        <v>#DIV/0!</v>
      </c>
      <c r="AE43" s="161" t="str">
        <f>IF(AD43&gt;6,NULL,AC43)</f>
        <v>#DIV/0!</v>
      </c>
      <c r="AF43" s="79"/>
    </row>
    <row r="44">
      <c r="A44" s="79"/>
      <c r="C44" s="162"/>
      <c r="D44" s="3">
        <v>16.0</v>
      </c>
      <c r="E44" s="159">
        <f t="shared" si="25"/>
        <v>0</v>
      </c>
      <c r="F44" s="159">
        <f t="shared" ref="F44:F51" si="31">IF(E44&gt;6,"NULL",D44)</f>
        <v>16</v>
      </c>
      <c r="G44" s="79"/>
      <c r="H44" s="162"/>
      <c r="I44" s="3">
        <v>20.0</v>
      </c>
      <c r="J44" s="159">
        <f t="shared" si="26"/>
        <v>0.5555555556</v>
      </c>
      <c r="K44" s="159">
        <f t="shared" ref="K44:K51" si="32">IF(J44&gt;6,"NULL",I44)</f>
        <v>20</v>
      </c>
      <c r="L44" s="79"/>
      <c r="M44" s="162"/>
      <c r="N44" s="3">
        <v>14.0</v>
      </c>
      <c r="O44" s="159">
        <f t="shared" si="27"/>
        <v>1.444444444</v>
      </c>
      <c r="P44" s="159">
        <f t="shared" ref="P44:P51" si="33">IF(O44&gt;6,"NULL",N44)</f>
        <v>14</v>
      </c>
      <c r="Q44" s="79"/>
      <c r="R44" s="162"/>
      <c r="S44" s="3">
        <v>24.0</v>
      </c>
      <c r="T44" s="159">
        <f t="shared" si="28"/>
        <v>2.111111111</v>
      </c>
      <c r="U44" s="159">
        <f t="shared" ref="U44:U51" si="34">IF(T44&gt;6,"NULL",S44)</f>
        <v>24</v>
      </c>
      <c r="V44" s="79"/>
      <c r="W44" s="75"/>
      <c r="X44" s="75"/>
      <c r="Y44" s="161" t="str">
        <f t="shared" si="29"/>
        <v>#DIV/0!</v>
      </c>
      <c r="Z44" s="161" t="str">
        <f t="shared" ref="Z44:Z51" si="35">IF(Y44&gt;6,"NULL",X44)</f>
        <v>#DIV/0!</v>
      </c>
      <c r="AA44" s="79"/>
      <c r="AB44" s="75"/>
      <c r="AC44" s="75"/>
      <c r="AD44" s="161" t="str">
        <f t="shared" si="30"/>
        <v>#DIV/0!</v>
      </c>
      <c r="AE44" s="161" t="str">
        <f t="shared" ref="AE44:AE51" si="36">IF(AD44&gt;6,"NULL",AC44)</f>
        <v>#DIV/0!</v>
      </c>
      <c r="AF44" s="79"/>
    </row>
    <row r="45">
      <c r="A45" s="79"/>
      <c r="C45" s="162"/>
      <c r="D45" s="3">
        <v>17.0</v>
      </c>
      <c r="E45" s="159">
        <f t="shared" si="25"/>
        <v>1</v>
      </c>
      <c r="F45" s="159">
        <f t="shared" si="31"/>
        <v>17</v>
      </c>
      <c r="G45" s="79"/>
      <c r="H45" s="162"/>
      <c r="I45" s="3">
        <v>18.0</v>
      </c>
      <c r="J45" s="159">
        <f t="shared" si="26"/>
        <v>1.444444444</v>
      </c>
      <c r="K45" s="159">
        <f t="shared" si="32"/>
        <v>18</v>
      </c>
      <c r="L45" s="79"/>
      <c r="M45" s="162"/>
      <c r="N45" s="3">
        <v>13.0</v>
      </c>
      <c r="O45" s="159">
        <f t="shared" si="27"/>
        <v>2.444444444</v>
      </c>
      <c r="P45" s="159">
        <f t="shared" si="33"/>
        <v>13</v>
      </c>
      <c r="Q45" s="79"/>
      <c r="R45" s="162"/>
      <c r="S45" s="3">
        <v>20.0</v>
      </c>
      <c r="T45" s="159">
        <f t="shared" si="28"/>
        <v>1.888888889</v>
      </c>
      <c r="U45" s="159">
        <f t="shared" si="34"/>
        <v>20</v>
      </c>
      <c r="V45" s="79"/>
      <c r="W45" s="75"/>
      <c r="X45" s="75"/>
      <c r="Y45" s="161" t="str">
        <f t="shared" si="29"/>
        <v>#DIV/0!</v>
      </c>
      <c r="Z45" s="161" t="str">
        <f t="shared" si="35"/>
        <v>#DIV/0!</v>
      </c>
      <c r="AA45" s="79"/>
      <c r="AB45" s="75"/>
      <c r="AC45" s="75"/>
      <c r="AD45" s="161" t="str">
        <f t="shared" si="30"/>
        <v>#DIV/0!</v>
      </c>
      <c r="AE45" s="161" t="str">
        <f t="shared" si="36"/>
        <v>#DIV/0!</v>
      </c>
      <c r="AF45" s="79"/>
    </row>
    <row r="46">
      <c r="A46" s="79"/>
      <c r="C46" s="162"/>
      <c r="D46" s="3">
        <v>21.0</v>
      </c>
      <c r="E46" s="159">
        <f t="shared" si="25"/>
        <v>5</v>
      </c>
      <c r="F46" s="159">
        <f t="shared" si="31"/>
        <v>21</v>
      </c>
      <c r="G46" s="79"/>
      <c r="H46" s="162"/>
      <c r="I46" s="3">
        <v>21.0</v>
      </c>
      <c r="J46" s="159">
        <f t="shared" si="26"/>
        <v>1.555555556</v>
      </c>
      <c r="K46" s="159">
        <f t="shared" si="32"/>
        <v>21</v>
      </c>
      <c r="L46" s="79"/>
      <c r="M46" s="162"/>
      <c r="N46" s="3">
        <v>18.0</v>
      </c>
      <c r="O46" s="159">
        <f t="shared" si="27"/>
        <v>2.555555556</v>
      </c>
      <c r="P46" s="159">
        <f t="shared" si="33"/>
        <v>18</v>
      </c>
      <c r="Q46" s="79"/>
      <c r="R46" s="162"/>
      <c r="S46" s="3">
        <v>26.0</v>
      </c>
      <c r="T46" s="159">
        <f t="shared" si="28"/>
        <v>4.111111111</v>
      </c>
      <c r="U46" s="159">
        <f t="shared" si="34"/>
        <v>26</v>
      </c>
      <c r="V46" s="79"/>
      <c r="W46" s="75"/>
      <c r="X46" s="75"/>
      <c r="Y46" s="161" t="str">
        <f t="shared" si="29"/>
        <v>#DIV/0!</v>
      </c>
      <c r="Z46" s="161" t="str">
        <f t="shared" si="35"/>
        <v>#DIV/0!</v>
      </c>
      <c r="AA46" s="79"/>
      <c r="AB46" s="75"/>
      <c r="AC46" s="75"/>
      <c r="AD46" s="161" t="str">
        <f t="shared" si="30"/>
        <v>#DIV/0!</v>
      </c>
      <c r="AE46" s="161" t="str">
        <f t="shared" si="36"/>
        <v>#DIV/0!</v>
      </c>
      <c r="AF46" s="79"/>
    </row>
    <row r="47">
      <c r="A47" s="79"/>
      <c r="C47" s="162"/>
      <c r="D47" s="3">
        <v>14.0</v>
      </c>
      <c r="E47" s="159">
        <f t="shared" si="25"/>
        <v>2</v>
      </c>
      <c r="F47" s="159">
        <f t="shared" si="31"/>
        <v>14</v>
      </c>
      <c r="G47" s="79"/>
      <c r="H47" s="162"/>
      <c r="I47" s="3">
        <v>27.0</v>
      </c>
      <c r="J47" s="159">
        <f t="shared" si="26"/>
        <v>7.555555556</v>
      </c>
      <c r="K47" s="159" t="str">
        <f t="shared" si="32"/>
        <v>NULL</v>
      </c>
      <c r="L47" s="79"/>
      <c r="M47" s="162"/>
      <c r="N47" s="3">
        <v>16.0</v>
      </c>
      <c r="O47" s="159">
        <f t="shared" si="27"/>
        <v>0.5555555556</v>
      </c>
      <c r="P47" s="159">
        <f t="shared" si="33"/>
        <v>16</v>
      </c>
      <c r="Q47" s="79"/>
      <c r="R47" s="162"/>
      <c r="S47" s="3">
        <v>20.0</v>
      </c>
      <c r="T47" s="159">
        <f t="shared" si="28"/>
        <v>1.888888889</v>
      </c>
      <c r="U47" s="159">
        <f t="shared" si="34"/>
        <v>20</v>
      </c>
      <c r="V47" s="79"/>
      <c r="W47" s="75"/>
      <c r="X47" s="75"/>
      <c r="Y47" s="161" t="str">
        <f t="shared" si="29"/>
        <v>#DIV/0!</v>
      </c>
      <c r="Z47" s="161" t="str">
        <f t="shared" si="35"/>
        <v>#DIV/0!</v>
      </c>
      <c r="AA47" s="79"/>
      <c r="AB47" s="75"/>
      <c r="AC47" s="75"/>
      <c r="AD47" s="161" t="str">
        <f t="shared" si="30"/>
        <v>#DIV/0!</v>
      </c>
      <c r="AE47" s="161" t="str">
        <f t="shared" si="36"/>
        <v>#DIV/0!</v>
      </c>
      <c r="AF47" s="79"/>
    </row>
    <row r="48">
      <c r="A48" s="79"/>
      <c r="C48" s="162"/>
      <c r="D48" s="3">
        <v>18.0</v>
      </c>
      <c r="E48" s="159">
        <f t="shared" si="25"/>
        <v>2</v>
      </c>
      <c r="F48" s="159">
        <f t="shared" si="31"/>
        <v>18</v>
      </c>
      <c r="G48" s="79"/>
      <c r="H48" s="162"/>
      <c r="I48" s="3">
        <v>19.0</v>
      </c>
      <c r="J48" s="159">
        <f t="shared" si="26"/>
        <v>0.4444444444</v>
      </c>
      <c r="K48" s="159">
        <f t="shared" si="32"/>
        <v>19</v>
      </c>
      <c r="L48" s="79"/>
      <c r="M48" s="162"/>
      <c r="N48" s="3">
        <v>20.0</v>
      </c>
      <c r="O48" s="159">
        <f t="shared" si="27"/>
        <v>4.555555556</v>
      </c>
      <c r="P48" s="159">
        <f t="shared" si="33"/>
        <v>20</v>
      </c>
      <c r="Q48" s="79"/>
      <c r="R48" s="162"/>
      <c r="S48" s="3">
        <v>24.0</v>
      </c>
      <c r="T48" s="159">
        <f t="shared" si="28"/>
        <v>2.111111111</v>
      </c>
      <c r="U48" s="159">
        <f t="shared" si="34"/>
        <v>24</v>
      </c>
      <c r="V48" s="79"/>
      <c r="W48" s="75"/>
      <c r="X48" s="75"/>
      <c r="Y48" s="161" t="str">
        <f t="shared" si="29"/>
        <v>#DIV/0!</v>
      </c>
      <c r="Z48" s="161" t="str">
        <f t="shared" si="35"/>
        <v>#DIV/0!</v>
      </c>
      <c r="AA48" s="79"/>
      <c r="AB48" s="75"/>
      <c r="AC48" s="75"/>
      <c r="AD48" s="161" t="str">
        <f t="shared" si="30"/>
        <v>#DIV/0!</v>
      </c>
      <c r="AE48" s="161" t="str">
        <f t="shared" si="36"/>
        <v>#DIV/0!</v>
      </c>
      <c r="AF48" s="79"/>
    </row>
    <row r="49">
      <c r="A49" s="79"/>
      <c r="C49" s="162"/>
      <c r="D49" s="3">
        <v>15.0</v>
      </c>
      <c r="E49" s="159">
        <f t="shared" si="25"/>
        <v>1</v>
      </c>
      <c r="F49" s="159">
        <f t="shared" si="31"/>
        <v>15</v>
      </c>
      <c r="G49" s="79"/>
      <c r="H49" s="162"/>
      <c r="I49" s="3">
        <v>18.0</v>
      </c>
      <c r="J49" s="159">
        <f t="shared" si="26"/>
        <v>1.444444444</v>
      </c>
      <c r="K49" s="159">
        <f t="shared" si="32"/>
        <v>18</v>
      </c>
      <c r="L49" s="79"/>
      <c r="M49" s="162"/>
      <c r="N49" s="3">
        <v>14.0</v>
      </c>
      <c r="O49" s="159">
        <f t="shared" si="27"/>
        <v>1.444444444</v>
      </c>
      <c r="P49" s="159">
        <f t="shared" si="33"/>
        <v>14</v>
      </c>
      <c r="Q49" s="79"/>
      <c r="R49" s="162"/>
      <c r="S49" s="3">
        <v>21.0</v>
      </c>
      <c r="T49" s="159">
        <f t="shared" si="28"/>
        <v>0.8888888889</v>
      </c>
      <c r="U49" s="159">
        <f t="shared" si="34"/>
        <v>21</v>
      </c>
      <c r="V49" s="79"/>
      <c r="W49" s="75"/>
      <c r="X49" s="75"/>
      <c r="Y49" s="161" t="str">
        <f t="shared" si="29"/>
        <v>#DIV/0!</v>
      </c>
      <c r="Z49" s="161" t="str">
        <f t="shared" si="35"/>
        <v>#DIV/0!</v>
      </c>
      <c r="AA49" s="79"/>
      <c r="AB49" s="75"/>
      <c r="AC49" s="75"/>
      <c r="AD49" s="161" t="str">
        <f t="shared" si="30"/>
        <v>#DIV/0!</v>
      </c>
      <c r="AE49" s="161" t="str">
        <f t="shared" si="36"/>
        <v>#DIV/0!</v>
      </c>
      <c r="AF49" s="79"/>
    </row>
    <row r="50">
      <c r="A50" s="79"/>
      <c r="C50" s="162"/>
      <c r="D50" s="3">
        <v>16.0</v>
      </c>
      <c r="E50" s="159">
        <f t="shared" si="25"/>
        <v>0</v>
      </c>
      <c r="F50" s="159">
        <f t="shared" si="31"/>
        <v>16</v>
      </c>
      <c r="G50" s="79"/>
      <c r="H50" s="162"/>
      <c r="I50" s="3">
        <v>20.0</v>
      </c>
      <c r="J50" s="159">
        <f t="shared" si="26"/>
        <v>0.5555555556</v>
      </c>
      <c r="K50" s="159">
        <f t="shared" si="32"/>
        <v>20</v>
      </c>
      <c r="L50" s="79"/>
      <c r="M50" s="162"/>
      <c r="N50" s="3">
        <v>16.0</v>
      </c>
      <c r="O50" s="159">
        <f t="shared" si="27"/>
        <v>0.5555555556</v>
      </c>
      <c r="P50" s="159">
        <f t="shared" si="33"/>
        <v>16</v>
      </c>
      <c r="Q50" s="79"/>
      <c r="R50" s="162"/>
      <c r="S50" s="3">
        <v>23.0</v>
      </c>
      <c r="T50" s="159">
        <f t="shared" si="28"/>
        <v>1.111111111</v>
      </c>
      <c r="U50" s="159">
        <f t="shared" si="34"/>
        <v>23</v>
      </c>
      <c r="V50" s="79"/>
      <c r="W50" s="75"/>
      <c r="X50" s="75"/>
      <c r="Y50" s="161" t="str">
        <f t="shared" si="29"/>
        <v>#DIV/0!</v>
      </c>
      <c r="Z50" s="161" t="str">
        <f t="shared" si="35"/>
        <v>#DIV/0!</v>
      </c>
      <c r="AA50" s="79"/>
      <c r="AB50" s="75"/>
      <c r="AC50" s="75"/>
      <c r="AD50" s="161" t="str">
        <f t="shared" si="30"/>
        <v>#DIV/0!</v>
      </c>
      <c r="AE50" s="161" t="str">
        <f t="shared" si="36"/>
        <v>#DIV/0!</v>
      </c>
      <c r="AF50" s="79"/>
    </row>
    <row r="51">
      <c r="A51" s="79"/>
      <c r="C51" s="162"/>
      <c r="D51" s="3">
        <v>15.0</v>
      </c>
      <c r="E51" s="159">
        <f t="shared" si="25"/>
        <v>1</v>
      </c>
      <c r="F51" s="159">
        <f t="shared" si="31"/>
        <v>15</v>
      </c>
      <c r="G51" s="79"/>
      <c r="H51" s="162"/>
      <c r="I51" s="3">
        <v>15.0</v>
      </c>
      <c r="J51" s="159">
        <f t="shared" si="26"/>
        <v>4.444444444</v>
      </c>
      <c r="K51" s="159">
        <f t="shared" si="32"/>
        <v>15</v>
      </c>
      <c r="L51" s="79"/>
      <c r="M51" s="162"/>
      <c r="N51" s="3">
        <v>16.0</v>
      </c>
      <c r="O51" s="159">
        <f t="shared" si="27"/>
        <v>0.5555555556</v>
      </c>
      <c r="P51" s="159">
        <f t="shared" si="33"/>
        <v>16</v>
      </c>
      <c r="Q51" s="79"/>
      <c r="R51" s="162"/>
      <c r="S51" s="3">
        <v>20.0</v>
      </c>
      <c r="T51" s="159">
        <f t="shared" si="28"/>
        <v>1.888888889</v>
      </c>
      <c r="U51" s="159">
        <f t="shared" si="34"/>
        <v>20</v>
      </c>
      <c r="V51" s="79"/>
      <c r="W51" s="75"/>
      <c r="X51" s="75"/>
      <c r="Y51" s="161" t="str">
        <f t="shared" si="29"/>
        <v>#DIV/0!</v>
      </c>
      <c r="Z51" s="161" t="str">
        <f t="shared" si="35"/>
        <v>#DIV/0!</v>
      </c>
      <c r="AA51" s="79"/>
      <c r="AB51" s="75"/>
      <c r="AC51" s="75"/>
      <c r="AD51" s="161" t="str">
        <f t="shared" si="30"/>
        <v>#DIV/0!</v>
      </c>
      <c r="AE51" s="161" t="str">
        <f t="shared" si="36"/>
        <v>#DIV/0!</v>
      </c>
      <c r="AF51" s="79"/>
    </row>
    <row r="52">
      <c r="A52" s="79"/>
      <c r="C52" s="162"/>
      <c r="D52" s="163">
        <f>AVERAGE(D43:D51)</f>
        <v>16</v>
      </c>
      <c r="E52" s="158" t="s">
        <v>157</v>
      </c>
      <c r="F52" s="158" t="s">
        <v>158</v>
      </c>
      <c r="G52" s="79"/>
      <c r="H52" s="162"/>
      <c r="I52" s="163">
        <f>AVERAGE(I43:I51)</f>
        <v>19.44444444</v>
      </c>
      <c r="J52" s="158" t="s">
        <v>157</v>
      </c>
      <c r="K52" s="158" t="s">
        <v>158</v>
      </c>
      <c r="L52" s="79"/>
      <c r="M52" s="162"/>
      <c r="N52" s="163">
        <f>AVERAGE(N43:N51)</f>
        <v>15.44444444</v>
      </c>
      <c r="O52" s="158" t="s">
        <v>157</v>
      </c>
      <c r="P52" s="158" t="s">
        <v>158</v>
      </c>
      <c r="Q52" s="79"/>
      <c r="R52" s="162"/>
      <c r="S52" s="163">
        <f>AVERAGE(S43:S51)</f>
        <v>21.88888889</v>
      </c>
      <c r="T52" s="158" t="s">
        <v>157</v>
      </c>
      <c r="U52" s="158" t="s">
        <v>158</v>
      </c>
      <c r="V52" s="79"/>
      <c r="W52" s="75"/>
      <c r="X52" s="164" t="str">
        <f>AVERAGE(X43:X51)</f>
        <v>#DIV/0!</v>
      </c>
      <c r="Y52" s="160" t="s">
        <v>157</v>
      </c>
      <c r="Z52" s="160" t="s">
        <v>158</v>
      </c>
      <c r="AA52" s="79"/>
      <c r="AB52" s="75"/>
      <c r="AC52" s="164" t="str">
        <f>AVERAGE(AC43:AC51)</f>
        <v>#DIV/0!</v>
      </c>
      <c r="AD52" s="160" t="s">
        <v>157</v>
      </c>
      <c r="AE52" s="160" t="s">
        <v>158</v>
      </c>
      <c r="AF52" s="79"/>
    </row>
    <row r="53">
      <c r="A53" s="79"/>
      <c r="C53" s="158" t="s">
        <v>159</v>
      </c>
      <c r="D53" s="165">
        <f>AVERAGE(F43:F51)</f>
        <v>16</v>
      </c>
      <c r="E53" s="166"/>
      <c r="F53" s="166"/>
      <c r="G53" s="79"/>
      <c r="H53" s="158" t="s">
        <v>159</v>
      </c>
      <c r="I53" s="165">
        <f>AVERAGE(K43:K51)</f>
        <v>18.5</v>
      </c>
      <c r="J53" s="166"/>
      <c r="K53" s="166"/>
      <c r="L53" s="79"/>
      <c r="M53" s="158" t="s">
        <v>159</v>
      </c>
      <c r="N53" s="165">
        <f>AVERAGE(P43:P51)</f>
        <v>15.44444444</v>
      </c>
      <c r="O53" s="166"/>
      <c r="P53" s="166"/>
      <c r="Q53" s="79"/>
      <c r="R53" s="158" t="s">
        <v>159</v>
      </c>
      <c r="S53" s="165">
        <f>AVERAGE(U43:U51)</f>
        <v>21.88888889</v>
      </c>
      <c r="T53" s="166"/>
      <c r="U53" s="166"/>
      <c r="V53" s="79"/>
      <c r="W53" s="160" t="s">
        <v>159</v>
      </c>
      <c r="X53" s="167" t="str">
        <f>AVERAGE(Z43:Z51)</f>
        <v>#DIV/0!</v>
      </c>
      <c r="Y53" s="168"/>
      <c r="Z53" s="168"/>
      <c r="AA53" s="79"/>
      <c r="AB53" s="160" t="s">
        <v>159</v>
      </c>
      <c r="AC53" s="167" t="str">
        <f>AVERAGE(AE43:AE51)</f>
        <v>#DIV/0!</v>
      </c>
      <c r="AD53" s="168"/>
      <c r="AE53" s="168"/>
      <c r="AF53" s="79"/>
    </row>
    <row r="54">
      <c r="A54" s="79"/>
      <c r="C54" s="153" t="s">
        <v>141</v>
      </c>
      <c r="D54" s="154"/>
      <c r="E54" s="154"/>
      <c r="F54" s="155"/>
      <c r="G54" s="79"/>
      <c r="H54" s="153" t="s">
        <v>141</v>
      </c>
      <c r="I54" s="154"/>
      <c r="J54" s="154"/>
      <c r="K54" s="155"/>
      <c r="L54" s="79"/>
      <c r="M54" s="153" t="s">
        <v>141</v>
      </c>
      <c r="N54" s="154"/>
      <c r="O54" s="154"/>
      <c r="P54" s="155"/>
      <c r="Q54" s="79"/>
      <c r="R54" s="153" t="s">
        <v>141</v>
      </c>
      <c r="S54" s="154"/>
      <c r="T54" s="154"/>
      <c r="U54" s="155"/>
      <c r="V54" s="79"/>
      <c r="W54" s="78" t="s">
        <v>141</v>
      </c>
      <c r="AA54" s="79"/>
      <c r="AB54" s="78" t="s">
        <v>141</v>
      </c>
      <c r="AF54" s="79"/>
    </row>
    <row r="55">
      <c r="A55" s="79"/>
      <c r="C55" s="158" t="s">
        <v>156</v>
      </c>
      <c r="D55" s="3">
        <v>14.0</v>
      </c>
      <c r="E55" s="159">
        <f t="shared" ref="E55:E63" si="37">ABS(D55-$D$64)</f>
        <v>2.555555556</v>
      </c>
      <c r="F55" s="159">
        <f>IF(E55&gt;6,NULL,D55)</f>
        <v>14</v>
      </c>
      <c r="G55" s="79"/>
      <c r="H55" s="158" t="s">
        <v>156</v>
      </c>
      <c r="I55" s="3">
        <v>12.0</v>
      </c>
      <c r="J55" s="159">
        <f t="shared" ref="J55:J63" si="38">ABS(I55-$I$64)</f>
        <v>4.444444444</v>
      </c>
      <c r="K55" s="159">
        <f>IF(J55&gt;6,NULL,I55)</f>
        <v>12</v>
      </c>
      <c r="L55" s="79"/>
      <c r="M55" s="158" t="s">
        <v>156</v>
      </c>
      <c r="N55" s="3">
        <v>15.0</v>
      </c>
      <c r="O55" s="159">
        <f t="shared" ref="O55:O63" si="39">ABS(N55-$N$64)</f>
        <v>4.333333333</v>
      </c>
      <c r="P55" s="159">
        <f>IF(O55&gt;6,NULL,N55)</f>
        <v>15</v>
      </c>
      <c r="Q55" s="79"/>
      <c r="R55" s="158" t="s">
        <v>156</v>
      </c>
      <c r="S55" s="7">
        <v>18.0</v>
      </c>
      <c r="T55" s="159">
        <f t="shared" ref="T55:T63" si="40">ABS(S55-$S$64)</f>
        <v>1.777777778</v>
      </c>
      <c r="U55" s="159">
        <f>IF(T55&gt;6,NULL,S55)</f>
        <v>18</v>
      </c>
      <c r="V55" s="79"/>
      <c r="W55" s="160" t="s">
        <v>156</v>
      </c>
      <c r="X55" s="75"/>
      <c r="Y55" s="161" t="str">
        <f t="shared" ref="Y55:Y63" si="41">ABS(X55-$X$64)</f>
        <v>#DIV/0!</v>
      </c>
      <c r="Z55" s="161" t="str">
        <f>IF(Y55&gt;6,NULL,X55)</f>
        <v>#DIV/0!</v>
      </c>
      <c r="AA55" s="79"/>
      <c r="AB55" s="160" t="s">
        <v>156</v>
      </c>
      <c r="AC55" s="41"/>
      <c r="AD55" s="161" t="str">
        <f t="shared" ref="AD55:AD63" si="42">ABS(AC55-$AC$64)</f>
        <v>#DIV/0!</v>
      </c>
      <c r="AE55" s="161" t="str">
        <f>IF(AD55&gt;6,NULL,AC55)</f>
        <v>#DIV/0!</v>
      </c>
      <c r="AF55" s="79"/>
    </row>
    <row r="56">
      <c r="A56" s="79"/>
      <c r="C56" s="162"/>
      <c r="D56" s="3">
        <v>20.0</v>
      </c>
      <c r="E56" s="159">
        <f t="shared" si="37"/>
        <v>3.444444444</v>
      </c>
      <c r="F56" s="159">
        <f t="shared" ref="F56:F63" si="43">IF(E56&gt;6,"NULL",D56)</f>
        <v>20</v>
      </c>
      <c r="G56" s="79"/>
      <c r="H56" s="162"/>
      <c r="I56" s="3">
        <v>18.0</v>
      </c>
      <c r="J56" s="159">
        <f t="shared" si="38"/>
        <v>1.555555556</v>
      </c>
      <c r="K56" s="159">
        <f t="shared" ref="K56:K63" si="44">IF(J56&gt;6,"NULL",I56)</f>
        <v>18</v>
      </c>
      <c r="L56" s="79"/>
      <c r="M56" s="162"/>
      <c r="N56" s="3">
        <v>20.0</v>
      </c>
      <c r="O56" s="159">
        <f t="shared" si="39"/>
        <v>0.6666666667</v>
      </c>
      <c r="P56" s="159">
        <f t="shared" ref="P56:P63" si="45">IF(O56&gt;6,"NULL",N56)</f>
        <v>20</v>
      </c>
      <c r="Q56" s="79"/>
      <c r="R56" s="162"/>
      <c r="S56" s="7">
        <v>18.0</v>
      </c>
      <c r="T56" s="159">
        <f t="shared" si="40"/>
        <v>1.777777778</v>
      </c>
      <c r="U56" s="159">
        <f t="shared" ref="U56:U63" si="46">IF(T56&gt;6,"NULL",S56)</f>
        <v>18</v>
      </c>
      <c r="V56" s="79"/>
      <c r="W56" s="75"/>
      <c r="X56" s="75"/>
      <c r="Y56" s="161" t="str">
        <f t="shared" si="41"/>
        <v>#DIV/0!</v>
      </c>
      <c r="Z56" s="161" t="str">
        <f t="shared" ref="Z56:Z63" si="47">IF(Y56&gt;6,"NULL",X56)</f>
        <v>#DIV/0!</v>
      </c>
      <c r="AA56" s="79"/>
      <c r="AB56" s="75"/>
      <c r="AC56" s="41"/>
      <c r="AD56" s="161" t="str">
        <f t="shared" si="42"/>
        <v>#DIV/0!</v>
      </c>
      <c r="AE56" s="161" t="str">
        <f t="shared" ref="AE56:AE63" si="48">IF(AD56&gt;6,"NULL",AC56)</f>
        <v>#DIV/0!</v>
      </c>
      <c r="AF56" s="79"/>
    </row>
    <row r="57">
      <c r="A57" s="79"/>
      <c r="C57" s="162"/>
      <c r="D57" s="3">
        <v>16.0</v>
      </c>
      <c r="E57" s="159">
        <f t="shared" si="37"/>
        <v>0.5555555556</v>
      </c>
      <c r="F57" s="159">
        <f t="shared" si="43"/>
        <v>16</v>
      </c>
      <c r="G57" s="79"/>
      <c r="H57" s="162"/>
      <c r="I57" s="3">
        <v>15.0</v>
      </c>
      <c r="J57" s="159">
        <f t="shared" si="38"/>
        <v>1.444444444</v>
      </c>
      <c r="K57" s="159">
        <f t="shared" si="44"/>
        <v>15</v>
      </c>
      <c r="L57" s="79"/>
      <c r="M57" s="162"/>
      <c r="N57" s="3">
        <v>17.0</v>
      </c>
      <c r="O57" s="159">
        <f t="shared" si="39"/>
        <v>2.333333333</v>
      </c>
      <c r="P57" s="159">
        <f t="shared" si="45"/>
        <v>17</v>
      </c>
      <c r="Q57" s="79"/>
      <c r="R57" s="162"/>
      <c r="S57" s="7">
        <v>16.0</v>
      </c>
      <c r="T57" s="159">
        <f t="shared" si="40"/>
        <v>0.2222222222</v>
      </c>
      <c r="U57" s="159">
        <f t="shared" si="46"/>
        <v>16</v>
      </c>
      <c r="V57" s="79"/>
      <c r="W57" s="75"/>
      <c r="X57" s="75"/>
      <c r="Y57" s="161" t="str">
        <f t="shared" si="41"/>
        <v>#DIV/0!</v>
      </c>
      <c r="Z57" s="161" t="str">
        <f t="shared" si="47"/>
        <v>#DIV/0!</v>
      </c>
      <c r="AA57" s="79"/>
      <c r="AB57" s="75"/>
      <c r="AC57" s="41"/>
      <c r="AD57" s="161" t="str">
        <f t="shared" si="42"/>
        <v>#DIV/0!</v>
      </c>
      <c r="AE57" s="161" t="str">
        <f t="shared" si="48"/>
        <v>#DIV/0!</v>
      </c>
      <c r="AF57" s="79"/>
    </row>
    <row r="58">
      <c r="A58" s="79"/>
      <c r="C58" s="162"/>
      <c r="D58" s="3">
        <v>14.0</v>
      </c>
      <c r="E58" s="159">
        <f t="shared" si="37"/>
        <v>2.555555556</v>
      </c>
      <c r="F58" s="159">
        <f t="shared" si="43"/>
        <v>14</v>
      </c>
      <c r="G58" s="79"/>
      <c r="H58" s="162"/>
      <c r="I58" s="3">
        <v>18.0</v>
      </c>
      <c r="J58" s="159">
        <f t="shared" si="38"/>
        <v>1.555555556</v>
      </c>
      <c r="K58" s="159">
        <f t="shared" si="44"/>
        <v>18</v>
      </c>
      <c r="L58" s="79"/>
      <c r="M58" s="162"/>
      <c r="N58" s="3">
        <v>18.0</v>
      </c>
      <c r="O58" s="159">
        <f t="shared" si="39"/>
        <v>1.333333333</v>
      </c>
      <c r="P58" s="159">
        <f t="shared" si="45"/>
        <v>18</v>
      </c>
      <c r="Q58" s="79"/>
      <c r="R58" s="162"/>
      <c r="S58" s="7">
        <v>13.0</v>
      </c>
      <c r="T58" s="159">
        <f t="shared" si="40"/>
        <v>3.222222222</v>
      </c>
      <c r="U58" s="159">
        <f t="shared" si="46"/>
        <v>13</v>
      </c>
      <c r="V58" s="79"/>
      <c r="W58" s="75"/>
      <c r="X58" s="75"/>
      <c r="Y58" s="161" t="str">
        <f t="shared" si="41"/>
        <v>#DIV/0!</v>
      </c>
      <c r="Z58" s="161" t="str">
        <f t="shared" si="47"/>
        <v>#DIV/0!</v>
      </c>
      <c r="AA58" s="79"/>
      <c r="AB58" s="75"/>
      <c r="AC58" s="41"/>
      <c r="AD58" s="161" t="str">
        <f t="shared" si="42"/>
        <v>#DIV/0!</v>
      </c>
      <c r="AE58" s="161" t="str">
        <f t="shared" si="48"/>
        <v>#DIV/0!</v>
      </c>
      <c r="AF58" s="79"/>
    </row>
    <row r="59">
      <c r="A59" s="79"/>
      <c r="C59" s="162"/>
      <c r="D59" s="3">
        <v>18.0</v>
      </c>
      <c r="E59" s="159">
        <f t="shared" si="37"/>
        <v>1.444444444</v>
      </c>
      <c r="F59" s="159">
        <f t="shared" si="43"/>
        <v>18</v>
      </c>
      <c r="G59" s="79"/>
      <c r="H59" s="162"/>
      <c r="I59" s="3">
        <v>18.0</v>
      </c>
      <c r="J59" s="159">
        <f t="shared" si="38"/>
        <v>1.555555556</v>
      </c>
      <c r="K59" s="159">
        <f t="shared" si="44"/>
        <v>18</v>
      </c>
      <c r="L59" s="79"/>
      <c r="M59" s="162"/>
      <c r="N59" s="3">
        <v>26.0</v>
      </c>
      <c r="O59" s="159">
        <f t="shared" si="39"/>
        <v>6.666666667</v>
      </c>
      <c r="P59" s="159" t="str">
        <f t="shared" si="45"/>
        <v>NULL</v>
      </c>
      <c r="Q59" s="79"/>
      <c r="R59" s="162"/>
      <c r="S59" s="7">
        <v>20.0</v>
      </c>
      <c r="T59" s="159">
        <f t="shared" si="40"/>
        <v>3.777777778</v>
      </c>
      <c r="U59" s="159">
        <f t="shared" si="46"/>
        <v>20</v>
      </c>
      <c r="V59" s="79"/>
      <c r="W59" s="75"/>
      <c r="X59" s="75"/>
      <c r="Y59" s="161" t="str">
        <f t="shared" si="41"/>
        <v>#DIV/0!</v>
      </c>
      <c r="Z59" s="161" t="str">
        <f t="shared" si="47"/>
        <v>#DIV/0!</v>
      </c>
      <c r="AA59" s="79"/>
      <c r="AB59" s="75"/>
      <c r="AC59" s="41"/>
      <c r="AD59" s="161" t="str">
        <f t="shared" si="42"/>
        <v>#DIV/0!</v>
      </c>
      <c r="AE59" s="161" t="str">
        <f t="shared" si="48"/>
        <v>#DIV/0!</v>
      </c>
      <c r="AF59" s="79"/>
    </row>
    <row r="60">
      <c r="A60" s="79"/>
      <c r="C60" s="162"/>
      <c r="D60" s="3">
        <v>16.0</v>
      </c>
      <c r="E60" s="159">
        <f t="shared" si="37"/>
        <v>0.5555555556</v>
      </c>
      <c r="F60" s="159">
        <f t="shared" si="43"/>
        <v>16</v>
      </c>
      <c r="G60" s="79"/>
      <c r="H60" s="162"/>
      <c r="I60" s="3">
        <v>14.0</v>
      </c>
      <c r="J60" s="159">
        <f t="shared" si="38"/>
        <v>2.444444444</v>
      </c>
      <c r="K60" s="159">
        <f t="shared" si="44"/>
        <v>14</v>
      </c>
      <c r="L60" s="79"/>
      <c r="M60" s="162"/>
      <c r="N60" s="3">
        <v>22.0</v>
      </c>
      <c r="O60" s="159">
        <f t="shared" si="39"/>
        <v>2.666666667</v>
      </c>
      <c r="P60" s="159">
        <f t="shared" si="45"/>
        <v>22</v>
      </c>
      <c r="Q60" s="79"/>
      <c r="R60" s="162"/>
      <c r="S60" s="7">
        <v>20.0</v>
      </c>
      <c r="T60" s="159">
        <f t="shared" si="40"/>
        <v>3.777777778</v>
      </c>
      <c r="U60" s="159">
        <f t="shared" si="46"/>
        <v>20</v>
      </c>
      <c r="V60" s="79"/>
      <c r="W60" s="75"/>
      <c r="X60" s="75"/>
      <c r="Y60" s="161" t="str">
        <f t="shared" si="41"/>
        <v>#DIV/0!</v>
      </c>
      <c r="Z60" s="161" t="str">
        <f t="shared" si="47"/>
        <v>#DIV/0!</v>
      </c>
      <c r="AA60" s="79"/>
      <c r="AB60" s="75"/>
      <c r="AC60" s="41"/>
      <c r="AD60" s="161" t="str">
        <f t="shared" si="42"/>
        <v>#DIV/0!</v>
      </c>
      <c r="AE60" s="161" t="str">
        <f t="shared" si="48"/>
        <v>#DIV/0!</v>
      </c>
      <c r="AF60" s="79"/>
    </row>
    <row r="61">
      <c r="A61" s="79"/>
      <c r="C61" s="162"/>
      <c r="D61" s="3">
        <v>16.0</v>
      </c>
      <c r="E61" s="159">
        <f t="shared" si="37"/>
        <v>0.5555555556</v>
      </c>
      <c r="F61" s="159">
        <f t="shared" si="43"/>
        <v>16</v>
      </c>
      <c r="G61" s="79"/>
      <c r="H61" s="162"/>
      <c r="I61" s="3">
        <v>18.0</v>
      </c>
      <c r="J61" s="159">
        <f t="shared" si="38"/>
        <v>1.555555556</v>
      </c>
      <c r="K61" s="159">
        <f t="shared" si="44"/>
        <v>18</v>
      </c>
      <c r="L61" s="79"/>
      <c r="M61" s="162"/>
      <c r="N61" s="3">
        <v>18.0</v>
      </c>
      <c r="O61" s="159">
        <f t="shared" si="39"/>
        <v>1.333333333</v>
      </c>
      <c r="P61" s="159">
        <f t="shared" si="45"/>
        <v>18</v>
      </c>
      <c r="Q61" s="79"/>
      <c r="R61" s="162"/>
      <c r="S61" s="7">
        <v>15.0</v>
      </c>
      <c r="T61" s="159">
        <f t="shared" si="40"/>
        <v>1.222222222</v>
      </c>
      <c r="U61" s="159">
        <f t="shared" si="46"/>
        <v>15</v>
      </c>
      <c r="V61" s="79"/>
      <c r="W61" s="75"/>
      <c r="X61" s="75"/>
      <c r="Y61" s="161" t="str">
        <f t="shared" si="41"/>
        <v>#DIV/0!</v>
      </c>
      <c r="Z61" s="161" t="str">
        <f t="shared" si="47"/>
        <v>#DIV/0!</v>
      </c>
      <c r="AA61" s="79"/>
      <c r="AB61" s="75"/>
      <c r="AC61" s="41"/>
      <c r="AD61" s="161" t="str">
        <f t="shared" si="42"/>
        <v>#DIV/0!</v>
      </c>
      <c r="AE61" s="161" t="str">
        <f t="shared" si="48"/>
        <v>#DIV/0!</v>
      </c>
      <c r="AF61" s="79"/>
    </row>
    <row r="62">
      <c r="A62" s="79"/>
      <c r="C62" s="162"/>
      <c r="D62" s="3">
        <v>20.0</v>
      </c>
      <c r="E62" s="159">
        <f t="shared" si="37"/>
        <v>3.444444444</v>
      </c>
      <c r="F62" s="159">
        <f t="shared" si="43"/>
        <v>20</v>
      </c>
      <c r="G62" s="79"/>
      <c r="H62" s="162"/>
      <c r="I62" s="3">
        <v>19.0</v>
      </c>
      <c r="J62" s="159">
        <f t="shared" si="38"/>
        <v>2.555555556</v>
      </c>
      <c r="K62" s="159">
        <f t="shared" si="44"/>
        <v>19</v>
      </c>
      <c r="L62" s="79"/>
      <c r="M62" s="162"/>
      <c r="N62" s="3">
        <v>21.0</v>
      </c>
      <c r="O62" s="159">
        <f t="shared" si="39"/>
        <v>1.666666667</v>
      </c>
      <c r="P62" s="159">
        <f t="shared" si="45"/>
        <v>21</v>
      </c>
      <c r="Q62" s="79"/>
      <c r="R62" s="162"/>
      <c r="S62" s="7">
        <v>16.0</v>
      </c>
      <c r="T62" s="159">
        <f t="shared" si="40"/>
        <v>0.2222222222</v>
      </c>
      <c r="U62" s="159">
        <f t="shared" si="46"/>
        <v>16</v>
      </c>
      <c r="V62" s="79"/>
      <c r="W62" s="75"/>
      <c r="X62" s="75"/>
      <c r="Y62" s="161" t="str">
        <f t="shared" si="41"/>
        <v>#DIV/0!</v>
      </c>
      <c r="Z62" s="161" t="str">
        <f t="shared" si="47"/>
        <v>#DIV/0!</v>
      </c>
      <c r="AA62" s="79"/>
      <c r="AB62" s="75"/>
      <c r="AC62" s="41"/>
      <c r="AD62" s="161" t="str">
        <f t="shared" si="42"/>
        <v>#DIV/0!</v>
      </c>
      <c r="AE62" s="161" t="str">
        <f t="shared" si="48"/>
        <v>#DIV/0!</v>
      </c>
      <c r="AF62" s="79"/>
    </row>
    <row r="63">
      <c r="A63" s="79"/>
      <c r="C63" s="162"/>
      <c r="D63" s="3">
        <v>15.0</v>
      </c>
      <c r="E63" s="159">
        <f t="shared" si="37"/>
        <v>1.555555556</v>
      </c>
      <c r="F63" s="159">
        <f t="shared" si="43"/>
        <v>15</v>
      </c>
      <c r="G63" s="79"/>
      <c r="H63" s="162"/>
      <c r="I63" s="3">
        <v>16.0</v>
      </c>
      <c r="J63" s="159">
        <f t="shared" si="38"/>
        <v>0.4444444444</v>
      </c>
      <c r="K63" s="159">
        <f t="shared" si="44"/>
        <v>16</v>
      </c>
      <c r="L63" s="79"/>
      <c r="M63" s="162"/>
      <c r="N63" s="3">
        <v>17.0</v>
      </c>
      <c r="O63" s="159">
        <f t="shared" si="39"/>
        <v>2.333333333</v>
      </c>
      <c r="P63" s="159">
        <f t="shared" si="45"/>
        <v>17</v>
      </c>
      <c r="Q63" s="79"/>
      <c r="R63" s="162"/>
      <c r="S63" s="7">
        <v>10.0</v>
      </c>
      <c r="T63" s="159">
        <f t="shared" si="40"/>
        <v>6.222222222</v>
      </c>
      <c r="U63" s="159" t="str">
        <f t="shared" si="46"/>
        <v>NULL</v>
      </c>
      <c r="V63" s="79"/>
      <c r="W63" s="75"/>
      <c r="X63" s="75"/>
      <c r="Y63" s="161" t="str">
        <f t="shared" si="41"/>
        <v>#DIV/0!</v>
      </c>
      <c r="Z63" s="161" t="str">
        <f t="shared" si="47"/>
        <v>#DIV/0!</v>
      </c>
      <c r="AA63" s="79"/>
      <c r="AB63" s="75"/>
      <c r="AC63" s="41"/>
      <c r="AD63" s="161" t="str">
        <f t="shared" si="42"/>
        <v>#DIV/0!</v>
      </c>
      <c r="AE63" s="161" t="str">
        <f t="shared" si="48"/>
        <v>#DIV/0!</v>
      </c>
      <c r="AF63" s="79"/>
    </row>
    <row r="64">
      <c r="A64" s="79"/>
      <c r="C64" s="162"/>
      <c r="D64" s="163">
        <f>AVERAGE(D55:D63)</f>
        <v>16.55555556</v>
      </c>
      <c r="E64" s="158" t="s">
        <v>157</v>
      </c>
      <c r="F64" s="158" t="s">
        <v>158</v>
      </c>
      <c r="G64" s="79"/>
      <c r="H64" s="162"/>
      <c r="I64" s="163">
        <f>AVERAGE(I55:I63)</f>
        <v>16.44444444</v>
      </c>
      <c r="J64" s="158" t="s">
        <v>157</v>
      </c>
      <c r="K64" s="158" t="s">
        <v>158</v>
      </c>
      <c r="L64" s="79"/>
      <c r="M64" s="162"/>
      <c r="N64" s="163">
        <f>AVERAGE(N55:N63)</f>
        <v>19.33333333</v>
      </c>
      <c r="O64" s="158" t="s">
        <v>157</v>
      </c>
      <c r="P64" s="158" t="s">
        <v>158</v>
      </c>
      <c r="Q64" s="79"/>
      <c r="R64" s="162"/>
      <c r="S64" s="163">
        <f>AVERAGE(S55:S63)</f>
        <v>16.22222222</v>
      </c>
      <c r="T64" s="158" t="s">
        <v>157</v>
      </c>
      <c r="U64" s="158" t="s">
        <v>158</v>
      </c>
      <c r="V64" s="79"/>
      <c r="W64" s="75"/>
      <c r="X64" s="164" t="str">
        <f>AVERAGE(X55:X63)</f>
        <v>#DIV/0!</v>
      </c>
      <c r="Y64" s="160" t="s">
        <v>157</v>
      </c>
      <c r="Z64" s="160" t="s">
        <v>158</v>
      </c>
      <c r="AA64" s="79"/>
      <c r="AB64" s="75"/>
      <c r="AC64" s="164" t="str">
        <f>AVERAGE(AC55:AC63)</f>
        <v>#DIV/0!</v>
      </c>
      <c r="AD64" s="160" t="s">
        <v>157</v>
      </c>
      <c r="AE64" s="160" t="s">
        <v>158</v>
      </c>
      <c r="AF64" s="79"/>
    </row>
    <row r="65">
      <c r="A65" s="79"/>
      <c r="C65" s="158" t="s">
        <v>159</v>
      </c>
      <c r="D65" s="165">
        <f>AVERAGE(F55:F63)</f>
        <v>16.55555556</v>
      </c>
      <c r="E65" s="166"/>
      <c r="F65" s="166"/>
      <c r="G65" s="79"/>
      <c r="H65" s="158" t="s">
        <v>159</v>
      </c>
      <c r="I65" s="165">
        <f>AVERAGE(K55:K63)</f>
        <v>16.44444444</v>
      </c>
      <c r="J65" s="166"/>
      <c r="K65" s="166"/>
      <c r="L65" s="79"/>
      <c r="M65" s="158" t="s">
        <v>159</v>
      </c>
      <c r="N65" s="165">
        <f>AVERAGE(P55:P63)</f>
        <v>18.5</v>
      </c>
      <c r="O65" s="166"/>
      <c r="P65" s="166"/>
      <c r="Q65" s="79"/>
      <c r="R65" s="158" t="s">
        <v>159</v>
      </c>
      <c r="S65" s="165">
        <f>AVERAGE(U55:U63)</f>
        <v>17</v>
      </c>
      <c r="T65" s="166"/>
      <c r="U65" s="166"/>
      <c r="V65" s="79"/>
      <c r="W65" s="160" t="s">
        <v>159</v>
      </c>
      <c r="X65" s="167" t="str">
        <f>AVERAGE(Z55:Z63)</f>
        <v>#DIV/0!</v>
      </c>
      <c r="Y65" s="168"/>
      <c r="Z65" s="168"/>
      <c r="AA65" s="79"/>
      <c r="AB65" s="160" t="s">
        <v>159</v>
      </c>
      <c r="AC65" s="167" t="str">
        <f>AVERAGE(AE55:AE63)</f>
        <v>#DIV/0!</v>
      </c>
      <c r="AD65" s="168"/>
      <c r="AE65" s="168"/>
      <c r="AF65" s="79"/>
    </row>
    <row r="66">
      <c r="A66" s="79"/>
      <c r="C66" s="3"/>
      <c r="D66" s="169" t="s">
        <v>160</v>
      </c>
      <c r="E66" s="158" t="s">
        <v>157</v>
      </c>
      <c r="F66" s="158" t="s">
        <v>158</v>
      </c>
      <c r="G66" s="106"/>
      <c r="H66" s="3"/>
      <c r="I66" s="169" t="s">
        <v>160</v>
      </c>
      <c r="J66" s="158" t="s">
        <v>157</v>
      </c>
      <c r="K66" s="158" t="s">
        <v>158</v>
      </c>
      <c r="L66" s="106"/>
      <c r="M66" s="3"/>
      <c r="N66" s="169" t="s">
        <v>160</v>
      </c>
      <c r="O66" s="158" t="s">
        <v>157</v>
      </c>
      <c r="P66" s="158" t="s">
        <v>158</v>
      </c>
      <c r="Q66" s="106"/>
      <c r="R66" s="3"/>
      <c r="S66" s="169" t="s">
        <v>160</v>
      </c>
      <c r="T66" s="158" t="s">
        <v>157</v>
      </c>
      <c r="U66" s="158" t="s">
        <v>158</v>
      </c>
      <c r="V66" s="106"/>
      <c r="W66" s="75"/>
      <c r="X66" s="160" t="s">
        <v>160</v>
      </c>
      <c r="Y66" s="160" t="s">
        <v>157</v>
      </c>
      <c r="Z66" s="160" t="s">
        <v>158</v>
      </c>
      <c r="AA66" s="106"/>
      <c r="AB66" s="75"/>
      <c r="AC66" s="160" t="s">
        <v>160</v>
      </c>
      <c r="AD66" s="160" t="s">
        <v>157</v>
      </c>
      <c r="AE66" s="160" t="s">
        <v>158</v>
      </c>
      <c r="AF66" s="106"/>
    </row>
    <row r="67">
      <c r="A67" s="79"/>
      <c r="B67" s="170" t="s">
        <v>159</v>
      </c>
      <c r="C67" s="170"/>
      <c r="D67" s="171">
        <f>ROUND(AVERAGE(D65,D53,D41),2)</f>
        <v>16.61</v>
      </c>
      <c r="E67" s="171"/>
      <c r="F67" s="171"/>
      <c r="G67" s="172">
        <f>D67</f>
        <v>16.61</v>
      </c>
      <c r="H67" s="170"/>
      <c r="I67" s="171">
        <f>ROUND(AVERAGE(I65,I53,I41),2)</f>
        <v>17.39</v>
      </c>
      <c r="J67" s="171"/>
      <c r="K67" s="171"/>
      <c r="L67" s="172">
        <f>I67</f>
        <v>17.39</v>
      </c>
      <c r="M67" s="170"/>
      <c r="N67" s="171">
        <f>ROUND(AVERAGE(N65,N53,N41),2)</f>
        <v>16.86</v>
      </c>
      <c r="O67" s="171"/>
      <c r="P67" s="171"/>
      <c r="Q67" s="172">
        <f>N67</f>
        <v>16.86</v>
      </c>
      <c r="R67" s="170"/>
      <c r="S67" s="171">
        <f>ROUND(AVERAGE(S65,S53,S41),2)</f>
        <v>20.3</v>
      </c>
      <c r="T67" s="171"/>
      <c r="U67" s="171"/>
      <c r="V67" s="172">
        <f>S67</f>
        <v>20.3</v>
      </c>
      <c r="W67" s="173"/>
      <c r="X67" s="174" t="str">
        <f>ROUND(AVERAGE(X65,X53,X41),2)</f>
        <v>#DIV/0!</v>
      </c>
      <c r="Y67" s="175"/>
      <c r="Z67" s="175"/>
      <c r="AA67" s="176" t="str">
        <f>X67</f>
        <v>#DIV/0!</v>
      </c>
      <c r="AB67" s="173"/>
      <c r="AC67" s="174" t="str">
        <f>ROUND(AVERAGE(AC65,AC53,AC41),2)</f>
        <v>#DIV/0!</v>
      </c>
      <c r="AD67" s="175"/>
      <c r="AE67" s="175"/>
      <c r="AF67" s="176" t="str">
        <f>AC67</f>
        <v>#DIV/0!</v>
      </c>
    </row>
    <row r="68">
      <c r="A68" s="106"/>
      <c r="B68" s="177" t="s">
        <v>161</v>
      </c>
      <c r="C68" s="178"/>
      <c r="D68" s="179"/>
      <c r="E68" s="179"/>
      <c r="F68" s="179"/>
      <c r="G68" s="172" t="str">
        <f>IFS(G67&gt;40,"Very good hard layer",G67&gt;=30,"Good layer",G67&gt;=20,"Fair",G67&gt;0,"Poor concrete",G67=0,"Delaminated")</f>
        <v>Poor concrete</v>
      </c>
      <c r="H68" s="178"/>
      <c r="I68" s="179"/>
      <c r="J68" s="179"/>
      <c r="K68" s="179"/>
      <c r="L68" s="172" t="str">
        <f>IFS(L67&gt;40,"Very good hard layer",L67&gt;=30,"Good layer",L67&gt;=20,"Fair",L67&gt;0,"Poor concrete",L67=0,"Delaminated")</f>
        <v>Poor concrete</v>
      </c>
      <c r="M68" s="178"/>
      <c r="N68" s="179"/>
      <c r="O68" s="179"/>
      <c r="P68" s="179"/>
      <c r="Q68" s="172" t="str">
        <f>IFS(Q67&gt;40,"Very good hard layer",Q67&gt;=30,"Good layer",Q67&gt;=20,"Fair",Q67&gt;0,"Poor concrete",Q67=0,"Delaminated")</f>
        <v>Poor concrete</v>
      </c>
      <c r="R68" s="178"/>
      <c r="S68" s="179"/>
      <c r="T68" s="179"/>
      <c r="U68" s="179"/>
      <c r="V68" s="172" t="str">
        <f>IFS(V67&gt;40,"Very good hard layer",V67&gt;=30,"Good layer",V67&gt;=20,"Fair",V67&gt;0,"Poor concrete",V67=0,"Delaminated")</f>
        <v>Fair</v>
      </c>
      <c r="W68" s="180"/>
      <c r="X68" s="181"/>
      <c r="Y68" s="181"/>
      <c r="Z68" s="181"/>
      <c r="AA68" s="176" t="str">
        <f>IFS(AA67&gt;40,"Very good hard layer",AA67&gt;=30,"Good layer",AA67&gt;=20,"Fair",AA67&gt;0,"Poor concrete",AA67=0,"Delaminated")</f>
        <v>#DIV/0!</v>
      </c>
      <c r="AB68" s="180"/>
      <c r="AC68" s="181"/>
      <c r="AD68" s="181"/>
      <c r="AE68" s="181"/>
      <c r="AF68" s="176" t="str">
        <f>IFS(AF67&gt;40,"Very good hard layer",AF67&gt;=30,"Good layer",AF67&gt;=20,"Fair",AF67&gt;0,"Poor concrete",AF67=0,"Delaminated")</f>
        <v>#DIV/0!</v>
      </c>
    </row>
    <row r="69" hidden="1">
      <c r="B69" s="37"/>
      <c r="W69" s="75"/>
      <c r="X69" s="75"/>
      <c r="Y69" s="75"/>
      <c r="Z69" s="75"/>
      <c r="AA69" s="75"/>
      <c r="AB69" s="75"/>
      <c r="AC69" s="75"/>
      <c r="AD69" s="75"/>
      <c r="AE69" s="75"/>
      <c r="AF69" s="75"/>
    </row>
    <row r="70" hidden="1">
      <c r="B70" s="37"/>
      <c r="R70" s="37"/>
      <c r="W70" s="75"/>
      <c r="X70" s="75"/>
      <c r="Y70" s="75"/>
      <c r="Z70" s="75"/>
      <c r="AA70" s="75"/>
      <c r="AB70" s="41"/>
      <c r="AC70" s="75"/>
      <c r="AD70" s="75"/>
      <c r="AE70" s="75"/>
      <c r="AF70" s="75"/>
    </row>
    <row r="71" hidden="1">
      <c r="B71" s="37"/>
      <c r="W71" s="75"/>
      <c r="X71" s="75"/>
      <c r="Y71" s="75"/>
      <c r="Z71" s="75"/>
      <c r="AA71" s="75"/>
      <c r="AB71" s="75"/>
      <c r="AC71" s="75"/>
      <c r="AD71" s="75"/>
      <c r="AE71" s="75"/>
      <c r="AF71" s="75"/>
    </row>
    <row r="72" hidden="1">
      <c r="B72" s="37"/>
      <c r="W72" s="75"/>
      <c r="X72" s="75"/>
      <c r="Y72" s="75"/>
      <c r="Z72" s="75"/>
      <c r="AA72" s="75"/>
      <c r="AB72" s="75"/>
      <c r="AC72" s="75"/>
      <c r="AD72" s="75"/>
      <c r="AE72" s="75"/>
      <c r="AF72" s="75"/>
    </row>
    <row r="73" hidden="1">
      <c r="B73" s="37"/>
      <c r="W73" s="75"/>
      <c r="X73" s="75"/>
      <c r="Y73" s="75"/>
      <c r="Z73" s="75"/>
      <c r="AA73" s="75"/>
      <c r="AB73" s="75"/>
      <c r="AC73" s="75"/>
      <c r="AD73" s="75"/>
      <c r="AE73" s="75"/>
      <c r="AF73" s="75"/>
    </row>
    <row r="74" hidden="1">
      <c r="B74" s="37"/>
      <c r="W74" s="75"/>
      <c r="X74" s="75"/>
      <c r="Y74" s="75"/>
      <c r="Z74" s="75"/>
      <c r="AA74" s="75"/>
      <c r="AB74" s="75"/>
      <c r="AC74" s="75"/>
      <c r="AD74" s="75"/>
      <c r="AE74" s="75"/>
      <c r="AF74" s="75"/>
    </row>
    <row r="75" hidden="1">
      <c r="B75" s="37"/>
      <c r="W75" s="75"/>
      <c r="X75" s="75"/>
      <c r="Y75" s="75"/>
      <c r="Z75" s="75"/>
      <c r="AA75" s="75"/>
      <c r="AB75" s="75"/>
      <c r="AC75" s="75"/>
      <c r="AD75" s="75"/>
      <c r="AE75" s="75"/>
      <c r="AF75" s="75"/>
    </row>
    <row r="76" hidden="1">
      <c r="B76" s="37"/>
      <c r="W76" s="75"/>
      <c r="X76" s="75"/>
      <c r="Y76" s="75"/>
      <c r="Z76" s="75"/>
      <c r="AA76" s="75"/>
      <c r="AB76" s="75"/>
      <c r="AC76" s="75"/>
      <c r="AD76" s="75"/>
      <c r="AE76" s="75"/>
      <c r="AF76" s="75"/>
    </row>
    <row r="77" hidden="1">
      <c r="B77" s="37"/>
      <c r="W77" s="75"/>
      <c r="X77" s="75"/>
      <c r="Y77" s="75"/>
      <c r="Z77" s="75"/>
      <c r="AA77" s="75"/>
      <c r="AB77" s="75"/>
      <c r="AC77" s="75"/>
      <c r="AD77" s="75"/>
      <c r="AE77" s="75"/>
      <c r="AF77" s="75"/>
    </row>
    <row r="78" hidden="1">
      <c r="B78" s="37"/>
      <c r="W78" s="75"/>
      <c r="X78" s="75"/>
      <c r="Y78" s="75"/>
      <c r="Z78" s="75"/>
      <c r="AA78" s="75"/>
      <c r="AB78" s="75"/>
      <c r="AC78" s="75"/>
      <c r="AD78" s="75"/>
      <c r="AE78" s="75"/>
      <c r="AF78" s="75"/>
    </row>
    <row r="79" hidden="1">
      <c r="B79" s="37"/>
      <c r="W79" s="75"/>
      <c r="X79" s="75"/>
      <c r="Y79" s="75"/>
      <c r="Z79" s="75"/>
      <c r="AA79" s="75"/>
      <c r="AB79" s="75"/>
      <c r="AC79" s="75"/>
      <c r="AD79" s="75"/>
      <c r="AE79" s="75"/>
      <c r="AF79" s="75"/>
    </row>
    <row r="80" hidden="1">
      <c r="B80" s="37"/>
      <c r="W80" s="75"/>
      <c r="X80" s="75"/>
      <c r="Y80" s="75"/>
      <c r="Z80" s="75"/>
      <c r="AA80" s="75"/>
      <c r="AB80" s="75"/>
      <c r="AC80" s="75"/>
      <c r="AD80" s="75"/>
      <c r="AE80" s="75"/>
      <c r="AF80" s="75"/>
    </row>
    <row r="81" hidden="1">
      <c r="B81" s="37"/>
      <c r="W81" s="75"/>
      <c r="X81" s="75"/>
      <c r="Y81" s="75"/>
      <c r="Z81" s="75"/>
      <c r="AA81" s="75"/>
      <c r="AB81" s="75"/>
      <c r="AC81" s="75"/>
      <c r="AD81" s="75"/>
      <c r="AE81" s="75"/>
      <c r="AF81" s="75"/>
    </row>
    <row r="82" hidden="1">
      <c r="B82" s="37"/>
      <c r="W82" s="75"/>
      <c r="X82" s="75"/>
      <c r="Y82" s="75"/>
      <c r="Z82" s="75"/>
      <c r="AA82" s="75"/>
      <c r="AB82" s="75"/>
      <c r="AC82" s="75"/>
      <c r="AD82" s="75"/>
      <c r="AE82" s="75"/>
      <c r="AF82" s="75"/>
    </row>
    <row r="83" hidden="1">
      <c r="B83" s="37"/>
      <c r="W83" s="75"/>
      <c r="X83" s="75"/>
      <c r="Y83" s="75"/>
      <c r="Z83" s="75"/>
      <c r="AA83" s="75"/>
      <c r="AB83" s="75"/>
      <c r="AC83" s="75"/>
      <c r="AD83" s="75"/>
      <c r="AE83" s="75"/>
      <c r="AF83" s="75"/>
    </row>
    <row r="84" hidden="1">
      <c r="B84" s="37"/>
      <c r="W84" s="75"/>
      <c r="X84" s="75"/>
      <c r="Y84" s="75"/>
      <c r="Z84" s="75"/>
      <c r="AA84" s="75"/>
      <c r="AB84" s="75"/>
      <c r="AC84" s="75"/>
      <c r="AD84" s="75"/>
      <c r="AE84" s="75"/>
      <c r="AF84" s="75"/>
    </row>
    <row r="85" hidden="1">
      <c r="B85" s="37"/>
      <c r="W85" s="75"/>
      <c r="X85" s="75"/>
      <c r="Y85" s="75"/>
      <c r="Z85" s="75"/>
      <c r="AA85" s="75"/>
      <c r="AB85" s="75"/>
      <c r="AC85" s="75"/>
      <c r="AD85" s="75"/>
      <c r="AE85" s="75"/>
      <c r="AF85" s="75"/>
    </row>
    <row r="86" hidden="1">
      <c r="B86" s="37"/>
      <c r="W86" s="75"/>
      <c r="X86" s="75"/>
      <c r="Y86" s="75"/>
      <c r="Z86" s="75"/>
      <c r="AA86" s="75"/>
      <c r="AB86" s="75"/>
      <c r="AC86" s="75"/>
      <c r="AD86" s="75"/>
      <c r="AE86" s="75"/>
      <c r="AF86" s="75"/>
    </row>
    <row r="87" hidden="1">
      <c r="B87" s="37"/>
      <c r="W87" s="75"/>
      <c r="X87" s="75"/>
      <c r="Y87" s="75"/>
      <c r="Z87" s="75"/>
      <c r="AA87" s="75"/>
      <c r="AB87" s="75"/>
      <c r="AC87" s="75"/>
      <c r="AD87" s="75"/>
      <c r="AE87" s="75"/>
      <c r="AF87" s="75"/>
    </row>
    <row r="88" hidden="1">
      <c r="B88" s="37"/>
      <c r="W88" s="75"/>
      <c r="X88" s="75"/>
      <c r="Y88" s="75"/>
      <c r="Z88" s="75"/>
      <c r="AA88" s="75"/>
      <c r="AB88" s="75"/>
      <c r="AC88" s="75"/>
      <c r="AD88" s="75"/>
      <c r="AE88" s="75"/>
      <c r="AF88" s="75"/>
    </row>
    <row r="89" hidden="1">
      <c r="B89" s="37"/>
      <c r="W89" s="75"/>
      <c r="X89" s="75"/>
      <c r="Y89" s="75"/>
      <c r="Z89" s="75"/>
      <c r="AA89" s="75"/>
      <c r="AB89" s="75"/>
      <c r="AC89" s="75"/>
      <c r="AD89" s="75"/>
      <c r="AE89" s="75"/>
      <c r="AF89" s="75"/>
    </row>
    <row r="90" hidden="1">
      <c r="B90" s="37"/>
      <c r="W90" s="75"/>
      <c r="X90" s="75"/>
      <c r="Y90" s="75"/>
      <c r="Z90" s="75"/>
      <c r="AA90" s="75"/>
      <c r="AB90" s="75"/>
      <c r="AC90" s="75"/>
      <c r="AD90" s="75"/>
      <c r="AE90" s="75"/>
      <c r="AF90" s="75"/>
    </row>
    <row r="91" hidden="1">
      <c r="B91" s="37"/>
      <c r="W91" s="75"/>
      <c r="X91" s="75"/>
      <c r="Y91" s="75"/>
      <c r="Z91" s="75"/>
      <c r="AA91" s="75"/>
      <c r="AB91" s="75"/>
      <c r="AC91" s="75"/>
      <c r="AD91" s="75"/>
      <c r="AE91" s="75"/>
      <c r="AF91" s="75"/>
    </row>
    <row r="92" hidden="1">
      <c r="B92" s="37"/>
      <c r="W92" s="75"/>
      <c r="X92" s="75"/>
      <c r="Y92" s="75"/>
      <c r="Z92" s="75"/>
      <c r="AA92" s="75"/>
      <c r="AB92" s="75"/>
      <c r="AC92" s="75"/>
      <c r="AD92" s="75"/>
      <c r="AE92" s="75"/>
      <c r="AF92" s="75"/>
    </row>
    <row r="93" hidden="1">
      <c r="B93" s="37"/>
      <c r="W93" s="75"/>
      <c r="X93" s="75"/>
      <c r="Y93" s="75"/>
      <c r="Z93" s="75"/>
      <c r="AA93" s="75"/>
      <c r="AB93" s="75"/>
      <c r="AC93" s="75"/>
      <c r="AD93" s="75"/>
      <c r="AE93" s="75"/>
      <c r="AF93" s="75"/>
    </row>
    <row r="94" hidden="1">
      <c r="B94" s="37"/>
      <c r="W94" s="75"/>
      <c r="X94" s="75"/>
      <c r="Y94" s="75"/>
      <c r="Z94" s="75"/>
      <c r="AA94" s="75"/>
      <c r="AB94" s="75"/>
      <c r="AC94" s="75"/>
      <c r="AD94" s="75"/>
      <c r="AE94" s="75"/>
      <c r="AF94" s="75"/>
    </row>
    <row r="95" hidden="1">
      <c r="B95" s="37"/>
      <c r="W95" s="75"/>
      <c r="X95" s="75"/>
      <c r="Y95" s="75"/>
      <c r="Z95" s="75"/>
      <c r="AA95" s="75"/>
      <c r="AB95" s="75"/>
      <c r="AC95" s="75"/>
      <c r="AD95" s="75"/>
      <c r="AE95" s="75"/>
      <c r="AF95" s="75"/>
    </row>
    <row r="96" hidden="1">
      <c r="B96" s="37"/>
      <c r="W96" s="75"/>
      <c r="X96" s="75"/>
      <c r="Y96" s="75"/>
      <c r="Z96" s="75"/>
      <c r="AA96" s="75"/>
      <c r="AB96" s="75"/>
      <c r="AC96" s="75"/>
      <c r="AD96" s="75"/>
      <c r="AE96" s="75"/>
      <c r="AF96" s="75"/>
    </row>
    <row r="97" hidden="1">
      <c r="B97" s="37"/>
      <c r="W97" s="75"/>
      <c r="X97" s="75"/>
      <c r="Y97" s="75"/>
      <c r="Z97" s="75"/>
      <c r="AA97" s="75"/>
      <c r="AB97" s="75"/>
      <c r="AC97" s="75"/>
      <c r="AD97" s="75"/>
      <c r="AE97" s="75"/>
      <c r="AF97" s="75"/>
    </row>
    <row r="98" hidden="1">
      <c r="B98" s="37"/>
      <c r="W98" s="75"/>
      <c r="X98" s="75"/>
      <c r="Y98" s="75"/>
      <c r="Z98" s="75"/>
      <c r="AA98" s="75"/>
      <c r="AB98" s="75"/>
      <c r="AC98" s="75"/>
      <c r="AD98" s="75"/>
      <c r="AE98" s="75"/>
      <c r="AF98" s="75"/>
    </row>
    <row r="99" hidden="1">
      <c r="B99" s="37"/>
      <c r="W99" s="75"/>
      <c r="X99" s="75"/>
      <c r="Y99" s="75"/>
      <c r="Z99" s="75"/>
      <c r="AA99" s="75"/>
      <c r="AB99" s="75"/>
      <c r="AC99" s="75"/>
      <c r="AD99" s="75"/>
      <c r="AE99" s="75"/>
      <c r="AF99" s="75"/>
    </row>
    <row r="100" hidden="1">
      <c r="B100" s="37"/>
      <c r="W100" s="75"/>
      <c r="X100" s="75"/>
      <c r="Y100" s="75"/>
      <c r="Z100" s="75"/>
      <c r="AA100" s="75"/>
      <c r="AB100" s="75"/>
      <c r="AC100" s="75"/>
      <c r="AD100" s="75"/>
      <c r="AE100" s="75"/>
      <c r="AF100" s="75"/>
    </row>
    <row r="101" hidden="1">
      <c r="B101" s="37"/>
      <c r="W101" s="75"/>
      <c r="X101" s="75"/>
      <c r="Y101" s="75"/>
      <c r="Z101" s="75"/>
      <c r="AA101" s="75"/>
      <c r="AB101" s="75"/>
      <c r="AC101" s="75"/>
      <c r="AD101" s="75"/>
      <c r="AE101" s="75"/>
      <c r="AF101" s="75"/>
    </row>
    <row r="102" hidden="1">
      <c r="B102" s="37"/>
      <c r="W102" s="75"/>
      <c r="X102" s="75"/>
      <c r="Y102" s="75"/>
      <c r="Z102" s="75"/>
      <c r="AA102" s="75"/>
      <c r="AB102" s="75"/>
      <c r="AC102" s="75"/>
      <c r="AD102" s="75"/>
      <c r="AE102" s="75"/>
      <c r="AF102" s="75"/>
    </row>
    <row r="103" hidden="1">
      <c r="B103" s="37"/>
      <c r="W103" s="75"/>
      <c r="X103" s="75"/>
      <c r="Y103" s="75"/>
      <c r="Z103" s="75"/>
      <c r="AA103" s="75"/>
      <c r="AB103" s="75"/>
      <c r="AC103" s="75"/>
      <c r="AD103" s="75"/>
      <c r="AE103" s="75"/>
      <c r="AF103" s="75"/>
    </row>
    <row r="104" hidden="1">
      <c r="B104" s="37"/>
      <c r="W104" s="75"/>
      <c r="X104" s="75"/>
      <c r="Y104" s="75"/>
      <c r="Z104" s="75"/>
      <c r="AA104" s="75"/>
      <c r="AB104" s="75"/>
      <c r="AC104" s="75"/>
      <c r="AD104" s="75"/>
      <c r="AE104" s="75"/>
      <c r="AF104" s="75"/>
    </row>
    <row r="105" hidden="1">
      <c r="B105" s="37"/>
      <c r="W105" s="75"/>
      <c r="X105" s="75"/>
      <c r="Y105" s="75"/>
      <c r="Z105" s="75"/>
      <c r="AA105" s="75"/>
      <c r="AB105" s="75"/>
      <c r="AC105" s="75"/>
      <c r="AD105" s="75"/>
      <c r="AE105" s="75"/>
      <c r="AF105" s="75"/>
    </row>
    <row r="106" hidden="1">
      <c r="B106" s="37"/>
      <c r="W106" s="75"/>
      <c r="X106" s="75"/>
      <c r="Y106" s="75"/>
      <c r="Z106" s="75"/>
      <c r="AA106" s="75"/>
      <c r="AB106" s="75"/>
      <c r="AC106" s="75"/>
      <c r="AD106" s="75"/>
      <c r="AE106" s="75"/>
      <c r="AF106" s="75"/>
    </row>
    <row r="107" hidden="1">
      <c r="B107" s="37"/>
      <c r="W107" s="75"/>
      <c r="X107" s="75"/>
      <c r="Y107" s="75"/>
      <c r="Z107" s="75"/>
      <c r="AA107" s="75"/>
      <c r="AB107" s="75"/>
      <c r="AC107" s="75"/>
      <c r="AD107" s="75"/>
      <c r="AE107" s="75"/>
      <c r="AF107" s="75"/>
    </row>
    <row r="108" hidden="1">
      <c r="B108" s="37"/>
      <c r="W108" s="75"/>
      <c r="X108" s="75"/>
      <c r="Y108" s="75"/>
      <c r="Z108" s="75"/>
      <c r="AA108" s="75"/>
      <c r="AB108" s="75"/>
      <c r="AC108" s="75"/>
      <c r="AD108" s="75"/>
      <c r="AE108" s="75"/>
      <c r="AF108" s="75"/>
    </row>
    <row r="109" hidden="1">
      <c r="B109" s="37"/>
      <c r="W109" s="75"/>
      <c r="X109" s="75"/>
      <c r="Y109" s="75"/>
      <c r="Z109" s="75"/>
      <c r="AA109" s="75"/>
      <c r="AB109" s="75"/>
      <c r="AC109" s="75"/>
      <c r="AD109" s="75"/>
      <c r="AE109" s="75"/>
      <c r="AF109" s="75"/>
    </row>
    <row r="110" hidden="1">
      <c r="B110" s="37"/>
      <c r="W110" s="75"/>
      <c r="X110" s="75"/>
      <c r="Y110" s="75"/>
      <c r="Z110" s="75"/>
      <c r="AA110" s="75"/>
      <c r="AB110" s="75"/>
      <c r="AC110" s="75"/>
      <c r="AD110" s="75"/>
      <c r="AE110" s="75"/>
      <c r="AF110" s="75"/>
    </row>
    <row r="111" hidden="1">
      <c r="B111" s="37"/>
      <c r="W111" s="75"/>
      <c r="X111" s="75"/>
      <c r="Y111" s="75"/>
      <c r="Z111" s="75"/>
      <c r="AA111" s="75"/>
      <c r="AB111" s="75"/>
      <c r="AC111" s="75"/>
      <c r="AD111" s="75"/>
      <c r="AE111" s="75"/>
      <c r="AF111" s="75"/>
    </row>
    <row r="112" hidden="1">
      <c r="B112" s="37"/>
      <c r="W112" s="75"/>
      <c r="X112" s="75"/>
      <c r="Y112" s="75"/>
      <c r="Z112" s="75"/>
      <c r="AA112" s="75"/>
      <c r="AB112" s="75"/>
      <c r="AC112" s="75"/>
      <c r="AD112" s="75"/>
      <c r="AE112" s="75"/>
      <c r="AF112" s="75"/>
    </row>
    <row r="113" hidden="1">
      <c r="B113" s="37"/>
      <c r="W113" s="75"/>
      <c r="X113" s="75"/>
      <c r="Y113" s="75"/>
      <c r="Z113" s="75"/>
      <c r="AA113" s="75"/>
      <c r="AB113" s="75"/>
      <c r="AC113" s="75"/>
      <c r="AD113" s="75"/>
      <c r="AE113" s="75"/>
      <c r="AF113" s="75"/>
    </row>
    <row r="114" hidden="1">
      <c r="B114" s="37"/>
      <c r="W114" s="75"/>
      <c r="X114" s="75"/>
      <c r="Y114" s="75"/>
      <c r="Z114" s="75"/>
      <c r="AA114" s="75"/>
      <c r="AB114" s="75"/>
      <c r="AC114" s="75"/>
      <c r="AD114" s="75"/>
      <c r="AE114" s="75"/>
      <c r="AF114" s="75"/>
    </row>
    <row r="115" hidden="1">
      <c r="B115" s="37"/>
      <c r="W115" s="75"/>
      <c r="X115" s="75"/>
      <c r="Y115" s="75"/>
      <c r="Z115" s="75"/>
      <c r="AA115" s="75"/>
      <c r="AB115" s="75"/>
      <c r="AC115" s="75"/>
      <c r="AD115" s="75"/>
      <c r="AE115" s="75"/>
      <c r="AF115" s="75"/>
    </row>
    <row r="116" hidden="1">
      <c r="B116" s="37"/>
      <c r="W116" s="75"/>
      <c r="X116" s="75"/>
      <c r="Y116" s="75"/>
      <c r="Z116" s="75"/>
      <c r="AA116" s="75"/>
      <c r="AB116" s="75"/>
      <c r="AC116" s="75"/>
      <c r="AD116" s="75"/>
      <c r="AE116" s="75"/>
      <c r="AF116" s="75"/>
    </row>
    <row r="117" hidden="1">
      <c r="B117" s="37"/>
      <c r="W117" s="75"/>
      <c r="X117" s="75"/>
      <c r="Y117" s="75"/>
      <c r="Z117" s="75"/>
      <c r="AA117" s="75"/>
      <c r="AB117" s="75"/>
      <c r="AC117" s="75"/>
      <c r="AD117" s="75"/>
      <c r="AE117" s="75"/>
      <c r="AF117" s="75"/>
    </row>
    <row r="118" hidden="1">
      <c r="B118" s="37"/>
      <c r="W118" s="75"/>
      <c r="X118" s="75"/>
      <c r="Y118" s="75"/>
      <c r="Z118" s="75"/>
      <c r="AA118" s="75"/>
      <c r="AB118" s="75"/>
      <c r="AC118" s="75"/>
      <c r="AD118" s="75"/>
      <c r="AE118" s="75"/>
      <c r="AF118" s="75"/>
    </row>
    <row r="119" hidden="1">
      <c r="B119" s="37"/>
      <c r="W119" s="75"/>
      <c r="X119" s="75"/>
      <c r="Y119" s="75"/>
      <c r="Z119" s="75"/>
      <c r="AA119" s="75"/>
      <c r="AB119" s="75"/>
      <c r="AC119" s="75"/>
      <c r="AD119" s="75"/>
      <c r="AE119" s="75"/>
      <c r="AF119" s="75"/>
    </row>
    <row r="120" hidden="1">
      <c r="B120" s="37"/>
      <c r="W120" s="75"/>
      <c r="X120" s="75"/>
      <c r="Y120" s="75"/>
      <c r="Z120" s="75"/>
      <c r="AA120" s="75"/>
      <c r="AB120" s="75"/>
      <c r="AC120" s="75"/>
      <c r="AD120" s="75"/>
      <c r="AE120" s="75"/>
      <c r="AF120" s="75"/>
    </row>
    <row r="121" hidden="1">
      <c r="B121" s="37"/>
      <c r="W121" s="75"/>
      <c r="X121" s="75"/>
      <c r="Y121" s="75"/>
      <c r="Z121" s="75"/>
      <c r="AA121" s="75"/>
      <c r="AB121" s="75"/>
      <c r="AC121" s="75"/>
      <c r="AD121" s="75"/>
      <c r="AE121" s="75"/>
      <c r="AF121" s="75"/>
    </row>
    <row r="122" hidden="1">
      <c r="B122" s="37"/>
      <c r="W122" s="75"/>
      <c r="X122" s="75"/>
      <c r="Y122" s="75"/>
      <c r="Z122" s="75"/>
      <c r="AA122" s="75"/>
      <c r="AB122" s="75"/>
      <c r="AC122" s="75"/>
      <c r="AD122" s="75"/>
      <c r="AE122" s="75"/>
      <c r="AF122" s="75"/>
    </row>
    <row r="123" hidden="1">
      <c r="B123" s="37"/>
      <c r="W123" s="75"/>
      <c r="X123" s="75"/>
      <c r="Y123" s="75"/>
      <c r="Z123" s="75"/>
      <c r="AA123" s="75"/>
      <c r="AB123" s="75"/>
      <c r="AC123" s="75"/>
      <c r="AD123" s="75"/>
      <c r="AE123" s="75"/>
      <c r="AF123" s="75"/>
    </row>
    <row r="124" hidden="1">
      <c r="B124" s="37"/>
      <c r="W124" s="75"/>
      <c r="X124" s="75"/>
      <c r="Y124" s="75"/>
      <c r="Z124" s="75"/>
      <c r="AA124" s="75"/>
      <c r="AB124" s="75"/>
      <c r="AC124" s="75"/>
      <c r="AD124" s="75"/>
      <c r="AE124" s="75"/>
      <c r="AF124" s="75"/>
    </row>
    <row r="125" hidden="1">
      <c r="B125" s="37"/>
      <c r="W125" s="75"/>
      <c r="X125" s="75"/>
      <c r="Y125" s="75"/>
      <c r="Z125" s="75"/>
      <c r="AA125" s="75"/>
      <c r="AB125" s="75"/>
      <c r="AC125" s="75"/>
      <c r="AD125" s="75"/>
      <c r="AE125" s="75"/>
      <c r="AF125" s="75"/>
    </row>
    <row r="126" hidden="1">
      <c r="B126" s="37"/>
      <c r="W126" s="75"/>
      <c r="X126" s="75"/>
      <c r="Y126" s="75"/>
      <c r="Z126" s="75"/>
      <c r="AA126" s="75"/>
      <c r="AB126" s="75"/>
      <c r="AC126" s="75"/>
      <c r="AD126" s="75"/>
      <c r="AE126" s="75"/>
      <c r="AF126" s="75"/>
    </row>
    <row r="127" hidden="1">
      <c r="B127" s="37"/>
      <c r="W127" s="75"/>
      <c r="X127" s="75"/>
      <c r="Y127" s="75"/>
      <c r="Z127" s="75"/>
      <c r="AA127" s="75"/>
      <c r="AB127" s="75"/>
      <c r="AC127" s="75"/>
      <c r="AD127" s="75"/>
      <c r="AE127" s="75"/>
      <c r="AF127" s="75"/>
    </row>
    <row r="128" hidden="1">
      <c r="B128" s="37"/>
      <c r="W128" s="75"/>
      <c r="X128" s="75"/>
      <c r="Y128" s="75"/>
      <c r="Z128" s="75"/>
      <c r="AA128" s="75"/>
      <c r="AB128" s="75"/>
      <c r="AC128" s="75"/>
      <c r="AD128" s="75"/>
      <c r="AE128" s="75"/>
      <c r="AF128" s="75"/>
    </row>
    <row r="129" hidden="1">
      <c r="B129" s="37"/>
      <c r="W129" s="75"/>
      <c r="X129" s="75"/>
      <c r="Y129" s="75"/>
      <c r="Z129" s="75"/>
      <c r="AA129" s="75"/>
      <c r="AB129" s="75"/>
      <c r="AC129" s="75"/>
      <c r="AD129" s="75"/>
      <c r="AE129" s="75"/>
      <c r="AF129" s="75"/>
    </row>
    <row r="130" hidden="1">
      <c r="B130" s="37"/>
      <c r="W130" s="75"/>
      <c r="X130" s="75"/>
      <c r="Y130" s="75"/>
      <c r="Z130" s="75"/>
      <c r="AA130" s="75"/>
      <c r="AB130" s="75"/>
      <c r="AC130" s="75"/>
      <c r="AD130" s="75"/>
      <c r="AE130" s="75"/>
      <c r="AF130" s="75"/>
    </row>
    <row r="131" hidden="1">
      <c r="B131" s="37"/>
      <c r="W131" s="75"/>
      <c r="X131" s="75"/>
      <c r="Y131" s="75"/>
      <c r="Z131" s="75"/>
      <c r="AA131" s="75"/>
      <c r="AB131" s="75"/>
      <c r="AC131" s="75"/>
      <c r="AD131" s="75"/>
      <c r="AE131" s="75"/>
      <c r="AF131" s="75"/>
    </row>
    <row r="132" hidden="1">
      <c r="B132" s="37"/>
      <c r="W132" s="75"/>
      <c r="X132" s="75"/>
      <c r="Y132" s="75"/>
      <c r="Z132" s="75"/>
      <c r="AA132" s="75"/>
      <c r="AB132" s="75"/>
      <c r="AC132" s="75"/>
      <c r="AD132" s="75"/>
      <c r="AE132" s="75"/>
      <c r="AF132" s="75"/>
    </row>
    <row r="133" hidden="1">
      <c r="B133" s="37"/>
      <c r="W133" s="75"/>
      <c r="X133" s="75"/>
      <c r="Y133" s="75"/>
      <c r="Z133" s="75"/>
      <c r="AA133" s="75"/>
      <c r="AB133" s="75"/>
      <c r="AC133" s="75"/>
      <c r="AD133" s="75"/>
      <c r="AE133" s="75"/>
      <c r="AF133" s="75"/>
    </row>
    <row r="134" hidden="1">
      <c r="B134" s="37"/>
      <c r="W134" s="75"/>
      <c r="X134" s="75"/>
      <c r="Y134" s="75"/>
      <c r="Z134" s="75"/>
      <c r="AA134" s="75"/>
      <c r="AB134" s="75"/>
      <c r="AC134" s="75"/>
      <c r="AD134" s="75"/>
      <c r="AE134" s="75"/>
      <c r="AF134" s="75"/>
    </row>
    <row r="135" hidden="1">
      <c r="B135" s="37"/>
      <c r="W135" s="75"/>
      <c r="X135" s="75"/>
      <c r="Y135" s="75"/>
      <c r="Z135" s="75"/>
      <c r="AA135" s="75"/>
      <c r="AB135" s="75"/>
      <c r="AC135" s="75"/>
      <c r="AD135" s="75"/>
      <c r="AE135" s="75"/>
      <c r="AF135" s="75"/>
    </row>
    <row r="136" hidden="1">
      <c r="B136" s="37"/>
      <c r="W136" s="75"/>
      <c r="X136" s="75"/>
      <c r="Y136" s="75"/>
      <c r="Z136" s="75"/>
      <c r="AA136" s="75"/>
      <c r="AB136" s="75"/>
      <c r="AC136" s="75"/>
      <c r="AD136" s="75"/>
      <c r="AE136" s="75"/>
      <c r="AF136" s="75"/>
    </row>
    <row r="137" hidden="1">
      <c r="B137" s="37"/>
      <c r="W137" s="75"/>
      <c r="X137" s="75"/>
      <c r="Y137" s="75"/>
      <c r="Z137" s="75"/>
      <c r="AA137" s="75"/>
      <c r="AB137" s="75"/>
      <c r="AC137" s="75"/>
      <c r="AD137" s="75"/>
      <c r="AE137" s="75"/>
      <c r="AF137" s="75"/>
    </row>
    <row r="138" hidden="1">
      <c r="B138" s="37"/>
      <c r="W138" s="75"/>
      <c r="X138" s="75"/>
      <c r="Y138" s="75"/>
      <c r="Z138" s="75"/>
      <c r="AA138" s="75"/>
      <c r="AB138" s="75"/>
      <c r="AC138" s="75"/>
      <c r="AD138" s="75"/>
      <c r="AE138" s="75"/>
      <c r="AF138" s="75"/>
    </row>
    <row r="139" hidden="1">
      <c r="B139" s="37"/>
      <c r="W139" s="75"/>
      <c r="X139" s="75"/>
      <c r="Y139" s="75"/>
      <c r="Z139" s="75"/>
      <c r="AA139" s="75"/>
      <c r="AB139" s="75"/>
      <c r="AC139" s="75"/>
      <c r="AD139" s="75"/>
      <c r="AE139" s="75"/>
      <c r="AF139" s="75"/>
    </row>
    <row r="140" hidden="1">
      <c r="B140" s="37"/>
      <c r="W140" s="75"/>
      <c r="X140" s="75"/>
      <c r="Y140" s="75"/>
      <c r="Z140" s="75"/>
      <c r="AA140" s="75"/>
      <c r="AB140" s="75"/>
      <c r="AC140" s="75"/>
      <c r="AD140" s="75"/>
      <c r="AE140" s="75"/>
      <c r="AF140" s="75"/>
    </row>
    <row r="141" hidden="1">
      <c r="B141" s="37"/>
      <c r="W141" s="75"/>
      <c r="X141" s="75"/>
      <c r="Y141" s="75"/>
      <c r="Z141" s="75"/>
      <c r="AA141" s="75"/>
      <c r="AB141" s="75"/>
      <c r="AC141" s="75"/>
      <c r="AD141" s="75"/>
      <c r="AE141" s="75"/>
      <c r="AF141" s="75"/>
    </row>
    <row r="142" hidden="1">
      <c r="B142" s="37"/>
      <c r="W142" s="75"/>
      <c r="X142" s="75"/>
      <c r="Y142" s="75"/>
      <c r="Z142" s="75"/>
      <c r="AA142" s="75"/>
      <c r="AB142" s="75"/>
      <c r="AC142" s="75"/>
      <c r="AD142" s="75"/>
      <c r="AE142" s="75"/>
      <c r="AF142" s="75"/>
    </row>
    <row r="143" hidden="1">
      <c r="B143" s="37"/>
      <c r="W143" s="75"/>
      <c r="X143" s="75"/>
      <c r="Y143" s="75"/>
      <c r="Z143" s="75"/>
      <c r="AA143" s="75"/>
      <c r="AB143" s="75"/>
      <c r="AC143" s="75"/>
      <c r="AD143" s="75"/>
      <c r="AE143" s="75"/>
      <c r="AF143" s="75"/>
    </row>
    <row r="144" hidden="1">
      <c r="B144" s="37"/>
      <c r="W144" s="75"/>
      <c r="X144" s="75"/>
      <c r="Y144" s="75"/>
      <c r="Z144" s="75"/>
      <c r="AA144" s="75"/>
      <c r="AB144" s="75"/>
      <c r="AC144" s="75"/>
      <c r="AD144" s="75"/>
      <c r="AE144" s="75"/>
      <c r="AF144" s="75"/>
    </row>
    <row r="145" hidden="1">
      <c r="B145" s="37"/>
      <c r="W145" s="75"/>
      <c r="X145" s="75"/>
      <c r="Y145" s="75"/>
      <c r="Z145" s="75"/>
      <c r="AA145" s="75"/>
      <c r="AB145" s="75"/>
      <c r="AC145" s="75"/>
      <c r="AD145" s="75"/>
      <c r="AE145" s="75"/>
      <c r="AF145" s="75"/>
    </row>
    <row r="146" hidden="1">
      <c r="B146" s="37"/>
      <c r="W146" s="75"/>
      <c r="X146" s="75"/>
      <c r="Y146" s="75"/>
      <c r="Z146" s="75"/>
      <c r="AA146" s="75"/>
      <c r="AB146" s="75"/>
      <c r="AC146" s="75"/>
      <c r="AD146" s="75"/>
      <c r="AE146" s="75"/>
      <c r="AF146" s="75"/>
    </row>
    <row r="147" hidden="1">
      <c r="B147" s="37"/>
      <c r="W147" s="75"/>
      <c r="X147" s="75"/>
      <c r="Y147" s="75"/>
      <c r="Z147" s="75"/>
      <c r="AA147" s="75"/>
      <c r="AB147" s="75"/>
      <c r="AC147" s="75"/>
      <c r="AD147" s="75"/>
      <c r="AE147" s="75"/>
      <c r="AF147" s="75"/>
    </row>
    <row r="148" hidden="1">
      <c r="B148" s="37"/>
      <c r="W148" s="75"/>
      <c r="X148" s="75"/>
      <c r="Y148" s="75"/>
      <c r="Z148" s="75"/>
      <c r="AA148" s="75"/>
      <c r="AB148" s="75"/>
      <c r="AC148" s="75"/>
      <c r="AD148" s="75"/>
      <c r="AE148" s="75"/>
      <c r="AF148" s="75"/>
    </row>
    <row r="149" hidden="1">
      <c r="B149" s="37"/>
      <c r="W149" s="75"/>
      <c r="X149" s="75"/>
      <c r="Y149" s="75"/>
      <c r="Z149" s="75"/>
      <c r="AA149" s="75"/>
      <c r="AB149" s="75"/>
      <c r="AC149" s="75"/>
      <c r="AD149" s="75"/>
      <c r="AE149" s="75"/>
      <c r="AF149" s="75"/>
    </row>
    <row r="150" hidden="1">
      <c r="B150" s="37"/>
      <c r="W150" s="75"/>
      <c r="X150" s="75"/>
      <c r="Y150" s="75"/>
      <c r="Z150" s="75"/>
      <c r="AA150" s="75"/>
      <c r="AB150" s="75"/>
      <c r="AC150" s="75"/>
      <c r="AD150" s="75"/>
      <c r="AE150" s="75"/>
      <c r="AF150" s="75"/>
    </row>
    <row r="151" hidden="1">
      <c r="B151" s="37"/>
      <c r="W151" s="75"/>
      <c r="X151" s="75"/>
      <c r="Y151" s="75"/>
      <c r="Z151" s="75"/>
      <c r="AA151" s="75"/>
      <c r="AB151" s="75"/>
      <c r="AC151" s="75"/>
      <c r="AD151" s="75"/>
      <c r="AE151" s="75"/>
      <c r="AF151" s="75"/>
    </row>
    <row r="152" hidden="1">
      <c r="B152" s="37"/>
      <c r="W152" s="75"/>
      <c r="X152" s="75"/>
      <c r="Y152" s="75"/>
      <c r="Z152" s="75"/>
      <c r="AA152" s="75"/>
      <c r="AB152" s="75"/>
      <c r="AC152" s="75"/>
      <c r="AD152" s="75"/>
      <c r="AE152" s="75"/>
      <c r="AF152" s="75"/>
    </row>
    <row r="153" hidden="1">
      <c r="B153" s="37"/>
      <c r="W153" s="75"/>
      <c r="X153" s="75"/>
      <c r="Y153" s="75"/>
      <c r="Z153" s="75"/>
      <c r="AA153" s="75"/>
      <c r="AB153" s="75"/>
      <c r="AC153" s="75"/>
      <c r="AD153" s="75"/>
      <c r="AE153" s="75"/>
      <c r="AF153" s="75"/>
    </row>
    <row r="154" hidden="1">
      <c r="B154" s="37"/>
      <c r="W154" s="75"/>
      <c r="X154" s="75"/>
      <c r="Y154" s="75"/>
      <c r="Z154" s="75"/>
      <c r="AA154" s="75"/>
      <c r="AB154" s="75"/>
      <c r="AC154" s="75"/>
      <c r="AD154" s="75"/>
      <c r="AE154" s="75"/>
      <c r="AF154" s="75"/>
    </row>
    <row r="155" hidden="1">
      <c r="B155" s="37"/>
      <c r="W155" s="75"/>
      <c r="X155" s="75"/>
      <c r="Y155" s="75"/>
      <c r="Z155" s="75"/>
      <c r="AA155" s="75"/>
      <c r="AB155" s="75"/>
      <c r="AC155" s="75"/>
      <c r="AD155" s="75"/>
      <c r="AE155" s="75"/>
      <c r="AF155" s="75"/>
    </row>
    <row r="156" hidden="1">
      <c r="B156" s="37"/>
      <c r="W156" s="75"/>
      <c r="X156" s="75"/>
      <c r="Y156" s="75"/>
      <c r="Z156" s="75"/>
      <c r="AA156" s="75"/>
      <c r="AB156" s="75"/>
      <c r="AC156" s="75"/>
      <c r="AD156" s="75"/>
      <c r="AE156" s="75"/>
      <c r="AF156" s="75"/>
    </row>
    <row r="157" hidden="1">
      <c r="B157" s="37"/>
      <c r="W157" s="75"/>
      <c r="X157" s="75"/>
      <c r="Y157" s="75"/>
      <c r="Z157" s="75"/>
      <c r="AA157" s="75"/>
      <c r="AB157" s="75"/>
      <c r="AC157" s="75"/>
      <c r="AD157" s="75"/>
      <c r="AE157" s="75"/>
      <c r="AF157" s="75"/>
    </row>
    <row r="158" hidden="1">
      <c r="B158" s="37"/>
      <c r="W158" s="75"/>
      <c r="X158" s="75"/>
      <c r="Y158" s="75"/>
      <c r="Z158" s="75"/>
      <c r="AA158" s="75"/>
      <c r="AB158" s="75"/>
      <c r="AC158" s="75"/>
      <c r="AD158" s="75"/>
      <c r="AE158" s="75"/>
      <c r="AF158" s="75"/>
    </row>
    <row r="159" hidden="1">
      <c r="B159" s="37"/>
      <c r="W159" s="75"/>
      <c r="X159" s="75"/>
      <c r="Y159" s="75"/>
      <c r="Z159" s="75"/>
      <c r="AA159" s="75"/>
      <c r="AB159" s="75"/>
      <c r="AC159" s="75"/>
      <c r="AD159" s="75"/>
      <c r="AE159" s="75"/>
      <c r="AF159" s="75"/>
    </row>
    <row r="160" hidden="1">
      <c r="B160" s="37"/>
      <c r="W160" s="75"/>
      <c r="X160" s="75"/>
      <c r="Y160" s="75"/>
      <c r="Z160" s="75"/>
      <c r="AA160" s="75"/>
      <c r="AB160" s="75"/>
      <c r="AC160" s="75"/>
      <c r="AD160" s="75"/>
      <c r="AE160" s="75"/>
      <c r="AF160" s="75"/>
    </row>
    <row r="161" hidden="1">
      <c r="B161" s="37"/>
      <c r="W161" s="75"/>
      <c r="X161" s="75"/>
      <c r="Y161" s="75"/>
      <c r="Z161" s="75"/>
      <c r="AA161" s="75"/>
      <c r="AB161" s="75"/>
      <c r="AC161" s="75"/>
      <c r="AD161" s="75"/>
      <c r="AE161" s="75"/>
      <c r="AF161" s="75"/>
    </row>
    <row r="162" hidden="1">
      <c r="B162" s="37"/>
      <c r="W162" s="75"/>
      <c r="X162" s="75"/>
      <c r="Y162" s="75"/>
      <c r="Z162" s="75"/>
      <c r="AA162" s="75"/>
      <c r="AB162" s="75"/>
      <c r="AC162" s="75"/>
      <c r="AD162" s="75"/>
      <c r="AE162" s="75"/>
      <c r="AF162" s="75"/>
    </row>
    <row r="163" hidden="1">
      <c r="B163" s="37"/>
      <c r="W163" s="75"/>
      <c r="X163" s="75"/>
      <c r="Y163" s="75"/>
      <c r="Z163" s="75"/>
      <c r="AA163" s="75"/>
      <c r="AB163" s="75"/>
      <c r="AC163" s="75"/>
      <c r="AD163" s="75"/>
      <c r="AE163" s="75"/>
      <c r="AF163" s="75"/>
    </row>
    <row r="164" hidden="1">
      <c r="B164" s="37"/>
      <c r="W164" s="75"/>
      <c r="X164" s="75"/>
      <c r="Y164" s="75"/>
      <c r="Z164" s="75"/>
      <c r="AA164" s="75"/>
      <c r="AB164" s="75"/>
      <c r="AC164" s="75"/>
      <c r="AD164" s="75"/>
      <c r="AE164" s="75"/>
      <c r="AF164" s="75"/>
    </row>
    <row r="165" hidden="1">
      <c r="B165" s="37"/>
      <c r="W165" s="75"/>
      <c r="X165" s="75"/>
      <c r="Y165" s="75"/>
      <c r="Z165" s="75"/>
      <c r="AA165" s="75"/>
      <c r="AB165" s="75"/>
      <c r="AC165" s="75"/>
      <c r="AD165" s="75"/>
      <c r="AE165" s="75"/>
      <c r="AF165" s="75"/>
    </row>
    <row r="166" hidden="1">
      <c r="B166" s="37"/>
      <c r="W166" s="75"/>
      <c r="X166" s="75"/>
      <c r="Y166" s="75"/>
      <c r="Z166" s="75"/>
      <c r="AA166" s="75"/>
      <c r="AB166" s="75"/>
      <c r="AC166" s="75"/>
      <c r="AD166" s="75"/>
      <c r="AE166" s="75"/>
      <c r="AF166" s="75"/>
    </row>
    <row r="167" hidden="1">
      <c r="B167" s="37"/>
      <c r="W167" s="75"/>
      <c r="X167" s="75"/>
      <c r="Y167" s="75"/>
      <c r="Z167" s="75"/>
      <c r="AA167" s="75"/>
      <c r="AB167" s="75"/>
      <c r="AC167" s="75"/>
      <c r="AD167" s="75"/>
      <c r="AE167" s="75"/>
      <c r="AF167" s="75"/>
    </row>
    <row r="168" hidden="1">
      <c r="B168" s="37"/>
      <c r="W168" s="75"/>
      <c r="X168" s="75"/>
      <c r="Y168" s="75"/>
      <c r="Z168" s="75"/>
      <c r="AA168" s="75"/>
      <c r="AB168" s="75"/>
      <c r="AC168" s="75"/>
      <c r="AD168" s="75"/>
      <c r="AE168" s="75"/>
      <c r="AF168" s="75"/>
    </row>
    <row r="169" hidden="1">
      <c r="B169" s="37"/>
      <c r="W169" s="75"/>
      <c r="X169" s="75"/>
      <c r="Y169" s="75"/>
      <c r="Z169" s="75"/>
      <c r="AA169" s="75"/>
      <c r="AB169" s="75"/>
      <c r="AC169" s="75"/>
      <c r="AD169" s="75"/>
      <c r="AE169" s="75"/>
      <c r="AF169" s="75"/>
    </row>
    <row r="170" hidden="1">
      <c r="B170" s="37"/>
      <c r="W170" s="75"/>
      <c r="X170" s="75"/>
      <c r="Y170" s="75"/>
      <c r="Z170" s="75"/>
      <c r="AA170" s="75"/>
      <c r="AB170" s="75"/>
      <c r="AC170" s="75"/>
      <c r="AD170" s="75"/>
      <c r="AE170" s="75"/>
      <c r="AF170" s="75"/>
    </row>
    <row r="171" hidden="1">
      <c r="B171" s="37"/>
      <c r="W171" s="75"/>
      <c r="X171" s="75"/>
      <c r="Y171" s="75"/>
      <c r="Z171" s="75"/>
      <c r="AA171" s="75"/>
      <c r="AB171" s="75"/>
      <c r="AC171" s="75"/>
      <c r="AD171" s="75"/>
      <c r="AE171" s="75"/>
      <c r="AF171" s="75"/>
    </row>
    <row r="172" hidden="1">
      <c r="B172" s="37"/>
      <c r="W172" s="75"/>
      <c r="X172" s="75"/>
      <c r="Y172" s="75"/>
      <c r="Z172" s="75"/>
      <c r="AA172" s="75"/>
      <c r="AB172" s="75"/>
      <c r="AC172" s="75"/>
      <c r="AD172" s="75"/>
      <c r="AE172" s="75"/>
      <c r="AF172" s="75"/>
    </row>
    <row r="173" hidden="1">
      <c r="B173" s="37"/>
      <c r="W173" s="75"/>
      <c r="X173" s="75"/>
      <c r="Y173" s="75"/>
      <c r="Z173" s="75"/>
      <c r="AA173" s="75"/>
      <c r="AB173" s="75"/>
      <c r="AC173" s="75"/>
      <c r="AD173" s="75"/>
      <c r="AE173" s="75"/>
      <c r="AF173" s="75"/>
    </row>
    <row r="174" hidden="1">
      <c r="B174" s="37"/>
      <c r="W174" s="75"/>
      <c r="X174" s="75"/>
      <c r="Y174" s="75"/>
      <c r="Z174" s="75"/>
      <c r="AA174" s="75"/>
      <c r="AB174" s="75"/>
      <c r="AC174" s="75"/>
      <c r="AD174" s="75"/>
      <c r="AE174" s="75"/>
      <c r="AF174" s="75"/>
    </row>
    <row r="175" hidden="1">
      <c r="B175" s="37"/>
      <c r="W175" s="75"/>
      <c r="X175" s="75"/>
      <c r="Y175" s="75"/>
      <c r="Z175" s="75"/>
      <c r="AA175" s="75"/>
      <c r="AB175" s="75"/>
      <c r="AC175" s="75"/>
      <c r="AD175" s="75"/>
      <c r="AE175" s="75"/>
      <c r="AF175" s="75"/>
    </row>
    <row r="176" hidden="1">
      <c r="B176" s="37"/>
      <c r="W176" s="75"/>
      <c r="X176" s="75"/>
      <c r="Y176" s="75"/>
      <c r="Z176" s="75"/>
      <c r="AA176" s="75"/>
      <c r="AB176" s="75"/>
      <c r="AC176" s="75"/>
      <c r="AD176" s="75"/>
      <c r="AE176" s="75"/>
      <c r="AF176" s="75"/>
    </row>
    <row r="177" hidden="1">
      <c r="B177" s="37"/>
      <c r="W177" s="75"/>
      <c r="X177" s="75"/>
      <c r="Y177" s="75"/>
      <c r="Z177" s="75"/>
      <c r="AA177" s="75"/>
      <c r="AB177" s="75"/>
      <c r="AC177" s="75"/>
      <c r="AD177" s="75"/>
      <c r="AE177" s="75"/>
      <c r="AF177" s="75"/>
    </row>
    <row r="178" hidden="1">
      <c r="B178" s="37"/>
      <c r="W178" s="75"/>
      <c r="X178" s="75"/>
      <c r="Y178" s="75"/>
      <c r="Z178" s="75"/>
      <c r="AA178" s="75"/>
      <c r="AB178" s="75"/>
      <c r="AC178" s="75"/>
      <c r="AD178" s="75"/>
      <c r="AE178" s="75"/>
      <c r="AF178" s="75"/>
    </row>
    <row r="179" hidden="1">
      <c r="B179" s="37"/>
      <c r="W179" s="75"/>
      <c r="X179" s="75"/>
      <c r="Y179" s="75"/>
      <c r="Z179" s="75"/>
      <c r="AA179" s="75"/>
      <c r="AB179" s="75"/>
      <c r="AC179" s="75"/>
      <c r="AD179" s="75"/>
      <c r="AE179" s="75"/>
      <c r="AF179" s="75"/>
    </row>
    <row r="180" hidden="1">
      <c r="B180" s="37"/>
      <c r="W180" s="75"/>
      <c r="X180" s="75"/>
      <c r="Y180" s="75"/>
      <c r="Z180" s="75"/>
      <c r="AA180" s="75"/>
      <c r="AB180" s="75"/>
      <c r="AC180" s="75"/>
      <c r="AD180" s="75"/>
      <c r="AE180" s="75"/>
      <c r="AF180" s="75"/>
    </row>
    <row r="181" hidden="1">
      <c r="B181" s="37"/>
      <c r="W181" s="75"/>
      <c r="X181" s="75"/>
      <c r="Y181" s="75"/>
      <c r="Z181" s="75"/>
      <c r="AA181" s="75"/>
      <c r="AB181" s="75"/>
      <c r="AC181" s="75"/>
      <c r="AD181" s="75"/>
      <c r="AE181" s="75"/>
      <c r="AF181" s="75"/>
    </row>
    <row r="182" hidden="1">
      <c r="B182" s="37"/>
      <c r="W182" s="75"/>
      <c r="X182" s="75"/>
      <c r="Y182" s="75"/>
      <c r="Z182" s="75"/>
      <c r="AA182" s="75"/>
      <c r="AB182" s="75"/>
      <c r="AC182" s="75"/>
      <c r="AD182" s="75"/>
      <c r="AE182" s="75"/>
      <c r="AF182" s="75"/>
    </row>
    <row r="183" hidden="1">
      <c r="B183" s="37"/>
      <c r="W183" s="75"/>
      <c r="X183" s="75"/>
      <c r="Y183" s="75"/>
      <c r="Z183" s="75"/>
      <c r="AA183" s="75"/>
      <c r="AB183" s="75"/>
      <c r="AC183" s="75"/>
      <c r="AD183" s="75"/>
      <c r="AE183" s="75"/>
      <c r="AF183" s="75"/>
    </row>
    <row r="184" hidden="1">
      <c r="B184" s="37"/>
      <c r="W184" s="75"/>
      <c r="X184" s="75"/>
      <c r="Y184" s="75"/>
      <c r="Z184" s="75"/>
      <c r="AA184" s="75"/>
      <c r="AB184" s="75"/>
      <c r="AC184" s="75"/>
      <c r="AD184" s="75"/>
      <c r="AE184" s="75"/>
      <c r="AF184" s="75"/>
    </row>
    <row r="185" hidden="1">
      <c r="B185" s="37"/>
      <c r="W185" s="75"/>
      <c r="X185" s="75"/>
      <c r="Y185" s="75"/>
      <c r="Z185" s="75"/>
      <c r="AA185" s="75"/>
      <c r="AB185" s="75"/>
      <c r="AC185" s="75"/>
      <c r="AD185" s="75"/>
      <c r="AE185" s="75"/>
      <c r="AF185" s="75"/>
    </row>
    <row r="186" hidden="1">
      <c r="B186" s="37"/>
      <c r="W186" s="75"/>
      <c r="X186" s="75"/>
      <c r="Y186" s="75"/>
      <c r="Z186" s="75"/>
      <c r="AA186" s="75"/>
      <c r="AB186" s="75"/>
      <c r="AC186" s="75"/>
      <c r="AD186" s="75"/>
      <c r="AE186" s="75"/>
      <c r="AF186" s="75"/>
    </row>
    <row r="187" hidden="1">
      <c r="B187" s="37"/>
      <c r="W187" s="75"/>
      <c r="X187" s="75"/>
      <c r="Y187" s="75"/>
      <c r="Z187" s="75"/>
      <c r="AA187" s="75"/>
      <c r="AB187" s="75"/>
      <c r="AC187" s="75"/>
      <c r="AD187" s="75"/>
      <c r="AE187" s="75"/>
      <c r="AF187" s="75"/>
    </row>
    <row r="188" hidden="1">
      <c r="B188" s="37"/>
      <c r="W188" s="75"/>
      <c r="X188" s="75"/>
      <c r="Y188" s="75"/>
      <c r="Z188" s="75"/>
      <c r="AA188" s="75"/>
      <c r="AB188" s="75"/>
      <c r="AC188" s="75"/>
      <c r="AD188" s="75"/>
      <c r="AE188" s="75"/>
      <c r="AF188" s="75"/>
    </row>
    <row r="189" hidden="1">
      <c r="B189" s="37"/>
      <c r="W189" s="75"/>
      <c r="X189" s="75"/>
      <c r="Y189" s="75"/>
      <c r="Z189" s="75"/>
      <c r="AA189" s="75"/>
      <c r="AB189" s="75"/>
      <c r="AC189" s="75"/>
      <c r="AD189" s="75"/>
      <c r="AE189" s="75"/>
      <c r="AF189" s="75"/>
    </row>
    <row r="190" hidden="1">
      <c r="B190" s="37"/>
      <c r="W190" s="75"/>
      <c r="X190" s="75"/>
      <c r="Y190" s="75"/>
      <c r="Z190" s="75"/>
      <c r="AA190" s="75"/>
      <c r="AB190" s="75"/>
      <c r="AC190" s="75"/>
      <c r="AD190" s="75"/>
      <c r="AE190" s="75"/>
      <c r="AF190" s="75"/>
    </row>
    <row r="191" hidden="1">
      <c r="B191" s="37"/>
      <c r="W191" s="75"/>
      <c r="X191" s="75"/>
      <c r="Y191" s="75"/>
      <c r="Z191" s="75"/>
      <c r="AA191" s="75"/>
      <c r="AB191" s="75"/>
      <c r="AC191" s="75"/>
      <c r="AD191" s="75"/>
      <c r="AE191" s="75"/>
      <c r="AF191" s="75"/>
    </row>
    <row r="192" hidden="1">
      <c r="B192" s="37"/>
      <c r="W192" s="75"/>
      <c r="X192" s="75"/>
      <c r="Y192" s="75"/>
      <c r="Z192" s="75"/>
      <c r="AA192" s="75"/>
      <c r="AB192" s="75"/>
      <c r="AC192" s="75"/>
      <c r="AD192" s="75"/>
      <c r="AE192" s="75"/>
      <c r="AF192" s="75"/>
    </row>
    <row r="193" hidden="1">
      <c r="B193" s="37"/>
      <c r="W193" s="75"/>
      <c r="X193" s="75"/>
      <c r="Y193" s="75"/>
      <c r="Z193" s="75"/>
      <c r="AA193" s="75"/>
      <c r="AB193" s="75"/>
      <c r="AC193" s="75"/>
      <c r="AD193" s="75"/>
      <c r="AE193" s="75"/>
      <c r="AF193" s="75"/>
    </row>
    <row r="194" hidden="1">
      <c r="B194" s="37"/>
      <c r="W194" s="75"/>
      <c r="X194" s="75"/>
      <c r="Y194" s="75"/>
      <c r="Z194" s="75"/>
      <c r="AA194" s="75"/>
      <c r="AB194" s="75"/>
      <c r="AC194" s="75"/>
      <c r="AD194" s="75"/>
      <c r="AE194" s="75"/>
      <c r="AF194" s="75"/>
    </row>
    <row r="195" hidden="1">
      <c r="B195" s="37"/>
      <c r="W195" s="75"/>
      <c r="X195" s="75"/>
      <c r="Y195" s="75"/>
      <c r="Z195" s="75"/>
      <c r="AA195" s="75"/>
      <c r="AB195" s="75"/>
      <c r="AC195" s="75"/>
      <c r="AD195" s="75"/>
      <c r="AE195" s="75"/>
      <c r="AF195" s="75"/>
    </row>
    <row r="196" hidden="1">
      <c r="B196" s="37"/>
      <c r="W196" s="75"/>
      <c r="X196" s="75"/>
      <c r="Y196" s="75"/>
      <c r="Z196" s="75"/>
      <c r="AA196" s="75"/>
      <c r="AB196" s="75"/>
      <c r="AC196" s="75"/>
      <c r="AD196" s="75"/>
      <c r="AE196" s="75"/>
      <c r="AF196" s="75"/>
    </row>
    <row r="197" hidden="1">
      <c r="B197" s="37"/>
      <c r="W197" s="75"/>
      <c r="X197" s="75"/>
      <c r="Y197" s="75"/>
      <c r="Z197" s="75"/>
      <c r="AA197" s="75"/>
      <c r="AB197" s="75"/>
      <c r="AC197" s="75"/>
      <c r="AD197" s="75"/>
      <c r="AE197" s="75"/>
      <c r="AF197" s="75"/>
    </row>
    <row r="198" hidden="1">
      <c r="B198" s="37"/>
      <c r="W198" s="75"/>
      <c r="X198" s="75"/>
      <c r="Y198" s="75"/>
      <c r="Z198" s="75"/>
      <c r="AA198" s="75"/>
      <c r="AB198" s="75"/>
      <c r="AC198" s="75"/>
      <c r="AD198" s="75"/>
      <c r="AE198" s="75"/>
      <c r="AF198" s="75"/>
    </row>
    <row r="199" hidden="1">
      <c r="B199" s="37"/>
      <c r="W199" s="75"/>
      <c r="X199" s="75"/>
      <c r="Y199" s="75"/>
      <c r="Z199" s="75"/>
      <c r="AA199" s="75"/>
      <c r="AB199" s="75"/>
      <c r="AC199" s="75"/>
      <c r="AD199" s="75"/>
      <c r="AE199" s="75"/>
      <c r="AF199" s="75"/>
    </row>
    <row r="200" hidden="1">
      <c r="B200" s="37"/>
      <c r="W200" s="75"/>
      <c r="X200" s="75"/>
      <c r="Y200" s="75"/>
      <c r="Z200" s="75"/>
      <c r="AA200" s="75"/>
      <c r="AB200" s="75"/>
      <c r="AC200" s="75"/>
      <c r="AD200" s="75"/>
      <c r="AE200" s="75"/>
      <c r="AF200" s="75"/>
    </row>
    <row r="201" hidden="1">
      <c r="B201" s="37"/>
      <c r="W201" s="75"/>
      <c r="X201" s="75"/>
      <c r="Y201" s="75"/>
      <c r="Z201" s="75"/>
      <c r="AA201" s="75"/>
      <c r="AB201" s="75"/>
      <c r="AC201" s="75"/>
      <c r="AD201" s="75"/>
      <c r="AE201" s="75"/>
      <c r="AF201" s="75"/>
    </row>
    <row r="202" hidden="1">
      <c r="B202" s="37"/>
      <c r="W202" s="75"/>
      <c r="X202" s="75"/>
      <c r="Y202" s="75"/>
      <c r="Z202" s="75"/>
      <c r="AA202" s="75"/>
      <c r="AB202" s="75"/>
      <c r="AC202" s="75"/>
      <c r="AD202" s="75"/>
      <c r="AE202" s="75"/>
      <c r="AF202" s="75"/>
    </row>
    <row r="203" hidden="1">
      <c r="B203" s="37"/>
      <c r="W203" s="75"/>
      <c r="X203" s="75"/>
      <c r="Y203" s="75"/>
      <c r="Z203" s="75"/>
      <c r="AA203" s="75"/>
      <c r="AB203" s="75"/>
      <c r="AC203" s="75"/>
      <c r="AD203" s="75"/>
      <c r="AE203" s="75"/>
      <c r="AF203" s="75"/>
    </row>
    <row r="204" hidden="1">
      <c r="B204" s="37"/>
      <c r="W204" s="75"/>
      <c r="X204" s="75"/>
      <c r="Y204" s="75"/>
      <c r="Z204" s="75"/>
      <c r="AA204" s="75"/>
      <c r="AB204" s="75"/>
      <c r="AC204" s="75"/>
      <c r="AD204" s="75"/>
      <c r="AE204" s="75"/>
      <c r="AF204" s="75"/>
    </row>
    <row r="205" hidden="1">
      <c r="B205" s="37"/>
      <c r="W205" s="75"/>
      <c r="X205" s="75"/>
      <c r="Y205" s="75"/>
      <c r="Z205" s="75"/>
      <c r="AA205" s="75"/>
      <c r="AB205" s="75"/>
      <c r="AC205" s="75"/>
      <c r="AD205" s="75"/>
      <c r="AE205" s="75"/>
      <c r="AF205" s="75"/>
    </row>
    <row r="206" hidden="1">
      <c r="B206" s="37"/>
      <c r="W206" s="75"/>
      <c r="X206" s="75"/>
      <c r="Y206" s="75"/>
      <c r="Z206" s="75"/>
      <c r="AA206" s="75"/>
      <c r="AB206" s="75"/>
      <c r="AC206" s="75"/>
      <c r="AD206" s="75"/>
      <c r="AE206" s="75"/>
      <c r="AF206" s="75"/>
    </row>
    <row r="207" hidden="1">
      <c r="B207" s="37"/>
      <c r="W207" s="75"/>
      <c r="X207" s="75"/>
      <c r="Y207" s="75"/>
      <c r="Z207" s="75"/>
      <c r="AA207" s="75"/>
      <c r="AB207" s="75"/>
      <c r="AC207" s="75"/>
      <c r="AD207" s="75"/>
      <c r="AE207" s="75"/>
      <c r="AF207" s="75"/>
    </row>
    <row r="208" hidden="1">
      <c r="B208" s="37"/>
      <c r="W208" s="75"/>
      <c r="X208" s="75"/>
      <c r="Y208" s="75"/>
      <c r="Z208" s="75"/>
      <c r="AA208" s="75"/>
      <c r="AB208" s="75"/>
      <c r="AC208" s="75"/>
      <c r="AD208" s="75"/>
      <c r="AE208" s="75"/>
      <c r="AF208" s="75"/>
    </row>
    <row r="209" hidden="1">
      <c r="B209" s="37"/>
      <c r="W209" s="75"/>
      <c r="X209" s="75"/>
      <c r="Y209" s="75"/>
      <c r="Z209" s="75"/>
      <c r="AA209" s="75"/>
      <c r="AB209" s="75"/>
      <c r="AC209" s="75"/>
      <c r="AD209" s="75"/>
      <c r="AE209" s="75"/>
      <c r="AF209" s="75"/>
    </row>
    <row r="210" hidden="1">
      <c r="B210" s="37"/>
      <c r="W210" s="75"/>
      <c r="X210" s="75"/>
      <c r="Y210" s="75"/>
      <c r="Z210" s="75"/>
      <c r="AA210" s="75"/>
      <c r="AB210" s="75"/>
      <c r="AC210" s="75"/>
      <c r="AD210" s="75"/>
      <c r="AE210" s="75"/>
      <c r="AF210" s="75"/>
    </row>
    <row r="211" hidden="1">
      <c r="B211" s="37"/>
      <c r="W211" s="75"/>
      <c r="X211" s="75"/>
      <c r="Y211" s="75"/>
      <c r="Z211" s="75"/>
      <c r="AA211" s="75"/>
      <c r="AB211" s="75"/>
      <c r="AC211" s="75"/>
      <c r="AD211" s="75"/>
      <c r="AE211" s="75"/>
      <c r="AF211" s="75"/>
    </row>
    <row r="212" hidden="1">
      <c r="B212" s="37"/>
      <c r="W212" s="75"/>
      <c r="X212" s="75"/>
      <c r="Y212" s="75"/>
      <c r="Z212" s="75"/>
      <c r="AA212" s="75"/>
      <c r="AB212" s="75"/>
      <c r="AC212" s="75"/>
      <c r="AD212" s="75"/>
      <c r="AE212" s="75"/>
      <c r="AF212" s="75"/>
    </row>
    <row r="213" hidden="1">
      <c r="B213" s="37"/>
      <c r="W213" s="75"/>
      <c r="X213" s="75"/>
      <c r="Y213" s="75"/>
      <c r="Z213" s="75"/>
      <c r="AA213" s="75"/>
      <c r="AB213" s="75"/>
      <c r="AC213" s="75"/>
      <c r="AD213" s="75"/>
      <c r="AE213" s="75"/>
      <c r="AF213" s="75"/>
    </row>
    <row r="214" hidden="1">
      <c r="B214" s="37"/>
      <c r="W214" s="75"/>
      <c r="X214" s="75"/>
      <c r="Y214" s="75"/>
      <c r="Z214" s="75"/>
      <c r="AA214" s="75"/>
      <c r="AB214" s="75"/>
      <c r="AC214" s="75"/>
      <c r="AD214" s="75"/>
      <c r="AE214" s="75"/>
      <c r="AF214" s="75"/>
    </row>
    <row r="215" hidden="1">
      <c r="B215" s="37"/>
      <c r="W215" s="75"/>
      <c r="X215" s="75"/>
      <c r="Y215" s="75"/>
      <c r="Z215" s="75"/>
      <c r="AA215" s="75"/>
      <c r="AB215" s="75"/>
      <c r="AC215" s="75"/>
      <c r="AD215" s="75"/>
      <c r="AE215" s="75"/>
      <c r="AF215" s="75"/>
    </row>
    <row r="216" hidden="1">
      <c r="B216" s="37"/>
      <c r="W216" s="75"/>
      <c r="X216" s="75"/>
      <c r="Y216" s="75"/>
      <c r="Z216" s="75"/>
      <c r="AA216" s="75"/>
      <c r="AB216" s="75"/>
      <c r="AC216" s="75"/>
      <c r="AD216" s="75"/>
      <c r="AE216" s="75"/>
      <c r="AF216" s="75"/>
    </row>
    <row r="217" hidden="1">
      <c r="B217" s="37"/>
      <c r="W217" s="75"/>
      <c r="X217" s="75"/>
      <c r="Y217" s="75"/>
      <c r="Z217" s="75"/>
      <c r="AA217" s="75"/>
      <c r="AB217" s="75"/>
      <c r="AC217" s="75"/>
      <c r="AD217" s="75"/>
      <c r="AE217" s="75"/>
      <c r="AF217" s="75"/>
    </row>
    <row r="218" hidden="1">
      <c r="B218" s="37"/>
      <c r="W218" s="75"/>
      <c r="X218" s="75"/>
      <c r="Y218" s="75"/>
      <c r="Z218" s="75"/>
      <c r="AA218" s="75"/>
      <c r="AB218" s="75"/>
      <c r="AC218" s="75"/>
      <c r="AD218" s="75"/>
      <c r="AE218" s="75"/>
      <c r="AF218" s="75"/>
    </row>
    <row r="219" hidden="1">
      <c r="B219" s="37"/>
      <c r="W219" s="75"/>
      <c r="X219" s="75"/>
      <c r="Y219" s="75"/>
      <c r="Z219" s="75"/>
      <c r="AA219" s="75"/>
      <c r="AB219" s="75"/>
      <c r="AC219" s="75"/>
      <c r="AD219" s="75"/>
      <c r="AE219" s="75"/>
      <c r="AF219" s="75"/>
    </row>
    <row r="220" hidden="1">
      <c r="B220" s="37"/>
      <c r="W220" s="75"/>
      <c r="X220" s="75"/>
      <c r="Y220" s="75"/>
      <c r="Z220" s="75"/>
      <c r="AA220" s="75"/>
      <c r="AB220" s="75"/>
      <c r="AC220" s="75"/>
      <c r="AD220" s="75"/>
      <c r="AE220" s="75"/>
      <c r="AF220" s="75"/>
    </row>
    <row r="221" hidden="1">
      <c r="B221" s="37"/>
      <c r="W221" s="75"/>
      <c r="X221" s="75"/>
      <c r="Y221" s="75"/>
      <c r="Z221" s="75"/>
      <c r="AA221" s="75"/>
      <c r="AB221" s="75"/>
      <c r="AC221" s="75"/>
      <c r="AD221" s="75"/>
      <c r="AE221" s="75"/>
      <c r="AF221" s="75"/>
    </row>
    <row r="222" hidden="1">
      <c r="B222" s="37"/>
      <c r="W222" s="75"/>
      <c r="X222" s="75"/>
      <c r="Y222" s="75"/>
      <c r="Z222" s="75"/>
      <c r="AA222" s="75"/>
      <c r="AB222" s="75"/>
      <c r="AC222" s="75"/>
      <c r="AD222" s="75"/>
      <c r="AE222" s="75"/>
      <c r="AF222" s="75"/>
    </row>
    <row r="223" hidden="1">
      <c r="B223" s="37"/>
      <c r="W223" s="75"/>
      <c r="X223" s="75"/>
      <c r="Y223" s="75"/>
      <c r="Z223" s="75"/>
      <c r="AA223" s="75"/>
      <c r="AB223" s="75"/>
      <c r="AC223" s="75"/>
      <c r="AD223" s="75"/>
      <c r="AE223" s="75"/>
      <c r="AF223" s="75"/>
    </row>
    <row r="224" hidden="1">
      <c r="B224" s="37"/>
      <c r="W224" s="75"/>
      <c r="X224" s="75"/>
      <c r="Y224" s="75"/>
      <c r="Z224" s="75"/>
      <c r="AA224" s="75"/>
      <c r="AB224" s="75"/>
      <c r="AC224" s="75"/>
      <c r="AD224" s="75"/>
      <c r="AE224" s="75"/>
      <c r="AF224" s="75"/>
    </row>
    <row r="225" hidden="1">
      <c r="B225" s="37"/>
      <c r="W225" s="75"/>
      <c r="X225" s="75"/>
      <c r="Y225" s="75"/>
      <c r="Z225" s="75"/>
      <c r="AA225" s="75"/>
      <c r="AB225" s="75"/>
      <c r="AC225" s="75"/>
      <c r="AD225" s="75"/>
      <c r="AE225" s="75"/>
      <c r="AF225" s="75"/>
    </row>
    <row r="226" hidden="1">
      <c r="B226" s="37"/>
      <c r="W226" s="75"/>
      <c r="X226" s="75"/>
      <c r="Y226" s="75"/>
      <c r="Z226" s="75"/>
      <c r="AA226" s="75"/>
      <c r="AB226" s="75"/>
      <c r="AC226" s="75"/>
      <c r="AD226" s="75"/>
      <c r="AE226" s="75"/>
      <c r="AF226" s="75"/>
    </row>
    <row r="227" hidden="1">
      <c r="B227" s="37"/>
      <c r="W227" s="75"/>
      <c r="X227" s="75"/>
      <c r="Y227" s="75"/>
      <c r="Z227" s="75"/>
      <c r="AA227" s="75"/>
      <c r="AB227" s="75"/>
      <c r="AC227" s="75"/>
      <c r="AD227" s="75"/>
      <c r="AE227" s="75"/>
      <c r="AF227" s="75"/>
    </row>
    <row r="228" hidden="1">
      <c r="B228" s="37"/>
      <c r="W228" s="75"/>
      <c r="X228" s="75"/>
      <c r="Y228" s="75"/>
      <c r="Z228" s="75"/>
      <c r="AA228" s="75"/>
      <c r="AB228" s="75"/>
      <c r="AC228" s="75"/>
      <c r="AD228" s="75"/>
      <c r="AE228" s="75"/>
      <c r="AF228" s="75"/>
    </row>
    <row r="229" hidden="1">
      <c r="B229" s="37"/>
      <c r="W229" s="75"/>
      <c r="X229" s="75"/>
      <c r="Y229" s="75"/>
      <c r="Z229" s="75"/>
      <c r="AA229" s="75"/>
      <c r="AB229" s="75"/>
      <c r="AC229" s="75"/>
      <c r="AD229" s="75"/>
      <c r="AE229" s="75"/>
      <c r="AF229" s="75"/>
    </row>
    <row r="230" hidden="1">
      <c r="B230" s="37"/>
      <c r="W230" s="75"/>
      <c r="X230" s="75"/>
      <c r="Y230" s="75"/>
      <c r="Z230" s="75"/>
      <c r="AA230" s="75"/>
      <c r="AB230" s="75"/>
      <c r="AC230" s="75"/>
      <c r="AD230" s="75"/>
      <c r="AE230" s="75"/>
      <c r="AF230" s="75"/>
    </row>
    <row r="231" hidden="1">
      <c r="B231" s="37"/>
      <c r="W231" s="75"/>
      <c r="X231" s="75"/>
      <c r="Y231" s="75"/>
      <c r="Z231" s="75"/>
      <c r="AA231" s="75"/>
      <c r="AB231" s="75"/>
      <c r="AC231" s="75"/>
      <c r="AD231" s="75"/>
      <c r="AE231" s="75"/>
      <c r="AF231" s="75"/>
    </row>
    <row r="232" hidden="1">
      <c r="B232" s="37"/>
      <c r="W232" s="75"/>
      <c r="X232" s="75"/>
      <c r="Y232" s="75"/>
      <c r="Z232" s="75"/>
      <c r="AA232" s="75"/>
      <c r="AB232" s="75"/>
      <c r="AC232" s="75"/>
      <c r="AD232" s="75"/>
      <c r="AE232" s="75"/>
      <c r="AF232" s="75"/>
    </row>
    <row r="233" hidden="1">
      <c r="B233" s="37"/>
      <c r="W233" s="75"/>
      <c r="X233" s="75"/>
      <c r="Y233" s="75"/>
      <c r="Z233" s="75"/>
      <c r="AA233" s="75"/>
      <c r="AB233" s="75"/>
      <c r="AC233" s="75"/>
      <c r="AD233" s="75"/>
      <c r="AE233" s="75"/>
      <c r="AF233" s="75"/>
    </row>
    <row r="234" hidden="1">
      <c r="B234" s="37"/>
      <c r="W234" s="75"/>
      <c r="X234" s="75"/>
      <c r="Y234" s="75"/>
      <c r="Z234" s="75"/>
      <c r="AA234" s="75"/>
      <c r="AB234" s="75"/>
      <c r="AC234" s="75"/>
      <c r="AD234" s="75"/>
      <c r="AE234" s="75"/>
      <c r="AF234" s="75"/>
    </row>
    <row r="235" hidden="1">
      <c r="B235" s="37"/>
      <c r="W235" s="75"/>
      <c r="X235" s="75"/>
      <c r="Y235" s="75"/>
      <c r="Z235" s="75"/>
      <c r="AA235" s="75"/>
      <c r="AB235" s="75"/>
      <c r="AC235" s="75"/>
      <c r="AD235" s="75"/>
      <c r="AE235" s="75"/>
      <c r="AF235" s="75"/>
    </row>
    <row r="236" hidden="1">
      <c r="B236" s="37"/>
      <c r="W236" s="75"/>
      <c r="X236" s="75"/>
      <c r="Y236" s="75"/>
      <c r="Z236" s="75"/>
      <c r="AA236" s="75"/>
      <c r="AB236" s="75"/>
      <c r="AC236" s="75"/>
      <c r="AD236" s="75"/>
      <c r="AE236" s="75"/>
      <c r="AF236" s="75"/>
    </row>
    <row r="237" hidden="1">
      <c r="B237" s="37"/>
      <c r="W237" s="75"/>
      <c r="X237" s="75"/>
      <c r="Y237" s="75"/>
      <c r="Z237" s="75"/>
      <c r="AA237" s="75"/>
      <c r="AB237" s="75"/>
      <c r="AC237" s="75"/>
      <c r="AD237" s="75"/>
      <c r="AE237" s="75"/>
      <c r="AF237" s="75"/>
    </row>
    <row r="238" hidden="1">
      <c r="B238" s="37"/>
      <c r="W238" s="75"/>
      <c r="X238" s="75"/>
      <c r="Y238" s="75"/>
      <c r="Z238" s="75"/>
      <c r="AA238" s="75"/>
      <c r="AB238" s="75"/>
      <c r="AC238" s="75"/>
      <c r="AD238" s="75"/>
      <c r="AE238" s="75"/>
      <c r="AF238" s="75"/>
    </row>
    <row r="239" hidden="1">
      <c r="B239" s="37"/>
      <c r="W239" s="75"/>
      <c r="X239" s="75"/>
      <c r="Y239" s="75"/>
      <c r="Z239" s="75"/>
      <c r="AA239" s="75"/>
      <c r="AB239" s="75"/>
      <c r="AC239" s="75"/>
      <c r="AD239" s="75"/>
      <c r="AE239" s="75"/>
      <c r="AF239" s="75"/>
    </row>
    <row r="240" hidden="1">
      <c r="B240" s="37"/>
      <c r="W240" s="75"/>
      <c r="X240" s="75"/>
      <c r="Y240" s="75"/>
      <c r="Z240" s="75"/>
      <c r="AA240" s="75"/>
      <c r="AB240" s="75"/>
      <c r="AC240" s="75"/>
      <c r="AD240" s="75"/>
      <c r="AE240" s="75"/>
      <c r="AF240" s="75"/>
    </row>
    <row r="241" hidden="1">
      <c r="B241" s="37"/>
      <c r="W241" s="75"/>
      <c r="X241" s="75"/>
      <c r="Y241" s="75"/>
      <c r="Z241" s="75"/>
      <c r="AA241" s="75"/>
      <c r="AB241" s="75"/>
      <c r="AC241" s="75"/>
      <c r="AD241" s="75"/>
      <c r="AE241" s="75"/>
      <c r="AF241" s="75"/>
    </row>
    <row r="242" hidden="1">
      <c r="B242" s="37"/>
      <c r="W242" s="75"/>
      <c r="X242" s="75"/>
      <c r="Y242" s="75"/>
      <c r="Z242" s="75"/>
      <c r="AA242" s="75"/>
      <c r="AB242" s="75"/>
      <c r="AC242" s="75"/>
      <c r="AD242" s="75"/>
      <c r="AE242" s="75"/>
      <c r="AF242" s="75"/>
    </row>
    <row r="243" hidden="1">
      <c r="B243" s="37"/>
      <c r="W243" s="75"/>
      <c r="X243" s="75"/>
      <c r="Y243" s="75"/>
      <c r="Z243" s="75"/>
      <c r="AA243" s="75"/>
      <c r="AB243" s="75"/>
      <c r="AC243" s="75"/>
      <c r="AD243" s="75"/>
      <c r="AE243" s="75"/>
      <c r="AF243" s="75"/>
    </row>
    <row r="244" hidden="1">
      <c r="B244" s="37"/>
      <c r="W244" s="75"/>
      <c r="X244" s="75"/>
      <c r="Y244" s="75"/>
      <c r="Z244" s="75"/>
      <c r="AA244" s="75"/>
      <c r="AB244" s="75"/>
      <c r="AC244" s="75"/>
      <c r="AD244" s="75"/>
      <c r="AE244" s="75"/>
      <c r="AF244" s="75"/>
    </row>
    <row r="245" hidden="1">
      <c r="B245" s="37"/>
      <c r="W245" s="75"/>
      <c r="X245" s="75"/>
      <c r="Y245" s="75"/>
      <c r="Z245" s="75"/>
      <c r="AA245" s="75"/>
      <c r="AB245" s="75"/>
      <c r="AC245" s="75"/>
      <c r="AD245" s="75"/>
      <c r="AE245" s="75"/>
      <c r="AF245" s="75"/>
    </row>
    <row r="246" hidden="1">
      <c r="B246" s="37"/>
      <c r="W246" s="75"/>
      <c r="X246" s="75"/>
      <c r="Y246" s="75"/>
      <c r="Z246" s="75"/>
      <c r="AA246" s="75"/>
      <c r="AB246" s="75"/>
      <c r="AC246" s="75"/>
      <c r="AD246" s="75"/>
      <c r="AE246" s="75"/>
      <c r="AF246" s="75"/>
    </row>
    <row r="247" hidden="1">
      <c r="B247" s="37"/>
      <c r="W247" s="75"/>
      <c r="X247" s="75"/>
      <c r="Y247" s="75"/>
      <c r="Z247" s="75"/>
      <c r="AA247" s="75"/>
      <c r="AB247" s="75"/>
      <c r="AC247" s="75"/>
      <c r="AD247" s="75"/>
      <c r="AE247" s="75"/>
      <c r="AF247" s="75"/>
    </row>
    <row r="248" hidden="1">
      <c r="B248" s="37"/>
      <c r="W248" s="75"/>
      <c r="X248" s="75"/>
      <c r="Y248" s="75"/>
      <c r="Z248" s="75"/>
      <c r="AA248" s="75"/>
      <c r="AB248" s="75"/>
      <c r="AC248" s="75"/>
      <c r="AD248" s="75"/>
      <c r="AE248" s="75"/>
      <c r="AF248" s="75"/>
    </row>
    <row r="249" hidden="1">
      <c r="B249" s="37"/>
      <c r="W249" s="75"/>
      <c r="X249" s="75"/>
      <c r="Y249" s="75"/>
      <c r="Z249" s="75"/>
      <c r="AA249" s="75"/>
      <c r="AB249" s="75"/>
      <c r="AC249" s="75"/>
      <c r="AD249" s="75"/>
      <c r="AE249" s="75"/>
      <c r="AF249" s="75"/>
    </row>
    <row r="250" hidden="1">
      <c r="B250" s="37"/>
      <c r="W250" s="75"/>
      <c r="X250" s="75"/>
      <c r="Y250" s="75"/>
      <c r="Z250" s="75"/>
      <c r="AA250" s="75"/>
      <c r="AB250" s="75"/>
      <c r="AC250" s="75"/>
      <c r="AD250" s="75"/>
      <c r="AE250" s="75"/>
      <c r="AF250" s="75"/>
    </row>
    <row r="251" hidden="1">
      <c r="B251" s="37"/>
      <c r="W251" s="75"/>
      <c r="X251" s="75"/>
      <c r="Y251" s="75"/>
      <c r="Z251" s="75"/>
      <c r="AA251" s="75"/>
      <c r="AB251" s="75"/>
      <c r="AC251" s="75"/>
      <c r="AD251" s="75"/>
      <c r="AE251" s="75"/>
      <c r="AF251" s="75"/>
    </row>
    <row r="252" hidden="1">
      <c r="B252" s="37"/>
      <c r="W252" s="75"/>
      <c r="X252" s="75"/>
      <c r="Y252" s="75"/>
      <c r="Z252" s="75"/>
      <c r="AA252" s="75"/>
      <c r="AB252" s="75"/>
      <c r="AC252" s="75"/>
      <c r="AD252" s="75"/>
      <c r="AE252" s="75"/>
      <c r="AF252" s="75"/>
    </row>
    <row r="253" hidden="1">
      <c r="B253" s="37"/>
      <c r="W253" s="75"/>
      <c r="X253" s="75"/>
      <c r="Y253" s="75"/>
      <c r="Z253" s="75"/>
      <c r="AA253" s="75"/>
      <c r="AB253" s="75"/>
      <c r="AC253" s="75"/>
      <c r="AD253" s="75"/>
      <c r="AE253" s="75"/>
      <c r="AF253" s="75"/>
    </row>
    <row r="254" hidden="1">
      <c r="B254" s="37"/>
      <c r="W254" s="75"/>
      <c r="X254" s="75"/>
      <c r="Y254" s="75"/>
      <c r="Z254" s="75"/>
      <c r="AA254" s="75"/>
      <c r="AB254" s="75"/>
      <c r="AC254" s="75"/>
      <c r="AD254" s="75"/>
      <c r="AE254" s="75"/>
      <c r="AF254" s="75"/>
    </row>
    <row r="255" hidden="1">
      <c r="B255" s="37"/>
      <c r="W255" s="75"/>
      <c r="X255" s="75"/>
      <c r="Y255" s="75"/>
      <c r="Z255" s="75"/>
      <c r="AA255" s="75"/>
      <c r="AB255" s="75"/>
      <c r="AC255" s="75"/>
      <c r="AD255" s="75"/>
      <c r="AE255" s="75"/>
      <c r="AF255" s="75"/>
    </row>
    <row r="256" hidden="1">
      <c r="B256" s="37"/>
      <c r="W256" s="75"/>
      <c r="X256" s="75"/>
      <c r="Y256" s="75"/>
      <c r="Z256" s="75"/>
      <c r="AA256" s="75"/>
      <c r="AB256" s="75"/>
      <c r="AC256" s="75"/>
      <c r="AD256" s="75"/>
      <c r="AE256" s="75"/>
      <c r="AF256" s="75"/>
    </row>
    <row r="257" hidden="1">
      <c r="B257" s="37"/>
      <c r="W257" s="75"/>
      <c r="X257" s="75"/>
      <c r="Y257" s="75"/>
      <c r="Z257" s="75"/>
      <c r="AA257" s="75"/>
      <c r="AB257" s="75"/>
      <c r="AC257" s="75"/>
      <c r="AD257" s="75"/>
      <c r="AE257" s="75"/>
      <c r="AF257" s="75"/>
    </row>
    <row r="258" hidden="1">
      <c r="B258" s="37"/>
      <c r="W258" s="75"/>
      <c r="X258" s="75"/>
      <c r="Y258" s="75"/>
      <c r="Z258" s="75"/>
      <c r="AA258" s="75"/>
      <c r="AB258" s="75"/>
      <c r="AC258" s="75"/>
      <c r="AD258" s="75"/>
      <c r="AE258" s="75"/>
      <c r="AF258" s="75"/>
    </row>
    <row r="259" hidden="1">
      <c r="B259" s="37"/>
      <c r="W259" s="75"/>
      <c r="X259" s="75"/>
      <c r="Y259" s="75"/>
      <c r="Z259" s="75"/>
      <c r="AA259" s="75"/>
      <c r="AB259" s="75"/>
      <c r="AC259" s="75"/>
      <c r="AD259" s="75"/>
      <c r="AE259" s="75"/>
      <c r="AF259" s="75"/>
    </row>
    <row r="260" hidden="1">
      <c r="B260" s="37"/>
      <c r="W260" s="75"/>
      <c r="X260" s="75"/>
      <c r="Y260" s="75"/>
      <c r="Z260" s="75"/>
      <c r="AA260" s="75"/>
      <c r="AB260" s="75"/>
      <c r="AC260" s="75"/>
      <c r="AD260" s="75"/>
      <c r="AE260" s="75"/>
      <c r="AF260" s="75"/>
    </row>
    <row r="261" hidden="1">
      <c r="B261" s="37"/>
      <c r="W261" s="75"/>
      <c r="X261" s="75"/>
      <c r="Y261" s="75"/>
      <c r="Z261" s="75"/>
      <c r="AA261" s="75"/>
      <c r="AB261" s="75"/>
      <c r="AC261" s="75"/>
      <c r="AD261" s="75"/>
      <c r="AE261" s="75"/>
      <c r="AF261" s="75"/>
    </row>
    <row r="262" hidden="1">
      <c r="B262" s="37"/>
      <c r="W262" s="75"/>
      <c r="X262" s="75"/>
      <c r="Y262" s="75"/>
      <c r="Z262" s="75"/>
      <c r="AA262" s="75"/>
      <c r="AB262" s="75"/>
      <c r="AC262" s="75"/>
      <c r="AD262" s="75"/>
      <c r="AE262" s="75"/>
      <c r="AF262" s="75"/>
    </row>
    <row r="263" hidden="1">
      <c r="B263" s="37"/>
      <c r="W263" s="75"/>
      <c r="X263" s="75"/>
      <c r="Y263" s="75"/>
      <c r="Z263" s="75"/>
      <c r="AA263" s="75"/>
      <c r="AB263" s="75"/>
      <c r="AC263" s="75"/>
      <c r="AD263" s="75"/>
      <c r="AE263" s="75"/>
      <c r="AF263" s="75"/>
    </row>
    <row r="264" hidden="1">
      <c r="B264" s="37"/>
      <c r="W264" s="75"/>
      <c r="X264" s="75"/>
      <c r="Y264" s="75"/>
      <c r="Z264" s="75"/>
      <c r="AA264" s="75"/>
      <c r="AB264" s="75"/>
      <c r="AC264" s="75"/>
      <c r="AD264" s="75"/>
      <c r="AE264" s="75"/>
      <c r="AF264" s="75"/>
    </row>
    <row r="265" hidden="1">
      <c r="B265" s="37"/>
      <c r="W265" s="75"/>
      <c r="X265" s="75"/>
      <c r="Y265" s="75"/>
      <c r="Z265" s="75"/>
      <c r="AA265" s="75"/>
      <c r="AB265" s="75"/>
      <c r="AC265" s="75"/>
      <c r="AD265" s="75"/>
      <c r="AE265" s="75"/>
      <c r="AF265" s="75"/>
    </row>
    <row r="266" hidden="1">
      <c r="B266" s="37"/>
      <c r="W266" s="75"/>
      <c r="X266" s="75"/>
      <c r="Y266" s="75"/>
      <c r="Z266" s="75"/>
      <c r="AA266" s="75"/>
      <c r="AB266" s="75"/>
      <c r="AC266" s="75"/>
      <c r="AD266" s="75"/>
      <c r="AE266" s="75"/>
      <c r="AF266" s="75"/>
    </row>
    <row r="267" hidden="1">
      <c r="B267" s="37"/>
      <c r="W267" s="75"/>
      <c r="X267" s="75"/>
      <c r="Y267" s="75"/>
      <c r="Z267" s="75"/>
      <c r="AA267" s="75"/>
      <c r="AB267" s="75"/>
      <c r="AC267" s="75"/>
      <c r="AD267" s="75"/>
      <c r="AE267" s="75"/>
      <c r="AF267" s="75"/>
    </row>
    <row r="268" hidden="1">
      <c r="B268" s="37"/>
      <c r="W268" s="75"/>
      <c r="X268" s="75"/>
      <c r="Y268" s="75"/>
      <c r="Z268" s="75"/>
      <c r="AA268" s="75"/>
      <c r="AB268" s="75"/>
      <c r="AC268" s="75"/>
      <c r="AD268" s="75"/>
      <c r="AE268" s="75"/>
      <c r="AF268" s="75"/>
    </row>
    <row r="269" hidden="1">
      <c r="B269" s="37"/>
      <c r="W269" s="75"/>
      <c r="X269" s="75"/>
      <c r="Y269" s="75"/>
      <c r="Z269" s="75"/>
      <c r="AA269" s="75"/>
      <c r="AB269" s="75"/>
      <c r="AC269" s="75"/>
      <c r="AD269" s="75"/>
      <c r="AE269" s="75"/>
      <c r="AF269" s="75"/>
    </row>
    <row r="270" hidden="1">
      <c r="B270" s="37"/>
      <c r="W270" s="75"/>
      <c r="X270" s="75"/>
      <c r="Y270" s="75"/>
      <c r="Z270" s="75"/>
      <c r="AA270" s="75"/>
      <c r="AB270" s="75"/>
      <c r="AC270" s="75"/>
      <c r="AD270" s="75"/>
      <c r="AE270" s="75"/>
      <c r="AF270" s="75"/>
    </row>
    <row r="271" hidden="1">
      <c r="B271" s="37"/>
      <c r="W271" s="75"/>
      <c r="X271" s="75"/>
      <c r="Y271" s="75"/>
      <c r="Z271" s="75"/>
      <c r="AA271" s="75"/>
      <c r="AB271" s="75"/>
      <c r="AC271" s="75"/>
      <c r="AD271" s="75"/>
      <c r="AE271" s="75"/>
      <c r="AF271" s="75"/>
    </row>
    <row r="272" hidden="1">
      <c r="B272" s="37"/>
      <c r="W272" s="75"/>
      <c r="X272" s="75"/>
      <c r="Y272" s="75"/>
      <c r="Z272" s="75"/>
      <c r="AA272" s="75"/>
      <c r="AB272" s="75"/>
      <c r="AC272" s="75"/>
      <c r="AD272" s="75"/>
      <c r="AE272" s="75"/>
      <c r="AF272" s="75"/>
    </row>
    <row r="273" hidden="1">
      <c r="B273" s="37"/>
      <c r="W273" s="75"/>
      <c r="X273" s="75"/>
      <c r="Y273" s="75"/>
      <c r="Z273" s="75"/>
      <c r="AA273" s="75"/>
      <c r="AB273" s="75"/>
      <c r="AC273" s="75"/>
      <c r="AD273" s="75"/>
      <c r="AE273" s="75"/>
      <c r="AF273" s="75"/>
    </row>
    <row r="274" hidden="1">
      <c r="B274" s="37"/>
      <c r="W274" s="75"/>
      <c r="X274" s="75"/>
      <c r="Y274" s="75"/>
      <c r="Z274" s="75"/>
      <c r="AA274" s="75"/>
      <c r="AB274" s="75"/>
      <c r="AC274" s="75"/>
      <c r="AD274" s="75"/>
      <c r="AE274" s="75"/>
      <c r="AF274" s="75"/>
    </row>
    <row r="275" hidden="1">
      <c r="B275" s="37"/>
      <c r="W275" s="75"/>
      <c r="X275" s="75"/>
      <c r="Y275" s="75"/>
      <c r="Z275" s="75"/>
      <c r="AA275" s="75"/>
      <c r="AB275" s="75"/>
      <c r="AC275" s="75"/>
      <c r="AD275" s="75"/>
      <c r="AE275" s="75"/>
      <c r="AF275" s="75"/>
    </row>
    <row r="276" hidden="1">
      <c r="B276" s="37"/>
      <c r="W276" s="75"/>
      <c r="X276" s="75"/>
      <c r="Y276" s="75"/>
      <c r="Z276" s="75"/>
      <c r="AA276" s="75"/>
      <c r="AB276" s="75"/>
      <c r="AC276" s="75"/>
      <c r="AD276" s="75"/>
      <c r="AE276" s="75"/>
      <c r="AF276" s="75"/>
    </row>
    <row r="277" hidden="1">
      <c r="B277" s="37"/>
      <c r="W277" s="75"/>
      <c r="X277" s="75"/>
      <c r="Y277" s="75"/>
      <c r="Z277" s="75"/>
      <c r="AA277" s="75"/>
      <c r="AB277" s="75"/>
      <c r="AC277" s="75"/>
      <c r="AD277" s="75"/>
      <c r="AE277" s="75"/>
      <c r="AF277" s="75"/>
    </row>
    <row r="278" hidden="1">
      <c r="B278" s="37"/>
      <c r="W278" s="75"/>
      <c r="X278" s="75"/>
      <c r="Y278" s="75"/>
      <c r="Z278" s="75"/>
      <c r="AA278" s="75"/>
      <c r="AB278" s="75"/>
      <c r="AC278" s="75"/>
      <c r="AD278" s="75"/>
      <c r="AE278" s="75"/>
      <c r="AF278" s="75"/>
    </row>
    <row r="279" hidden="1">
      <c r="B279" s="37"/>
      <c r="W279" s="75"/>
      <c r="X279" s="75"/>
      <c r="Y279" s="75"/>
      <c r="Z279" s="75"/>
      <c r="AA279" s="75"/>
      <c r="AB279" s="75"/>
      <c r="AC279" s="75"/>
      <c r="AD279" s="75"/>
      <c r="AE279" s="75"/>
      <c r="AF279" s="75"/>
    </row>
    <row r="280" hidden="1">
      <c r="B280" s="37"/>
      <c r="W280" s="75"/>
      <c r="X280" s="75"/>
      <c r="Y280" s="75"/>
      <c r="Z280" s="75"/>
      <c r="AA280" s="75"/>
      <c r="AB280" s="75"/>
      <c r="AC280" s="75"/>
      <c r="AD280" s="75"/>
      <c r="AE280" s="75"/>
      <c r="AF280" s="75"/>
    </row>
    <row r="281" hidden="1">
      <c r="B281" s="37"/>
      <c r="W281" s="75"/>
      <c r="X281" s="75"/>
      <c r="Y281" s="75"/>
      <c r="Z281" s="75"/>
      <c r="AA281" s="75"/>
      <c r="AB281" s="75"/>
      <c r="AC281" s="75"/>
      <c r="AD281" s="75"/>
      <c r="AE281" s="75"/>
      <c r="AF281" s="75"/>
    </row>
    <row r="282" hidden="1">
      <c r="B282" s="37"/>
      <c r="W282" s="75"/>
      <c r="X282" s="75"/>
      <c r="Y282" s="75"/>
      <c r="Z282" s="75"/>
      <c r="AA282" s="75"/>
      <c r="AB282" s="75"/>
      <c r="AC282" s="75"/>
      <c r="AD282" s="75"/>
      <c r="AE282" s="75"/>
      <c r="AF282" s="75"/>
    </row>
    <row r="283" hidden="1">
      <c r="B283" s="37"/>
      <c r="W283" s="75"/>
      <c r="X283" s="75"/>
      <c r="Y283" s="75"/>
      <c r="Z283" s="75"/>
      <c r="AA283" s="75"/>
      <c r="AB283" s="75"/>
      <c r="AC283" s="75"/>
      <c r="AD283" s="75"/>
      <c r="AE283" s="75"/>
      <c r="AF283" s="75"/>
    </row>
    <row r="284" hidden="1">
      <c r="B284" s="37"/>
      <c r="W284" s="75"/>
      <c r="X284" s="75"/>
      <c r="Y284" s="75"/>
      <c r="Z284" s="75"/>
      <c r="AA284" s="75"/>
      <c r="AB284" s="75"/>
      <c r="AC284" s="75"/>
      <c r="AD284" s="75"/>
      <c r="AE284" s="75"/>
      <c r="AF284" s="75"/>
    </row>
    <row r="285" hidden="1">
      <c r="B285" s="37"/>
      <c r="W285" s="75"/>
      <c r="X285" s="75"/>
      <c r="Y285" s="75"/>
      <c r="Z285" s="75"/>
      <c r="AA285" s="75"/>
      <c r="AB285" s="75"/>
      <c r="AC285" s="75"/>
      <c r="AD285" s="75"/>
      <c r="AE285" s="75"/>
      <c r="AF285" s="75"/>
    </row>
    <row r="286" hidden="1">
      <c r="B286" s="37"/>
      <c r="W286" s="75"/>
      <c r="X286" s="75"/>
      <c r="Y286" s="75"/>
      <c r="Z286" s="75"/>
      <c r="AA286" s="75"/>
      <c r="AB286" s="75"/>
      <c r="AC286" s="75"/>
      <c r="AD286" s="75"/>
      <c r="AE286" s="75"/>
      <c r="AF286" s="75"/>
    </row>
    <row r="287" hidden="1">
      <c r="B287" s="37"/>
      <c r="W287" s="75"/>
      <c r="X287" s="75"/>
      <c r="Y287" s="75"/>
      <c r="Z287" s="75"/>
      <c r="AA287" s="75"/>
      <c r="AB287" s="75"/>
      <c r="AC287" s="75"/>
      <c r="AD287" s="75"/>
      <c r="AE287" s="75"/>
      <c r="AF287" s="75"/>
    </row>
    <row r="288" hidden="1">
      <c r="B288" s="37"/>
      <c r="W288" s="75"/>
      <c r="X288" s="75"/>
      <c r="Y288" s="75"/>
      <c r="Z288" s="75"/>
      <c r="AA288" s="75"/>
      <c r="AB288" s="75"/>
      <c r="AC288" s="75"/>
      <c r="AD288" s="75"/>
      <c r="AE288" s="75"/>
      <c r="AF288" s="75"/>
    </row>
    <row r="289" hidden="1">
      <c r="B289" s="37"/>
      <c r="W289" s="75"/>
      <c r="X289" s="75"/>
      <c r="Y289" s="75"/>
      <c r="Z289" s="75"/>
      <c r="AA289" s="75"/>
      <c r="AB289" s="75"/>
      <c r="AC289" s="75"/>
      <c r="AD289" s="75"/>
      <c r="AE289" s="75"/>
      <c r="AF289" s="75"/>
    </row>
    <row r="290" hidden="1">
      <c r="B290" s="37"/>
      <c r="W290" s="75"/>
      <c r="X290" s="75"/>
      <c r="Y290" s="75"/>
      <c r="Z290" s="75"/>
      <c r="AA290" s="75"/>
      <c r="AB290" s="75"/>
      <c r="AC290" s="75"/>
      <c r="AD290" s="75"/>
      <c r="AE290" s="75"/>
      <c r="AF290" s="75"/>
    </row>
    <row r="291" hidden="1">
      <c r="B291" s="37"/>
      <c r="W291" s="75"/>
      <c r="X291" s="75"/>
      <c r="Y291" s="75"/>
      <c r="Z291" s="75"/>
      <c r="AA291" s="75"/>
      <c r="AB291" s="75"/>
      <c r="AC291" s="75"/>
      <c r="AD291" s="75"/>
      <c r="AE291" s="75"/>
      <c r="AF291" s="75"/>
    </row>
    <row r="292" hidden="1">
      <c r="B292" s="37"/>
      <c r="W292" s="75"/>
      <c r="X292" s="75"/>
      <c r="Y292" s="75"/>
      <c r="Z292" s="75"/>
      <c r="AA292" s="75"/>
      <c r="AB292" s="75"/>
      <c r="AC292" s="75"/>
      <c r="AD292" s="75"/>
      <c r="AE292" s="75"/>
      <c r="AF292" s="75"/>
    </row>
    <row r="293" hidden="1">
      <c r="B293" s="37"/>
      <c r="W293" s="75"/>
      <c r="X293" s="75"/>
      <c r="Y293" s="75"/>
      <c r="Z293" s="75"/>
      <c r="AA293" s="75"/>
      <c r="AB293" s="75"/>
      <c r="AC293" s="75"/>
      <c r="AD293" s="75"/>
      <c r="AE293" s="75"/>
      <c r="AF293" s="75"/>
    </row>
    <row r="294" hidden="1">
      <c r="B294" s="37"/>
      <c r="W294" s="75"/>
      <c r="X294" s="75"/>
      <c r="Y294" s="75"/>
      <c r="Z294" s="75"/>
      <c r="AA294" s="75"/>
      <c r="AB294" s="75"/>
      <c r="AC294" s="75"/>
      <c r="AD294" s="75"/>
      <c r="AE294" s="75"/>
      <c r="AF294" s="75"/>
    </row>
    <row r="295" hidden="1">
      <c r="B295" s="37"/>
      <c r="W295" s="75"/>
      <c r="X295" s="75"/>
      <c r="Y295" s="75"/>
      <c r="Z295" s="75"/>
      <c r="AA295" s="75"/>
      <c r="AB295" s="75"/>
      <c r="AC295" s="75"/>
      <c r="AD295" s="75"/>
      <c r="AE295" s="75"/>
      <c r="AF295" s="75"/>
    </row>
    <row r="296" hidden="1">
      <c r="B296" s="37"/>
      <c r="W296" s="75"/>
      <c r="X296" s="75"/>
      <c r="Y296" s="75"/>
      <c r="Z296" s="75"/>
      <c r="AA296" s="75"/>
      <c r="AB296" s="75"/>
      <c r="AC296" s="75"/>
      <c r="AD296" s="75"/>
      <c r="AE296" s="75"/>
      <c r="AF296" s="75"/>
    </row>
    <row r="297" hidden="1">
      <c r="B297" s="37"/>
      <c r="W297" s="75"/>
      <c r="X297" s="75"/>
      <c r="Y297" s="75"/>
      <c r="Z297" s="75"/>
      <c r="AA297" s="75"/>
      <c r="AB297" s="75"/>
      <c r="AC297" s="75"/>
      <c r="AD297" s="75"/>
      <c r="AE297" s="75"/>
      <c r="AF297" s="75"/>
    </row>
    <row r="298" hidden="1">
      <c r="B298" s="37"/>
      <c r="W298" s="75"/>
      <c r="X298" s="75"/>
      <c r="Y298" s="75"/>
      <c r="Z298" s="75"/>
      <c r="AA298" s="75"/>
      <c r="AB298" s="75"/>
      <c r="AC298" s="75"/>
      <c r="AD298" s="75"/>
      <c r="AE298" s="75"/>
      <c r="AF298" s="75"/>
    </row>
    <row r="299" hidden="1">
      <c r="B299" s="37"/>
      <c r="W299" s="75"/>
      <c r="X299" s="75"/>
      <c r="Y299" s="75"/>
      <c r="Z299" s="75"/>
      <c r="AA299" s="75"/>
      <c r="AB299" s="75"/>
      <c r="AC299" s="75"/>
      <c r="AD299" s="75"/>
      <c r="AE299" s="75"/>
      <c r="AF299" s="75"/>
    </row>
    <row r="300" hidden="1">
      <c r="B300" s="37"/>
      <c r="W300" s="75"/>
      <c r="X300" s="75"/>
      <c r="Y300" s="75"/>
      <c r="Z300" s="75"/>
      <c r="AA300" s="75"/>
      <c r="AB300" s="75"/>
      <c r="AC300" s="75"/>
      <c r="AD300" s="75"/>
      <c r="AE300" s="75"/>
      <c r="AF300" s="75"/>
    </row>
    <row r="301" hidden="1">
      <c r="B301" s="37"/>
      <c r="W301" s="75"/>
      <c r="X301" s="75"/>
      <c r="Y301" s="75"/>
      <c r="Z301" s="75"/>
      <c r="AA301" s="75"/>
      <c r="AB301" s="75"/>
      <c r="AC301" s="75"/>
      <c r="AD301" s="75"/>
      <c r="AE301" s="75"/>
      <c r="AF301" s="75"/>
    </row>
    <row r="302" hidden="1">
      <c r="B302" s="37"/>
      <c r="W302" s="75"/>
      <c r="X302" s="75"/>
      <c r="Y302" s="75"/>
      <c r="Z302" s="75"/>
      <c r="AA302" s="75"/>
      <c r="AB302" s="75"/>
      <c r="AC302" s="75"/>
      <c r="AD302" s="75"/>
      <c r="AE302" s="75"/>
      <c r="AF302" s="75"/>
    </row>
    <row r="303" hidden="1">
      <c r="B303" s="37"/>
      <c r="W303" s="75"/>
      <c r="X303" s="75"/>
      <c r="Y303" s="75"/>
      <c r="Z303" s="75"/>
      <c r="AA303" s="75"/>
      <c r="AB303" s="75"/>
      <c r="AC303" s="75"/>
      <c r="AD303" s="75"/>
      <c r="AE303" s="75"/>
      <c r="AF303" s="75"/>
    </row>
    <row r="304" hidden="1">
      <c r="B304" s="37"/>
      <c r="W304" s="75"/>
      <c r="X304" s="75"/>
      <c r="Y304" s="75"/>
      <c r="Z304" s="75"/>
      <c r="AA304" s="75"/>
      <c r="AB304" s="75"/>
      <c r="AC304" s="75"/>
      <c r="AD304" s="75"/>
      <c r="AE304" s="75"/>
      <c r="AF304" s="75"/>
    </row>
    <row r="305" hidden="1">
      <c r="B305" s="37"/>
      <c r="W305" s="75"/>
      <c r="X305" s="75"/>
      <c r="Y305" s="75"/>
      <c r="Z305" s="75"/>
      <c r="AA305" s="75"/>
      <c r="AB305" s="75"/>
      <c r="AC305" s="75"/>
      <c r="AD305" s="75"/>
      <c r="AE305" s="75"/>
      <c r="AF305" s="75"/>
    </row>
    <row r="306" hidden="1">
      <c r="B306" s="37"/>
      <c r="W306" s="75"/>
      <c r="X306" s="75"/>
      <c r="Y306" s="75"/>
      <c r="Z306" s="75"/>
      <c r="AA306" s="75"/>
      <c r="AB306" s="75"/>
      <c r="AC306" s="75"/>
      <c r="AD306" s="75"/>
      <c r="AE306" s="75"/>
      <c r="AF306" s="75"/>
    </row>
    <row r="307" hidden="1">
      <c r="B307" s="37"/>
      <c r="W307" s="75"/>
      <c r="X307" s="75"/>
      <c r="Y307" s="75"/>
      <c r="Z307" s="75"/>
      <c r="AA307" s="75"/>
      <c r="AB307" s="75"/>
      <c r="AC307" s="75"/>
      <c r="AD307" s="75"/>
      <c r="AE307" s="75"/>
      <c r="AF307" s="75"/>
    </row>
    <row r="308" hidden="1">
      <c r="B308" s="37"/>
      <c r="W308" s="75"/>
      <c r="X308" s="75"/>
      <c r="Y308" s="75"/>
      <c r="Z308" s="75"/>
      <c r="AA308" s="75"/>
      <c r="AB308" s="75"/>
      <c r="AC308" s="75"/>
      <c r="AD308" s="75"/>
      <c r="AE308" s="75"/>
      <c r="AF308" s="75"/>
    </row>
    <row r="309" hidden="1">
      <c r="B309" s="37"/>
      <c r="W309" s="75"/>
      <c r="X309" s="75"/>
      <c r="Y309" s="75"/>
      <c r="Z309" s="75"/>
      <c r="AA309" s="75"/>
      <c r="AB309" s="75"/>
      <c r="AC309" s="75"/>
      <c r="AD309" s="75"/>
      <c r="AE309" s="75"/>
      <c r="AF309" s="75"/>
    </row>
    <row r="310" hidden="1">
      <c r="B310" s="37"/>
      <c r="W310" s="75"/>
      <c r="X310" s="75"/>
      <c r="Y310" s="75"/>
      <c r="Z310" s="75"/>
      <c r="AA310" s="75"/>
      <c r="AB310" s="75"/>
      <c r="AC310" s="75"/>
      <c r="AD310" s="75"/>
      <c r="AE310" s="75"/>
      <c r="AF310" s="75"/>
    </row>
    <row r="311" hidden="1">
      <c r="B311" s="37"/>
      <c r="W311" s="75"/>
      <c r="X311" s="75"/>
      <c r="Y311" s="75"/>
      <c r="Z311" s="75"/>
      <c r="AA311" s="75"/>
      <c r="AB311" s="75"/>
      <c r="AC311" s="75"/>
      <c r="AD311" s="75"/>
      <c r="AE311" s="75"/>
      <c r="AF311" s="75"/>
    </row>
    <row r="312" hidden="1">
      <c r="B312" s="37"/>
      <c r="W312" s="75"/>
      <c r="X312" s="75"/>
      <c r="Y312" s="75"/>
      <c r="Z312" s="75"/>
      <c r="AA312" s="75"/>
      <c r="AB312" s="75"/>
      <c r="AC312" s="75"/>
      <c r="AD312" s="75"/>
      <c r="AE312" s="75"/>
      <c r="AF312" s="75"/>
    </row>
    <row r="313" hidden="1">
      <c r="B313" s="37"/>
      <c r="W313" s="75"/>
      <c r="X313" s="75"/>
      <c r="Y313" s="75"/>
      <c r="Z313" s="75"/>
      <c r="AA313" s="75"/>
      <c r="AB313" s="75"/>
      <c r="AC313" s="75"/>
      <c r="AD313" s="75"/>
      <c r="AE313" s="75"/>
      <c r="AF313" s="75"/>
    </row>
    <row r="314" hidden="1">
      <c r="B314" s="37"/>
      <c r="W314" s="75"/>
      <c r="X314" s="75"/>
      <c r="Y314" s="75"/>
      <c r="Z314" s="75"/>
      <c r="AA314" s="75"/>
      <c r="AB314" s="75"/>
      <c r="AC314" s="75"/>
      <c r="AD314" s="75"/>
      <c r="AE314" s="75"/>
      <c r="AF314" s="75"/>
    </row>
    <row r="315" hidden="1">
      <c r="B315" s="37"/>
      <c r="W315" s="75"/>
      <c r="X315" s="75"/>
      <c r="Y315" s="75"/>
      <c r="Z315" s="75"/>
      <c r="AA315" s="75"/>
      <c r="AB315" s="75"/>
      <c r="AC315" s="75"/>
      <c r="AD315" s="75"/>
      <c r="AE315" s="75"/>
      <c r="AF315" s="75"/>
    </row>
    <row r="316" hidden="1">
      <c r="B316" s="37"/>
      <c r="W316" s="75"/>
      <c r="X316" s="75"/>
      <c r="Y316" s="75"/>
      <c r="Z316" s="75"/>
      <c r="AA316" s="75"/>
      <c r="AB316" s="75"/>
      <c r="AC316" s="75"/>
      <c r="AD316" s="75"/>
      <c r="AE316" s="75"/>
      <c r="AF316" s="75"/>
    </row>
    <row r="317" hidden="1">
      <c r="B317" s="37"/>
      <c r="W317" s="75"/>
      <c r="X317" s="75"/>
      <c r="Y317" s="75"/>
      <c r="Z317" s="75"/>
      <c r="AA317" s="75"/>
      <c r="AB317" s="75"/>
      <c r="AC317" s="75"/>
      <c r="AD317" s="75"/>
      <c r="AE317" s="75"/>
      <c r="AF317" s="75"/>
    </row>
    <row r="318" hidden="1">
      <c r="B318" s="37"/>
      <c r="W318" s="75"/>
      <c r="X318" s="75"/>
      <c r="Y318" s="75"/>
      <c r="Z318" s="75"/>
      <c r="AA318" s="75"/>
      <c r="AB318" s="75"/>
      <c r="AC318" s="75"/>
      <c r="AD318" s="75"/>
      <c r="AE318" s="75"/>
      <c r="AF318" s="75"/>
    </row>
    <row r="319" hidden="1">
      <c r="B319" s="37"/>
      <c r="W319" s="75"/>
      <c r="X319" s="75"/>
      <c r="Y319" s="75"/>
      <c r="Z319" s="75"/>
      <c r="AA319" s="75"/>
      <c r="AB319" s="75"/>
      <c r="AC319" s="75"/>
      <c r="AD319" s="75"/>
      <c r="AE319" s="75"/>
      <c r="AF319" s="75"/>
    </row>
    <row r="320" hidden="1">
      <c r="B320" s="37"/>
      <c r="W320" s="75"/>
      <c r="X320" s="75"/>
      <c r="Y320" s="75"/>
      <c r="Z320" s="75"/>
      <c r="AA320" s="75"/>
      <c r="AB320" s="75"/>
      <c r="AC320" s="75"/>
      <c r="AD320" s="75"/>
      <c r="AE320" s="75"/>
      <c r="AF320" s="75"/>
    </row>
    <row r="321" hidden="1">
      <c r="B321" s="37"/>
      <c r="W321" s="75"/>
      <c r="X321" s="75"/>
      <c r="Y321" s="75"/>
      <c r="Z321" s="75"/>
      <c r="AA321" s="75"/>
      <c r="AB321" s="75"/>
      <c r="AC321" s="75"/>
      <c r="AD321" s="75"/>
      <c r="AE321" s="75"/>
      <c r="AF321" s="75"/>
    </row>
    <row r="322" hidden="1">
      <c r="B322" s="37"/>
      <c r="W322" s="75"/>
      <c r="X322" s="75"/>
      <c r="Y322" s="75"/>
      <c r="Z322" s="75"/>
      <c r="AA322" s="75"/>
      <c r="AB322" s="75"/>
      <c r="AC322" s="75"/>
      <c r="AD322" s="75"/>
      <c r="AE322" s="75"/>
      <c r="AF322" s="75"/>
    </row>
    <row r="323" hidden="1">
      <c r="B323" s="37"/>
      <c r="W323" s="75"/>
      <c r="X323" s="75"/>
      <c r="Y323" s="75"/>
      <c r="Z323" s="75"/>
      <c r="AA323" s="75"/>
      <c r="AB323" s="75"/>
      <c r="AC323" s="75"/>
      <c r="AD323" s="75"/>
      <c r="AE323" s="75"/>
      <c r="AF323" s="75"/>
    </row>
    <row r="324" hidden="1">
      <c r="B324" s="37"/>
      <c r="W324" s="75"/>
      <c r="X324" s="75"/>
      <c r="Y324" s="75"/>
      <c r="Z324" s="75"/>
      <c r="AA324" s="75"/>
      <c r="AB324" s="75"/>
      <c r="AC324" s="75"/>
      <c r="AD324" s="75"/>
      <c r="AE324" s="75"/>
      <c r="AF324" s="75"/>
    </row>
    <row r="325" hidden="1">
      <c r="B325" s="37"/>
      <c r="W325" s="75"/>
      <c r="X325" s="75"/>
      <c r="Y325" s="75"/>
      <c r="Z325" s="75"/>
      <c r="AA325" s="75"/>
      <c r="AB325" s="75"/>
      <c r="AC325" s="75"/>
      <c r="AD325" s="75"/>
      <c r="AE325" s="75"/>
      <c r="AF325" s="75"/>
    </row>
    <row r="326" hidden="1">
      <c r="B326" s="37"/>
      <c r="W326" s="75"/>
      <c r="X326" s="75"/>
      <c r="Y326" s="75"/>
      <c r="Z326" s="75"/>
      <c r="AA326" s="75"/>
      <c r="AB326" s="75"/>
      <c r="AC326" s="75"/>
      <c r="AD326" s="75"/>
      <c r="AE326" s="75"/>
      <c r="AF326" s="75"/>
    </row>
    <row r="327" hidden="1">
      <c r="B327" s="37"/>
      <c r="W327" s="75"/>
      <c r="X327" s="75"/>
      <c r="Y327" s="75"/>
      <c r="Z327" s="75"/>
      <c r="AA327" s="75"/>
      <c r="AB327" s="75"/>
      <c r="AC327" s="75"/>
      <c r="AD327" s="75"/>
      <c r="AE327" s="75"/>
      <c r="AF327" s="75"/>
    </row>
    <row r="328" hidden="1">
      <c r="B328" s="37"/>
      <c r="W328" s="75"/>
      <c r="X328" s="75"/>
      <c r="Y328" s="75"/>
      <c r="Z328" s="75"/>
      <c r="AA328" s="75"/>
      <c r="AB328" s="75"/>
      <c r="AC328" s="75"/>
      <c r="AD328" s="75"/>
      <c r="AE328" s="75"/>
      <c r="AF328" s="75"/>
    </row>
    <row r="329" hidden="1">
      <c r="B329" s="37"/>
      <c r="W329" s="75"/>
      <c r="X329" s="75"/>
      <c r="Y329" s="75"/>
      <c r="Z329" s="75"/>
      <c r="AA329" s="75"/>
      <c r="AB329" s="75"/>
      <c r="AC329" s="75"/>
      <c r="AD329" s="75"/>
      <c r="AE329" s="75"/>
      <c r="AF329" s="75"/>
    </row>
    <row r="330" hidden="1">
      <c r="B330" s="37"/>
      <c r="W330" s="75"/>
      <c r="X330" s="75"/>
      <c r="Y330" s="75"/>
      <c r="Z330" s="75"/>
      <c r="AA330" s="75"/>
      <c r="AB330" s="75"/>
      <c r="AC330" s="75"/>
      <c r="AD330" s="75"/>
      <c r="AE330" s="75"/>
      <c r="AF330" s="75"/>
    </row>
    <row r="331" hidden="1">
      <c r="B331" s="37"/>
      <c r="W331" s="75"/>
      <c r="X331" s="75"/>
      <c r="Y331" s="75"/>
      <c r="Z331" s="75"/>
      <c r="AA331" s="75"/>
      <c r="AB331" s="75"/>
      <c r="AC331" s="75"/>
      <c r="AD331" s="75"/>
      <c r="AE331" s="75"/>
      <c r="AF331" s="75"/>
    </row>
    <row r="332" hidden="1">
      <c r="B332" s="37"/>
      <c r="W332" s="75"/>
      <c r="X332" s="75"/>
      <c r="Y332" s="75"/>
      <c r="Z332" s="75"/>
      <c r="AA332" s="75"/>
      <c r="AB332" s="75"/>
      <c r="AC332" s="75"/>
      <c r="AD332" s="75"/>
      <c r="AE332" s="75"/>
      <c r="AF332" s="75"/>
    </row>
    <row r="333" hidden="1">
      <c r="B333" s="37"/>
      <c r="W333" s="75"/>
      <c r="X333" s="75"/>
      <c r="Y333" s="75"/>
      <c r="Z333" s="75"/>
      <c r="AA333" s="75"/>
      <c r="AB333" s="75"/>
      <c r="AC333" s="75"/>
      <c r="AD333" s="75"/>
      <c r="AE333" s="75"/>
      <c r="AF333" s="75"/>
    </row>
    <row r="334" hidden="1">
      <c r="B334" s="37"/>
      <c r="W334" s="75"/>
      <c r="X334" s="75"/>
      <c r="Y334" s="75"/>
      <c r="Z334" s="75"/>
      <c r="AA334" s="75"/>
      <c r="AB334" s="75"/>
      <c r="AC334" s="75"/>
      <c r="AD334" s="75"/>
      <c r="AE334" s="75"/>
      <c r="AF334" s="75"/>
    </row>
    <row r="335" hidden="1">
      <c r="B335" s="37"/>
      <c r="W335" s="75"/>
      <c r="X335" s="75"/>
      <c r="Y335" s="75"/>
      <c r="Z335" s="75"/>
      <c r="AA335" s="75"/>
      <c r="AB335" s="75"/>
      <c r="AC335" s="75"/>
      <c r="AD335" s="75"/>
      <c r="AE335" s="75"/>
      <c r="AF335" s="75"/>
    </row>
    <row r="336" hidden="1">
      <c r="B336" s="37"/>
      <c r="W336" s="75"/>
      <c r="X336" s="75"/>
      <c r="Y336" s="75"/>
      <c r="Z336" s="75"/>
      <c r="AA336" s="75"/>
      <c r="AB336" s="75"/>
      <c r="AC336" s="75"/>
      <c r="AD336" s="75"/>
      <c r="AE336" s="75"/>
      <c r="AF336" s="75"/>
    </row>
    <row r="337" hidden="1">
      <c r="B337" s="37"/>
      <c r="W337" s="75"/>
      <c r="X337" s="75"/>
      <c r="Y337" s="75"/>
      <c r="Z337" s="75"/>
      <c r="AA337" s="75"/>
      <c r="AB337" s="75"/>
      <c r="AC337" s="75"/>
      <c r="AD337" s="75"/>
      <c r="AE337" s="75"/>
      <c r="AF337" s="75"/>
    </row>
    <row r="338" hidden="1">
      <c r="B338" s="37"/>
      <c r="W338" s="75"/>
      <c r="X338" s="75"/>
      <c r="Y338" s="75"/>
      <c r="Z338" s="75"/>
      <c r="AA338" s="75"/>
      <c r="AB338" s="75"/>
      <c r="AC338" s="75"/>
      <c r="AD338" s="75"/>
      <c r="AE338" s="75"/>
      <c r="AF338" s="75"/>
    </row>
    <row r="339" hidden="1">
      <c r="B339" s="37"/>
      <c r="W339" s="75"/>
      <c r="X339" s="75"/>
      <c r="Y339" s="75"/>
      <c r="Z339" s="75"/>
      <c r="AA339" s="75"/>
      <c r="AB339" s="75"/>
      <c r="AC339" s="75"/>
      <c r="AD339" s="75"/>
      <c r="AE339" s="75"/>
      <c r="AF339" s="75"/>
    </row>
    <row r="340" hidden="1">
      <c r="B340" s="37"/>
      <c r="W340" s="75"/>
      <c r="X340" s="75"/>
      <c r="Y340" s="75"/>
      <c r="Z340" s="75"/>
      <c r="AA340" s="75"/>
      <c r="AB340" s="75"/>
      <c r="AC340" s="75"/>
      <c r="AD340" s="75"/>
      <c r="AE340" s="75"/>
      <c r="AF340" s="75"/>
    </row>
    <row r="341" hidden="1">
      <c r="B341" s="37"/>
      <c r="W341" s="75"/>
      <c r="X341" s="75"/>
      <c r="Y341" s="75"/>
      <c r="Z341" s="75"/>
      <c r="AA341" s="75"/>
      <c r="AB341" s="75"/>
      <c r="AC341" s="75"/>
      <c r="AD341" s="75"/>
      <c r="AE341" s="75"/>
      <c r="AF341" s="75"/>
    </row>
    <row r="342" hidden="1">
      <c r="B342" s="37"/>
      <c r="W342" s="75"/>
      <c r="X342" s="75"/>
      <c r="Y342" s="75"/>
      <c r="Z342" s="75"/>
      <c r="AA342" s="75"/>
      <c r="AB342" s="75"/>
      <c r="AC342" s="75"/>
      <c r="AD342" s="75"/>
      <c r="AE342" s="75"/>
      <c r="AF342" s="75"/>
    </row>
    <row r="343" hidden="1">
      <c r="B343" s="37"/>
      <c r="W343" s="75"/>
      <c r="X343" s="75"/>
      <c r="Y343" s="75"/>
      <c r="Z343" s="75"/>
      <c r="AA343" s="75"/>
      <c r="AB343" s="75"/>
      <c r="AC343" s="75"/>
      <c r="AD343" s="75"/>
      <c r="AE343" s="75"/>
      <c r="AF343" s="75"/>
    </row>
    <row r="344" hidden="1">
      <c r="B344" s="37"/>
      <c r="W344" s="75"/>
      <c r="X344" s="75"/>
      <c r="Y344" s="75"/>
      <c r="Z344" s="75"/>
      <c r="AA344" s="75"/>
      <c r="AB344" s="75"/>
      <c r="AC344" s="75"/>
      <c r="AD344" s="75"/>
      <c r="AE344" s="75"/>
      <c r="AF344" s="75"/>
    </row>
    <row r="345" hidden="1">
      <c r="B345" s="37"/>
      <c r="W345" s="75"/>
      <c r="X345" s="75"/>
      <c r="Y345" s="75"/>
      <c r="Z345" s="75"/>
      <c r="AA345" s="75"/>
      <c r="AB345" s="75"/>
      <c r="AC345" s="75"/>
      <c r="AD345" s="75"/>
      <c r="AE345" s="75"/>
      <c r="AF345" s="75"/>
    </row>
    <row r="346" hidden="1">
      <c r="B346" s="37"/>
      <c r="W346" s="75"/>
      <c r="X346" s="75"/>
      <c r="Y346" s="75"/>
      <c r="Z346" s="75"/>
      <c r="AA346" s="75"/>
      <c r="AB346" s="75"/>
      <c r="AC346" s="75"/>
      <c r="AD346" s="75"/>
      <c r="AE346" s="75"/>
      <c r="AF346" s="75"/>
    </row>
    <row r="347" hidden="1">
      <c r="B347" s="37"/>
      <c r="W347" s="75"/>
      <c r="X347" s="75"/>
      <c r="Y347" s="75"/>
      <c r="Z347" s="75"/>
      <c r="AA347" s="75"/>
      <c r="AB347" s="75"/>
      <c r="AC347" s="75"/>
      <c r="AD347" s="75"/>
      <c r="AE347" s="75"/>
      <c r="AF347" s="75"/>
    </row>
    <row r="348" hidden="1">
      <c r="B348" s="37"/>
      <c r="W348" s="75"/>
      <c r="X348" s="75"/>
      <c r="Y348" s="75"/>
      <c r="Z348" s="75"/>
      <c r="AA348" s="75"/>
      <c r="AB348" s="75"/>
      <c r="AC348" s="75"/>
      <c r="AD348" s="75"/>
      <c r="AE348" s="75"/>
      <c r="AF348" s="75"/>
    </row>
    <row r="349" hidden="1">
      <c r="B349" s="37"/>
      <c r="W349" s="75"/>
      <c r="X349" s="75"/>
      <c r="Y349" s="75"/>
      <c r="Z349" s="75"/>
      <c r="AA349" s="75"/>
      <c r="AB349" s="75"/>
      <c r="AC349" s="75"/>
      <c r="AD349" s="75"/>
      <c r="AE349" s="75"/>
      <c r="AF349" s="75"/>
    </row>
    <row r="350" hidden="1">
      <c r="B350" s="37"/>
      <c r="W350" s="75"/>
      <c r="X350" s="75"/>
      <c r="Y350" s="75"/>
      <c r="Z350" s="75"/>
      <c r="AA350" s="75"/>
      <c r="AB350" s="75"/>
      <c r="AC350" s="75"/>
      <c r="AD350" s="75"/>
      <c r="AE350" s="75"/>
      <c r="AF350" s="75"/>
    </row>
    <row r="351" hidden="1">
      <c r="B351" s="37"/>
      <c r="W351" s="75"/>
      <c r="X351" s="75"/>
      <c r="Y351" s="75"/>
      <c r="Z351" s="75"/>
      <c r="AA351" s="75"/>
      <c r="AB351" s="75"/>
      <c r="AC351" s="75"/>
      <c r="AD351" s="75"/>
      <c r="AE351" s="75"/>
      <c r="AF351" s="75"/>
    </row>
    <row r="352" hidden="1">
      <c r="B352" s="37"/>
      <c r="W352" s="75"/>
      <c r="X352" s="75"/>
      <c r="Y352" s="75"/>
      <c r="Z352" s="75"/>
      <c r="AA352" s="75"/>
      <c r="AB352" s="75"/>
      <c r="AC352" s="75"/>
      <c r="AD352" s="75"/>
      <c r="AE352" s="75"/>
      <c r="AF352" s="75"/>
    </row>
    <row r="353" hidden="1">
      <c r="B353" s="37"/>
      <c r="W353" s="75"/>
      <c r="X353" s="75"/>
      <c r="Y353" s="75"/>
      <c r="Z353" s="75"/>
      <c r="AA353" s="75"/>
      <c r="AB353" s="75"/>
      <c r="AC353" s="75"/>
      <c r="AD353" s="75"/>
      <c r="AE353" s="75"/>
      <c r="AF353" s="75"/>
    </row>
    <row r="354" hidden="1">
      <c r="B354" s="37"/>
      <c r="W354" s="75"/>
      <c r="X354" s="75"/>
      <c r="Y354" s="75"/>
      <c r="Z354" s="75"/>
      <c r="AA354" s="75"/>
      <c r="AB354" s="75"/>
      <c r="AC354" s="75"/>
      <c r="AD354" s="75"/>
      <c r="AE354" s="75"/>
      <c r="AF354" s="75"/>
    </row>
    <row r="355" hidden="1">
      <c r="B355" s="37"/>
      <c r="W355" s="75"/>
      <c r="X355" s="75"/>
      <c r="Y355" s="75"/>
      <c r="Z355" s="75"/>
      <c r="AA355" s="75"/>
      <c r="AB355" s="75"/>
      <c r="AC355" s="75"/>
      <c r="AD355" s="75"/>
      <c r="AE355" s="75"/>
      <c r="AF355" s="75"/>
    </row>
    <row r="356" hidden="1">
      <c r="B356" s="37"/>
      <c r="W356" s="75"/>
      <c r="X356" s="75"/>
      <c r="Y356" s="75"/>
      <c r="Z356" s="75"/>
      <c r="AA356" s="75"/>
      <c r="AB356" s="75"/>
      <c r="AC356" s="75"/>
      <c r="AD356" s="75"/>
      <c r="AE356" s="75"/>
      <c r="AF356" s="75"/>
    </row>
    <row r="357" hidden="1">
      <c r="B357" s="37"/>
      <c r="W357" s="75"/>
      <c r="X357" s="75"/>
      <c r="Y357" s="75"/>
      <c r="Z357" s="75"/>
      <c r="AA357" s="75"/>
      <c r="AB357" s="75"/>
      <c r="AC357" s="75"/>
      <c r="AD357" s="75"/>
      <c r="AE357" s="75"/>
      <c r="AF357" s="75"/>
    </row>
    <row r="358" hidden="1">
      <c r="B358" s="37"/>
      <c r="W358" s="75"/>
      <c r="X358" s="75"/>
      <c r="Y358" s="75"/>
      <c r="Z358" s="75"/>
      <c r="AA358" s="75"/>
      <c r="AB358" s="75"/>
      <c r="AC358" s="75"/>
      <c r="AD358" s="75"/>
      <c r="AE358" s="75"/>
      <c r="AF358" s="75"/>
    </row>
    <row r="359" hidden="1">
      <c r="B359" s="37"/>
      <c r="W359" s="75"/>
      <c r="X359" s="75"/>
      <c r="Y359" s="75"/>
      <c r="Z359" s="75"/>
      <c r="AA359" s="75"/>
      <c r="AB359" s="75"/>
      <c r="AC359" s="75"/>
      <c r="AD359" s="75"/>
      <c r="AE359" s="75"/>
      <c r="AF359" s="75"/>
    </row>
    <row r="360" hidden="1">
      <c r="B360" s="37"/>
      <c r="W360" s="75"/>
      <c r="X360" s="75"/>
      <c r="Y360" s="75"/>
      <c r="Z360" s="75"/>
      <c r="AA360" s="75"/>
      <c r="AB360" s="75"/>
      <c r="AC360" s="75"/>
      <c r="AD360" s="75"/>
      <c r="AE360" s="75"/>
      <c r="AF360" s="75"/>
    </row>
    <row r="361" hidden="1">
      <c r="B361" s="37"/>
      <c r="W361" s="75"/>
      <c r="X361" s="75"/>
      <c r="Y361" s="75"/>
      <c r="Z361" s="75"/>
      <c r="AA361" s="75"/>
      <c r="AB361" s="75"/>
      <c r="AC361" s="75"/>
      <c r="AD361" s="75"/>
      <c r="AE361" s="75"/>
      <c r="AF361" s="75"/>
    </row>
    <row r="362" hidden="1">
      <c r="B362" s="37"/>
      <c r="W362" s="75"/>
      <c r="X362" s="75"/>
      <c r="Y362" s="75"/>
      <c r="Z362" s="75"/>
      <c r="AA362" s="75"/>
      <c r="AB362" s="75"/>
      <c r="AC362" s="75"/>
      <c r="AD362" s="75"/>
      <c r="AE362" s="75"/>
      <c r="AF362" s="75"/>
    </row>
    <row r="363" hidden="1">
      <c r="B363" s="37"/>
      <c r="W363" s="75"/>
      <c r="X363" s="75"/>
      <c r="Y363" s="75"/>
      <c r="Z363" s="75"/>
      <c r="AA363" s="75"/>
      <c r="AB363" s="75"/>
      <c r="AC363" s="75"/>
      <c r="AD363" s="75"/>
      <c r="AE363" s="75"/>
      <c r="AF363" s="75"/>
    </row>
    <row r="364" hidden="1">
      <c r="B364" s="37"/>
      <c r="W364" s="75"/>
      <c r="X364" s="75"/>
      <c r="Y364" s="75"/>
      <c r="Z364" s="75"/>
      <c r="AA364" s="75"/>
      <c r="AB364" s="75"/>
      <c r="AC364" s="75"/>
      <c r="AD364" s="75"/>
      <c r="AE364" s="75"/>
      <c r="AF364" s="75"/>
    </row>
    <row r="365" hidden="1">
      <c r="B365" s="37"/>
      <c r="W365" s="75"/>
      <c r="X365" s="75"/>
      <c r="Y365" s="75"/>
      <c r="Z365" s="75"/>
      <c r="AA365" s="75"/>
      <c r="AB365" s="75"/>
      <c r="AC365" s="75"/>
      <c r="AD365" s="75"/>
      <c r="AE365" s="75"/>
      <c r="AF365" s="75"/>
    </row>
    <row r="366" hidden="1">
      <c r="B366" s="37"/>
      <c r="W366" s="75"/>
      <c r="X366" s="75"/>
      <c r="Y366" s="75"/>
      <c r="Z366" s="75"/>
      <c r="AA366" s="75"/>
      <c r="AB366" s="75"/>
      <c r="AC366" s="75"/>
      <c r="AD366" s="75"/>
      <c r="AE366" s="75"/>
      <c r="AF366" s="75"/>
    </row>
    <row r="367" hidden="1">
      <c r="B367" s="37"/>
      <c r="W367" s="75"/>
      <c r="X367" s="75"/>
      <c r="Y367" s="75"/>
      <c r="Z367" s="75"/>
      <c r="AA367" s="75"/>
      <c r="AB367" s="75"/>
      <c r="AC367" s="75"/>
      <c r="AD367" s="75"/>
      <c r="AE367" s="75"/>
      <c r="AF367" s="75"/>
    </row>
    <row r="368" hidden="1">
      <c r="B368" s="37"/>
      <c r="W368" s="75"/>
      <c r="X368" s="75"/>
      <c r="Y368" s="75"/>
      <c r="Z368" s="75"/>
      <c r="AA368" s="75"/>
      <c r="AB368" s="75"/>
      <c r="AC368" s="75"/>
      <c r="AD368" s="75"/>
      <c r="AE368" s="75"/>
      <c r="AF368" s="75"/>
    </row>
    <row r="369" hidden="1">
      <c r="B369" s="37"/>
      <c r="W369" s="75"/>
      <c r="X369" s="75"/>
      <c r="Y369" s="75"/>
      <c r="Z369" s="75"/>
      <c r="AA369" s="75"/>
      <c r="AB369" s="75"/>
      <c r="AC369" s="75"/>
      <c r="AD369" s="75"/>
      <c r="AE369" s="75"/>
      <c r="AF369" s="75"/>
    </row>
    <row r="370" hidden="1">
      <c r="B370" s="37"/>
      <c r="W370" s="75"/>
      <c r="X370" s="75"/>
      <c r="Y370" s="75"/>
      <c r="Z370" s="75"/>
      <c r="AA370" s="75"/>
      <c r="AB370" s="75"/>
      <c r="AC370" s="75"/>
      <c r="AD370" s="75"/>
      <c r="AE370" s="75"/>
      <c r="AF370" s="75"/>
    </row>
    <row r="371" hidden="1">
      <c r="B371" s="37"/>
      <c r="W371" s="75"/>
      <c r="X371" s="75"/>
      <c r="Y371" s="75"/>
      <c r="Z371" s="75"/>
      <c r="AA371" s="75"/>
      <c r="AB371" s="75"/>
      <c r="AC371" s="75"/>
      <c r="AD371" s="75"/>
      <c r="AE371" s="75"/>
      <c r="AF371" s="75"/>
    </row>
    <row r="372" hidden="1">
      <c r="B372" s="37"/>
      <c r="W372" s="75"/>
      <c r="X372" s="75"/>
      <c r="Y372" s="75"/>
      <c r="Z372" s="75"/>
      <c r="AA372" s="75"/>
      <c r="AB372" s="75"/>
      <c r="AC372" s="75"/>
      <c r="AD372" s="75"/>
      <c r="AE372" s="75"/>
      <c r="AF372" s="75"/>
    </row>
    <row r="373" hidden="1">
      <c r="B373" s="37"/>
      <c r="W373" s="75"/>
      <c r="X373" s="75"/>
      <c r="Y373" s="75"/>
      <c r="Z373" s="75"/>
      <c r="AA373" s="75"/>
      <c r="AB373" s="75"/>
      <c r="AC373" s="75"/>
      <c r="AD373" s="75"/>
      <c r="AE373" s="75"/>
      <c r="AF373" s="75"/>
    </row>
    <row r="374" hidden="1">
      <c r="B374" s="37"/>
      <c r="W374" s="75"/>
      <c r="X374" s="75"/>
      <c r="Y374" s="75"/>
      <c r="Z374" s="75"/>
      <c r="AA374" s="75"/>
      <c r="AB374" s="75"/>
      <c r="AC374" s="75"/>
      <c r="AD374" s="75"/>
      <c r="AE374" s="75"/>
      <c r="AF374" s="75"/>
    </row>
    <row r="375" hidden="1">
      <c r="B375" s="37"/>
      <c r="W375" s="75"/>
      <c r="X375" s="75"/>
      <c r="Y375" s="75"/>
      <c r="Z375" s="75"/>
      <c r="AA375" s="75"/>
      <c r="AB375" s="75"/>
      <c r="AC375" s="75"/>
      <c r="AD375" s="75"/>
      <c r="AE375" s="75"/>
      <c r="AF375" s="75"/>
    </row>
    <row r="376" hidden="1">
      <c r="B376" s="37"/>
      <c r="W376" s="75"/>
      <c r="X376" s="75"/>
      <c r="Y376" s="75"/>
      <c r="Z376" s="75"/>
      <c r="AA376" s="75"/>
      <c r="AB376" s="75"/>
      <c r="AC376" s="75"/>
      <c r="AD376" s="75"/>
      <c r="AE376" s="75"/>
      <c r="AF376" s="75"/>
    </row>
    <row r="377" hidden="1">
      <c r="B377" s="37"/>
      <c r="W377" s="75"/>
      <c r="X377" s="75"/>
      <c r="Y377" s="75"/>
      <c r="Z377" s="75"/>
      <c r="AA377" s="75"/>
      <c r="AB377" s="75"/>
      <c r="AC377" s="75"/>
      <c r="AD377" s="75"/>
      <c r="AE377" s="75"/>
      <c r="AF377" s="75"/>
    </row>
    <row r="378" hidden="1">
      <c r="B378" s="37"/>
      <c r="W378" s="75"/>
      <c r="X378" s="75"/>
      <c r="Y378" s="75"/>
      <c r="Z378" s="75"/>
      <c r="AA378" s="75"/>
      <c r="AB378" s="75"/>
      <c r="AC378" s="75"/>
      <c r="AD378" s="75"/>
      <c r="AE378" s="75"/>
      <c r="AF378" s="75"/>
    </row>
    <row r="379" hidden="1">
      <c r="B379" s="37"/>
      <c r="W379" s="75"/>
      <c r="X379" s="75"/>
      <c r="Y379" s="75"/>
      <c r="Z379" s="75"/>
      <c r="AA379" s="75"/>
      <c r="AB379" s="75"/>
      <c r="AC379" s="75"/>
      <c r="AD379" s="75"/>
      <c r="AE379" s="75"/>
      <c r="AF379" s="75"/>
    </row>
    <row r="380" hidden="1">
      <c r="B380" s="37"/>
      <c r="W380" s="75"/>
      <c r="X380" s="75"/>
      <c r="Y380" s="75"/>
      <c r="Z380" s="75"/>
      <c r="AA380" s="75"/>
      <c r="AB380" s="75"/>
      <c r="AC380" s="75"/>
      <c r="AD380" s="75"/>
      <c r="AE380" s="75"/>
      <c r="AF380" s="75"/>
    </row>
    <row r="381" hidden="1">
      <c r="B381" s="37"/>
      <c r="W381" s="75"/>
      <c r="X381" s="75"/>
      <c r="Y381" s="75"/>
      <c r="Z381" s="75"/>
      <c r="AA381" s="75"/>
      <c r="AB381" s="75"/>
      <c r="AC381" s="75"/>
      <c r="AD381" s="75"/>
      <c r="AE381" s="75"/>
      <c r="AF381" s="75"/>
    </row>
    <row r="382" hidden="1">
      <c r="B382" s="37"/>
      <c r="W382" s="75"/>
      <c r="X382" s="75"/>
      <c r="Y382" s="75"/>
      <c r="Z382" s="75"/>
      <c r="AA382" s="75"/>
      <c r="AB382" s="75"/>
      <c r="AC382" s="75"/>
      <c r="AD382" s="75"/>
      <c r="AE382" s="75"/>
      <c r="AF382" s="75"/>
    </row>
    <row r="383" hidden="1">
      <c r="B383" s="37"/>
      <c r="W383" s="75"/>
      <c r="X383" s="75"/>
      <c r="Y383" s="75"/>
      <c r="Z383" s="75"/>
      <c r="AA383" s="75"/>
      <c r="AB383" s="75"/>
      <c r="AC383" s="75"/>
      <c r="AD383" s="75"/>
      <c r="AE383" s="75"/>
      <c r="AF383" s="75"/>
    </row>
    <row r="384" hidden="1">
      <c r="B384" s="37"/>
      <c r="W384" s="75"/>
      <c r="X384" s="75"/>
      <c r="Y384" s="75"/>
      <c r="Z384" s="75"/>
      <c r="AA384" s="75"/>
      <c r="AB384" s="75"/>
      <c r="AC384" s="75"/>
      <c r="AD384" s="75"/>
      <c r="AE384" s="75"/>
      <c r="AF384" s="75"/>
    </row>
    <row r="385" hidden="1">
      <c r="B385" s="37"/>
      <c r="W385" s="75"/>
      <c r="X385" s="75"/>
      <c r="Y385" s="75"/>
      <c r="Z385" s="75"/>
      <c r="AA385" s="75"/>
      <c r="AB385" s="75"/>
      <c r="AC385" s="75"/>
      <c r="AD385" s="75"/>
      <c r="AE385" s="75"/>
      <c r="AF385" s="75"/>
    </row>
    <row r="386" hidden="1">
      <c r="B386" s="37"/>
      <c r="W386" s="75"/>
      <c r="X386" s="75"/>
      <c r="Y386" s="75"/>
      <c r="Z386" s="75"/>
      <c r="AA386" s="75"/>
      <c r="AB386" s="75"/>
      <c r="AC386" s="75"/>
      <c r="AD386" s="75"/>
      <c r="AE386" s="75"/>
      <c r="AF386" s="75"/>
    </row>
    <row r="387" hidden="1">
      <c r="B387" s="37"/>
      <c r="W387" s="75"/>
      <c r="X387" s="75"/>
      <c r="Y387" s="75"/>
      <c r="Z387" s="75"/>
      <c r="AA387" s="75"/>
      <c r="AB387" s="75"/>
      <c r="AC387" s="75"/>
      <c r="AD387" s="75"/>
      <c r="AE387" s="75"/>
      <c r="AF387" s="75"/>
    </row>
    <row r="388" hidden="1">
      <c r="B388" s="37"/>
      <c r="W388" s="75"/>
      <c r="X388" s="75"/>
      <c r="Y388" s="75"/>
      <c r="Z388" s="75"/>
      <c r="AA388" s="75"/>
      <c r="AB388" s="75"/>
      <c r="AC388" s="75"/>
      <c r="AD388" s="75"/>
      <c r="AE388" s="75"/>
      <c r="AF388" s="75"/>
    </row>
    <row r="389" hidden="1">
      <c r="B389" s="37"/>
      <c r="W389" s="75"/>
      <c r="X389" s="75"/>
      <c r="Y389" s="75"/>
      <c r="Z389" s="75"/>
      <c r="AA389" s="75"/>
      <c r="AB389" s="75"/>
      <c r="AC389" s="75"/>
      <c r="AD389" s="75"/>
      <c r="AE389" s="75"/>
      <c r="AF389" s="75"/>
    </row>
    <row r="390" hidden="1">
      <c r="B390" s="37"/>
      <c r="W390" s="75"/>
      <c r="X390" s="75"/>
      <c r="Y390" s="75"/>
      <c r="Z390" s="75"/>
      <c r="AA390" s="75"/>
      <c r="AB390" s="75"/>
      <c r="AC390" s="75"/>
      <c r="AD390" s="75"/>
      <c r="AE390" s="75"/>
      <c r="AF390" s="75"/>
    </row>
    <row r="391" hidden="1">
      <c r="B391" s="37"/>
      <c r="W391" s="75"/>
      <c r="X391" s="75"/>
      <c r="Y391" s="75"/>
      <c r="Z391" s="75"/>
      <c r="AA391" s="75"/>
      <c r="AB391" s="75"/>
      <c r="AC391" s="75"/>
      <c r="AD391" s="75"/>
      <c r="AE391" s="75"/>
      <c r="AF391" s="75"/>
    </row>
    <row r="392" hidden="1">
      <c r="B392" s="37"/>
      <c r="W392" s="75"/>
      <c r="X392" s="75"/>
      <c r="Y392" s="75"/>
      <c r="Z392" s="75"/>
      <c r="AA392" s="75"/>
      <c r="AB392" s="75"/>
      <c r="AC392" s="75"/>
      <c r="AD392" s="75"/>
      <c r="AE392" s="75"/>
      <c r="AF392" s="75"/>
    </row>
    <row r="393" hidden="1">
      <c r="B393" s="37"/>
      <c r="W393" s="75"/>
      <c r="X393" s="75"/>
      <c r="Y393" s="75"/>
      <c r="Z393" s="75"/>
      <c r="AA393" s="75"/>
      <c r="AB393" s="75"/>
      <c r="AC393" s="75"/>
      <c r="AD393" s="75"/>
      <c r="AE393" s="75"/>
      <c r="AF393" s="75"/>
    </row>
    <row r="394" hidden="1">
      <c r="B394" s="37"/>
      <c r="W394" s="75"/>
      <c r="X394" s="75"/>
      <c r="Y394" s="75"/>
      <c r="Z394" s="75"/>
      <c r="AA394" s="75"/>
      <c r="AB394" s="75"/>
      <c r="AC394" s="75"/>
      <c r="AD394" s="75"/>
      <c r="AE394" s="75"/>
      <c r="AF394" s="75"/>
    </row>
    <row r="395" hidden="1">
      <c r="B395" s="37"/>
      <c r="W395" s="75"/>
      <c r="X395" s="75"/>
      <c r="Y395" s="75"/>
      <c r="Z395" s="75"/>
      <c r="AA395" s="75"/>
      <c r="AB395" s="75"/>
      <c r="AC395" s="75"/>
      <c r="AD395" s="75"/>
      <c r="AE395" s="75"/>
      <c r="AF395" s="75"/>
    </row>
    <row r="396" hidden="1">
      <c r="B396" s="37"/>
      <c r="W396" s="75"/>
      <c r="X396" s="75"/>
      <c r="Y396" s="75"/>
      <c r="Z396" s="75"/>
      <c r="AA396" s="75"/>
      <c r="AB396" s="75"/>
      <c r="AC396" s="75"/>
      <c r="AD396" s="75"/>
      <c r="AE396" s="75"/>
      <c r="AF396" s="75"/>
    </row>
    <row r="397" hidden="1">
      <c r="B397" s="37"/>
      <c r="W397" s="75"/>
      <c r="X397" s="75"/>
      <c r="Y397" s="75"/>
      <c r="Z397" s="75"/>
      <c r="AA397" s="75"/>
      <c r="AB397" s="75"/>
      <c r="AC397" s="75"/>
      <c r="AD397" s="75"/>
      <c r="AE397" s="75"/>
      <c r="AF397" s="75"/>
    </row>
    <row r="398" hidden="1">
      <c r="B398" s="37"/>
      <c r="W398" s="75"/>
      <c r="X398" s="75"/>
      <c r="Y398" s="75"/>
      <c r="Z398" s="75"/>
      <c r="AA398" s="75"/>
      <c r="AB398" s="75"/>
      <c r="AC398" s="75"/>
      <c r="AD398" s="75"/>
      <c r="AE398" s="75"/>
      <c r="AF398" s="75"/>
    </row>
    <row r="399" hidden="1">
      <c r="B399" s="37"/>
      <c r="W399" s="75"/>
      <c r="X399" s="75"/>
      <c r="Y399" s="75"/>
      <c r="Z399" s="75"/>
      <c r="AA399" s="75"/>
      <c r="AB399" s="75"/>
      <c r="AC399" s="75"/>
      <c r="AD399" s="75"/>
      <c r="AE399" s="75"/>
      <c r="AF399" s="75"/>
    </row>
    <row r="400" hidden="1">
      <c r="B400" s="37"/>
      <c r="W400" s="75"/>
      <c r="X400" s="75"/>
      <c r="Y400" s="75"/>
      <c r="Z400" s="75"/>
      <c r="AA400" s="75"/>
      <c r="AB400" s="75"/>
      <c r="AC400" s="75"/>
      <c r="AD400" s="75"/>
      <c r="AE400" s="75"/>
      <c r="AF400" s="75"/>
    </row>
    <row r="401" hidden="1">
      <c r="B401" s="37"/>
      <c r="W401" s="75"/>
      <c r="X401" s="75"/>
      <c r="Y401" s="75"/>
      <c r="Z401" s="75"/>
      <c r="AA401" s="75"/>
      <c r="AB401" s="75"/>
      <c r="AC401" s="75"/>
      <c r="AD401" s="75"/>
      <c r="AE401" s="75"/>
      <c r="AF401" s="75"/>
    </row>
    <row r="402" hidden="1">
      <c r="B402" s="37"/>
      <c r="W402" s="75"/>
      <c r="X402" s="75"/>
      <c r="Y402" s="75"/>
      <c r="Z402" s="75"/>
      <c r="AA402" s="75"/>
      <c r="AB402" s="75"/>
      <c r="AC402" s="75"/>
      <c r="AD402" s="75"/>
      <c r="AE402" s="75"/>
      <c r="AF402" s="75"/>
    </row>
    <row r="403" hidden="1">
      <c r="B403" s="37"/>
      <c r="W403" s="75"/>
      <c r="X403" s="75"/>
      <c r="Y403" s="75"/>
      <c r="Z403" s="75"/>
      <c r="AA403" s="75"/>
      <c r="AB403" s="75"/>
      <c r="AC403" s="75"/>
      <c r="AD403" s="75"/>
      <c r="AE403" s="75"/>
      <c r="AF403" s="75"/>
    </row>
    <row r="404" hidden="1">
      <c r="B404" s="37"/>
      <c r="W404" s="75"/>
      <c r="X404" s="75"/>
      <c r="Y404" s="75"/>
      <c r="Z404" s="75"/>
      <c r="AA404" s="75"/>
      <c r="AB404" s="75"/>
      <c r="AC404" s="75"/>
      <c r="AD404" s="75"/>
      <c r="AE404" s="75"/>
      <c r="AF404" s="75"/>
    </row>
    <row r="405" hidden="1">
      <c r="B405" s="37"/>
      <c r="W405" s="75"/>
      <c r="X405" s="75"/>
      <c r="Y405" s="75"/>
      <c r="Z405" s="75"/>
      <c r="AA405" s="75"/>
      <c r="AB405" s="75"/>
      <c r="AC405" s="75"/>
      <c r="AD405" s="75"/>
      <c r="AE405" s="75"/>
      <c r="AF405" s="75"/>
    </row>
    <row r="406" hidden="1">
      <c r="B406" s="37"/>
      <c r="W406" s="75"/>
      <c r="X406" s="75"/>
      <c r="Y406" s="75"/>
      <c r="Z406" s="75"/>
      <c r="AA406" s="75"/>
      <c r="AB406" s="75"/>
      <c r="AC406" s="75"/>
      <c r="AD406" s="75"/>
      <c r="AE406" s="75"/>
      <c r="AF406" s="75"/>
    </row>
    <row r="407" hidden="1">
      <c r="B407" s="37"/>
      <c r="W407" s="75"/>
      <c r="X407" s="75"/>
      <c r="Y407" s="75"/>
      <c r="Z407" s="75"/>
      <c r="AA407" s="75"/>
      <c r="AB407" s="75"/>
      <c r="AC407" s="75"/>
      <c r="AD407" s="75"/>
      <c r="AE407" s="75"/>
      <c r="AF407" s="75"/>
    </row>
    <row r="408" hidden="1">
      <c r="B408" s="37"/>
      <c r="W408" s="75"/>
      <c r="X408" s="75"/>
      <c r="Y408" s="75"/>
      <c r="Z408" s="75"/>
      <c r="AA408" s="75"/>
      <c r="AB408" s="75"/>
      <c r="AC408" s="75"/>
      <c r="AD408" s="75"/>
      <c r="AE408" s="75"/>
      <c r="AF408" s="75"/>
    </row>
    <row r="409" hidden="1">
      <c r="B409" s="37"/>
      <c r="W409" s="75"/>
      <c r="X409" s="75"/>
      <c r="Y409" s="75"/>
      <c r="Z409" s="75"/>
      <c r="AA409" s="75"/>
      <c r="AB409" s="75"/>
      <c r="AC409" s="75"/>
      <c r="AD409" s="75"/>
      <c r="AE409" s="75"/>
      <c r="AF409" s="75"/>
    </row>
    <row r="410" hidden="1">
      <c r="B410" s="37"/>
      <c r="W410" s="75"/>
      <c r="X410" s="75"/>
      <c r="Y410" s="75"/>
      <c r="Z410" s="75"/>
      <c r="AA410" s="75"/>
      <c r="AB410" s="75"/>
      <c r="AC410" s="75"/>
      <c r="AD410" s="75"/>
      <c r="AE410" s="75"/>
      <c r="AF410" s="75"/>
    </row>
    <row r="411" hidden="1">
      <c r="B411" s="37"/>
      <c r="W411" s="75"/>
      <c r="X411" s="75"/>
      <c r="Y411" s="75"/>
      <c r="Z411" s="75"/>
      <c r="AA411" s="75"/>
      <c r="AB411" s="75"/>
      <c r="AC411" s="75"/>
      <c r="AD411" s="75"/>
      <c r="AE411" s="75"/>
      <c r="AF411" s="75"/>
    </row>
    <row r="412" hidden="1">
      <c r="B412" s="37"/>
      <c r="W412" s="75"/>
      <c r="X412" s="75"/>
      <c r="Y412" s="75"/>
      <c r="Z412" s="75"/>
      <c r="AA412" s="75"/>
      <c r="AB412" s="75"/>
      <c r="AC412" s="75"/>
      <c r="AD412" s="75"/>
      <c r="AE412" s="75"/>
      <c r="AF412" s="75"/>
    </row>
    <row r="413" hidden="1">
      <c r="B413" s="37"/>
      <c r="W413" s="75"/>
      <c r="X413" s="75"/>
      <c r="Y413" s="75"/>
      <c r="Z413" s="75"/>
      <c r="AA413" s="75"/>
      <c r="AB413" s="75"/>
      <c r="AC413" s="75"/>
      <c r="AD413" s="75"/>
      <c r="AE413" s="75"/>
      <c r="AF413" s="75"/>
    </row>
    <row r="414" hidden="1">
      <c r="B414" s="37"/>
      <c r="W414" s="75"/>
      <c r="X414" s="75"/>
      <c r="Y414" s="75"/>
      <c r="Z414" s="75"/>
      <c r="AA414" s="75"/>
      <c r="AB414" s="75"/>
      <c r="AC414" s="75"/>
      <c r="AD414" s="75"/>
      <c r="AE414" s="75"/>
      <c r="AF414" s="75"/>
    </row>
    <row r="415" hidden="1">
      <c r="B415" s="37"/>
      <c r="W415" s="75"/>
      <c r="X415" s="75"/>
      <c r="Y415" s="75"/>
      <c r="Z415" s="75"/>
      <c r="AA415" s="75"/>
      <c r="AB415" s="75"/>
      <c r="AC415" s="75"/>
      <c r="AD415" s="75"/>
      <c r="AE415" s="75"/>
      <c r="AF415" s="75"/>
    </row>
    <row r="416" hidden="1">
      <c r="B416" s="37"/>
      <c r="W416" s="75"/>
      <c r="X416" s="75"/>
      <c r="Y416" s="75"/>
      <c r="Z416" s="75"/>
      <c r="AA416" s="75"/>
      <c r="AB416" s="75"/>
      <c r="AC416" s="75"/>
      <c r="AD416" s="75"/>
      <c r="AE416" s="75"/>
      <c r="AF416" s="75"/>
    </row>
    <row r="417" hidden="1">
      <c r="B417" s="37"/>
      <c r="W417" s="75"/>
      <c r="X417" s="75"/>
      <c r="Y417" s="75"/>
      <c r="Z417" s="75"/>
      <c r="AA417" s="75"/>
      <c r="AB417" s="75"/>
      <c r="AC417" s="75"/>
      <c r="AD417" s="75"/>
      <c r="AE417" s="75"/>
      <c r="AF417" s="75"/>
    </row>
    <row r="418" hidden="1">
      <c r="B418" s="37"/>
      <c r="W418" s="75"/>
      <c r="X418" s="75"/>
      <c r="Y418" s="75"/>
      <c r="Z418" s="75"/>
      <c r="AA418" s="75"/>
      <c r="AB418" s="75"/>
      <c r="AC418" s="75"/>
      <c r="AD418" s="75"/>
      <c r="AE418" s="75"/>
      <c r="AF418" s="75"/>
    </row>
    <row r="419" hidden="1">
      <c r="B419" s="37"/>
      <c r="W419" s="75"/>
      <c r="X419" s="75"/>
      <c r="Y419" s="75"/>
      <c r="Z419" s="75"/>
      <c r="AA419" s="75"/>
      <c r="AB419" s="75"/>
      <c r="AC419" s="75"/>
      <c r="AD419" s="75"/>
      <c r="AE419" s="75"/>
      <c r="AF419" s="75"/>
    </row>
    <row r="420" hidden="1">
      <c r="B420" s="37"/>
      <c r="W420" s="75"/>
      <c r="X420" s="75"/>
      <c r="Y420" s="75"/>
      <c r="Z420" s="75"/>
      <c r="AA420" s="75"/>
      <c r="AB420" s="75"/>
      <c r="AC420" s="75"/>
      <c r="AD420" s="75"/>
      <c r="AE420" s="75"/>
      <c r="AF420" s="75"/>
    </row>
    <row r="421" hidden="1">
      <c r="B421" s="37"/>
      <c r="W421" s="75"/>
      <c r="X421" s="75"/>
      <c r="Y421" s="75"/>
      <c r="Z421" s="75"/>
      <c r="AA421" s="75"/>
      <c r="AB421" s="75"/>
      <c r="AC421" s="75"/>
      <c r="AD421" s="75"/>
      <c r="AE421" s="75"/>
      <c r="AF421" s="75"/>
    </row>
    <row r="422" hidden="1">
      <c r="B422" s="37"/>
      <c r="W422" s="75"/>
      <c r="X422" s="75"/>
      <c r="Y422" s="75"/>
      <c r="Z422" s="75"/>
      <c r="AA422" s="75"/>
      <c r="AB422" s="75"/>
      <c r="AC422" s="75"/>
      <c r="AD422" s="75"/>
      <c r="AE422" s="75"/>
      <c r="AF422" s="75"/>
    </row>
    <row r="423" hidden="1">
      <c r="B423" s="37"/>
      <c r="W423" s="75"/>
      <c r="X423" s="75"/>
      <c r="Y423" s="75"/>
      <c r="Z423" s="75"/>
      <c r="AA423" s="75"/>
      <c r="AB423" s="75"/>
      <c r="AC423" s="75"/>
      <c r="AD423" s="75"/>
      <c r="AE423" s="75"/>
      <c r="AF423" s="75"/>
    </row>
    <row r="424" hidden="1">
      <c r="B424" s="37"/>
      <c r="W424" s="75"/>
      <c r="X424" s="75"/>
      <c r="Y424" s="75"/>
      <c r="Z424" s="75"/>
      <c r="AA424" s="75"/>
      <c r="AB424" s="75"/>
      <c r="AC424" s="75"/>
      <c r="AD424" s="75"/>
      <c r="AE424" s="75"/>
      <c r="AF424" s="75"/>
    </row>
    <row r="425" hidden="1">
      <c r="B425" s="37"/>
      <c r="W425" s="75"/>
      <c r="X425" s="75"/>
      <c r="Y425" s="75"/>
      <c r="Z425" s="75"/>
      <c r="AA425" s="75"/>
      <c r="AB425" s="75"/>
      <c r="AC425" s="75"/>
      <c r="AD425" s="75"/>
      <c r="AE425" s="75"/>
      <c r="AF425" s="75"/>
    </row>
    <row r="426" hidden="1">
      <c r="B426" s="37"/>
      <c r="W426" s="75"/>
      <c r="X426" s="75"/>
      <c r="Y426" s="75"/>
      <c r="Z426" s="75"/>
      <c r="AA426" s="75"/>
      <c r="AB426" s="75"/>
      <c r="AC426" s="75"/>
      <c r="AD426" s="75"/>
      <c r="AE426" s="75"/>
      <c r="AF426" s="75"/>
    </row>
    <row r="427" hidden="1">
      <c r="B427" s="37"/>
      <c r="W427" s="75"/>
      <c r="X427" s="75"/>
      <c r="Y427" s="75"/>
      <c r="Z427" s="75"/>
      <c r="AA427" s="75"/>
      <c r="AB427" s="75"/>
      <c r="AC427" s="75"/>
      <c r="AD427" s="75"/>
      <c r="AE427" s="75"/>
      <c r="AF427" s="75"/>
    </row>
    <row r="428" hidden="1">
      <c r="B428" s="37"/>
      <c r="W428" s="75"/>
      <c r="X428" s="75"/>
      <c r="Y428" s="75"/>
      <c r="Z428" s="75"/>
      <c r="AA428" s="75"/>
      <c r="AB428" s="75"/>
      <c r="AC428" s="75"/>
      <c r="AD428" s="75"/>
      <c r="AE428" s="75"/>
      <c r="AF428" s="75"/>
    </row>
    <row r="429" hidden="1">
      <c r="B429" s="37"/>
      <c r="W429" s="75"/>
      <c r="X429" s="75"/>
      <c r="Y429" s="75"/>
      <c r="Z429" s="75"/>
      <c r="AA429" s="75"/>
      <c r="AB429" s="75"/>
      <c r="AC429" s="75"/>
      <c r="AD429" s="75"/>
      <c r="AE429" s="75"/>
      <c r="AF429" s="75"/>
    </row>
    <row r="430" hidden="1">
      <c r="B430" s="37"/>
      <c r="W430" s="75"/>
      <c r="X430" s="75"/>
      <c r="Y430" s="75"/>
      <c r="Z430" s="75"/>
      <c r="AA430" s="75"/>
      <c r="AB430" s="75"/>
      <c r="AC430" s="75"/>
      <c r="AD430" s="75"/>
      <c r="AE430" s="75"/>
      <c r="AF430" s="75"/>
    </row>
    <row r="431" hidden="1">
      <c r="B431" s="37"/>
      <c r="W431" s="75"/>
      <c r="X431" s="75"/>
      <c r="Y431" s="75"/>
      <c r="Z431" s="75"/>
      <c r="AA431" s="75"/>
      <c r="AB431" s="75"/>
      <c r="AC431" s="75"/>
      <c r="AD431" s="75"/>
      <c r="AE431" s="75"/>
      <c r="AF431" s="75"/>
    </row>
    <row r="432" hidden="1">
      <c r="B432" s="37"/>
      <c r="W432" s="75"/>
      <c r="X432" s="75"/>
      <c r="Y432" s="75"/>
      <c r="Z432" s="75"/>
      <c r="AA432" s="75"/>
      <c r="AB432" s="75"/>
      <c r="AC432" s="75"/>
      <c r="AD432" s="75"/>
      <c r="AE432" s="75"/>
      <c r="AF432" s="75"/>
    </row>
    <row r="433" hidden="1">
      <c r="B433" s="37"/>
      <c r="W433" s="75"/>
      <c r="X433" s="75"/>
      <c r="Y433" s="75"/>
      <c r="Z433" s="75"/>
      <c r="AA433" s="75"/>
      <c r="AB433" s="75"/>
      <c r="AC433" s="75"/>
      <c r="AD433" s="75"/>
      <c r="AE433" s="75"/>
      <c r="AF433" s="75"/>
    </row>
    <row r="434" hidden="1">
      <c r="B434" s="37"/>
      <c r="W434" s="75"/>
      <c r="X434" s="75"/>
      <c r="Y434" s="75"/>
      <c r="Z434" s="75"/>
      <c r="AA434" s="75"/>
      <c r="AB434" s="75"/>
      <c r="AC434" s="75"/>
      <c r="AD434" s="75"/>
      <c r="AE434" s="75"/>
      <c r="AF434" s="75"/>
    </row>
    <row r="435" hidden="1">
      <c r="B435" s="37"/>
      <c r="W435" s="75"/>
      <c r="X435" s="75"/>
      <c r="Y435" s="75"/>
      <c r="Z435" s="75"/>
      <c r="AA435" s="75"/>
      <c r="AB435" s="75"/>
      <c r="AC435" s="75"/>
      <c r="AD435" s="75"/>
      <c r="AE435" s="75"/>
      <c r="AF435" s="75"/>
    </row>
    <row r="436" hidden="1">
      <c r="B436" s="37"/>
      <c r="W436" s="75"/>
      <c r="X436" s="75"/>
      <c r="Y436" s="75"/>
      <c r="Z436" s="75"/>
      <c r="AA436" s="75"/>
      <c r="AB436" s="75"/>
      <c r="AC436" s="75"/>
      <c r="AD436" s="75"/>
      <c r="AE436" s="75"/>
      <c r="AF436" s="75"/>
    </row>
    <row r="437" hidden="1">
      <c r="B437" s="37"/>
      <c r="W437" s="75"/>
      <c r="X437" s="75"/>
      <c r="Y437" s="75"/>
      <c r="Z437" s="75"/>
      <c r="AA437" s="75"/>
      <c r="AB437" s="75"/>
      <c r="AC437" s="75"/>
      <c r="AD437" s="75"/>
      <c r="AE437" s="75"/>
      <c r="AF437" s="75"/>
    </row>
    <row r="438" hidden="1">
      <c r="B438" s="37"/>
      <c r="W438" s="75"/>
      <c r="X438" s="75"/>
      <c r="Y438" s="75"/>
      <c r="Z438" s="75"/>
      <c r="AA438" s="75"/>
      <c r="AB438" s="75"/>
      <c r="AC438" s="75"/>
      <c r="AD438" s="75"/>
      <c r="AE438" s="75"/>
      <c r="AF438" s="75"/>
    </row>
    <row r="439" hidden="1">
      <c r="B439" s="37"/>
      <c r="W439" s="75"/>
      <c r="X439" s="75"/>
      <c r="Y439" s="75"/>
      <c r="Z439" s="75"/>
      <c r="AA439" s="75"/>
      <c r="AB439" s="75"/>
      <c r="AC439" s="75"/>
      <c r="AD439" s="75"/>
      <c r="AE439" s="75"/>
      <c r="AF439" s="75"/>
    </row>
    <row r="440" hidden="1">
      <c r="B440" s="37"/>
      <c r="W440" s="75"/>
      <c r="X440" s="75"/>
      <c r="Y440" s="75"/>
      <c r="Z440" s="75"/>
      <c r="AA440" s="75"/>
      <c r="AB440" s="75"/>
      <c r="AC440" s="75"/>
      <c r="AD440" s="75"/>
      <c r="AE440" s="75"/>
      <c r="AF440" s="75"/>
    </row>
    <row r="441" hidden="1">
      <c r="B441" s="37"/>
      <c r="W441" s="75"/>
      <c r="X441" s="75"/>
      <c r="Y441" s="75"/>
      <c r="Z441" s="75"/>
      <c r="AA441" s="75"/>
      <c r="AB441" s="75"/>
      <c r="AC441" s="75"/>
      <c r="AD441" s="75"/>
      <c r="AE441" s="75"/>
      <c r="AF441" s="75"/>
    </row>
    <row r="442" hidden="1">
      <c r="B442" s="37"/>
      <c r="W442" s="75"/>
      <c r="X442" s="75"/>
      <c r="Y442" s="75"/>
      <c r="Z442" s="75"/>
      <c r="AA442" s="75"/>
      <c r="AB442" s="75"/>
      <c r="AC442" s="75"/>
      <c r="AD442" s="75"/>
      <c r="AE442" s="75"/>
      <c r="AF442" s="75"/>
    </row>
    <row r="443" hidden="1">
      <c r="B443" s="37"/>
      <c r="W443" s="75"/>
      <c r="X443" s="75"/>
      <c r="Y443" s="75"/>
      <c r="Z443" s="75"/>
      <c r="AA443" s="75"/>
      <c r="AB443" s="75"/>
      <c r="AC443" s="75"/>
      <c r="AD443" s="75"/>
      <c r="AE443" s="75"/>
      <c r="AF443" s="75"/>
    </row>
    <row r="444" hidden="1">
      <c r="B444" s="37"/>
      <c r="W444" s="75"/>
      <c r="X444" s="75"/>
      <c r="Y444" s="75"/>
      <c r="Z444" s="75"/>
      <c r="AA444" s="75"/>
      <c r="AB444" s="75"/>
      <c r="AC444" s="75"/>
      <c r="AD444" s="75"/>
      <c r="AE444" s="75"/>
      <c r="AF444" s="75"/>
    </row>
    <row r="445" hidden="1">
      <c r="B445" s="37"/>
      <c r="W445" s="75"/>
      <c r="X445" s="75"/>
      <c r="Y445" s="75"/>
      <c r="Z445" s="75"/>
      <c r="AA445" s="75"/>
      <c r="AB445" s="75"/>
      <c r="AC445" s="75"/>
      <c r="AD445" s="75"/>
      <c r="AE445" s="75"/>
      <c r="AF445" s="75"/>
    </row>
    <row r="446" hidden="1">
      <c r="B446" s="37"/>
      <c r="W446" s="75"/>
      <c r="X446" s="75"/>
      <c r="Y446" s="75"/>
      <c r="Z446" s="75"/>
      <c r="AA446" s="75"/>
      <c r="AB446" s="75"/>
      <c r="AC446" s="75"/>
      <c r="AD446" s="75"/>
      <c r="AE446" s="75"/>
      <c r="AF446" s="75"/>
    </row>
    <row r="447" hidden="1">
      <c r="B447" s="37"/>
      <c r="W447" s="75"/>
      <c r="X447" s="75"/>
      <c r="Y447" s="75"/>
      <c r="Z447" s="75"/>
      <c r="AA447" s="75"/>
      <c r="AB447" s="75"/>
      <c r="AC447" s="75"/>
      <c r="AD447" s="75"/>
      <c r="AE447" s="75"/>
      <c r="AF447" s="75"/>
    </row>
    <row r="448" hidden="1">
      <c r="B448" s="37"/>
      <c r="W448" s="75"/>
      <c r="X448" s="75"/>
      <c r="Y448" s="75"/>
      <c r="Z448" s="75"/>
      <c r="AA448" s="75"/>
      <c r="AB448" s="75"/>
      <c r="AC448" s="75"/>
      <c r="AD448" s="75"/>
      <c r="AE448" s="75"/>
      <c r="AF448" s="75"/>
    </row>
    <row r="449" hidden="1">
      <c r="B449" s="37"/>
      <c r="W449" s="75"/>
      <c r="X449" s="75"/>
      <c r="Y449" s="75"/>
      <c r="Z449" s="75"/>
      <c r="AA449" s="75"/>
      <c r="AB449" s="75"/>
      <c r="AC449" s="75"/>
      <c r="AD449" s="75"/>
      <c r="AE449" s="75"/>
      <c r="AF449" s="75"/>
    </row>
    <row r="450" hidden="1">
      <c r="B450" s="37"/>
      <c r="W450" s="75"/>
      <c r="X450" s="75"/>
      <c r="Y450" s="75"/>
      <c r="Z450" s="75"/>
      <c r="AA450" s="75"/>
      <c r="AB450" s="75"/>
      <c r="AC450" s="75"/>
      <c r="AD450" s="75"/>
      <c r="AE450" s="75"/>
      <c r="AF450" s="75"/>
    </row>
    <row r="451" hidden="1">
      <c r="B451" s="37"/>
      <c r="W451" s="75"/>
      <c r="X451" s="75"/>
      <c r="Y451" s="75"/>
      <c r="Z451" s="75"/>
      <c r="AA451" s="75"/>
      <c r="AB451" s="75"/>
      <c r="AC451" s="75"/>
      <c r="AD451" s="75"/>
      <c r="AE451" s="75"/>
      <c r="AF451" s="75"/>
    </row>
    <row r="452" hidden="1">
      <c r="B452" s="37"/>
      <c r="W452" s="75"/>
      <c r="X452" s="75"/>
      <c r="Y452" s="75"/>
      <c r="Z452" s="75"/>
      <c r="AA452" s="75"/>
      <c r="AB452" s="75"/>
      <c r="AC452" s="75"/>
      <c r="AD452" s="75"/>
      <c r="AE452" s="75"/>
      <c r="AF452" s="75"/>
    </row>
    <row r="453" hidden="1">
      <c r="B453" s="37"/>
      <c r="W453" s="75"/>
      <c r="X453" s="75"/>
      <c r="Y453" s="75"/>
      <c r="Z453" s="75"/>
      <c r="AA453" s="75"/>
      <c r="AB453" s="75"/>
      <c r="AC453" s="75"/>
      <c r="AD453" s="75"/>
      <c r="AE453" s="75"/>
      <c r="AF453" s="75"/>
    </row>
    <row r="454" hidden="1">
      <c r="B454" s="37"/>
      <c r="W454" s="75"/>
      <c r="X454" s="75"/>
      <c r="Y454" s="75"/>
      <c r="Z454" s="75"/>
      <c r="AA454" s="75"/>
      <c r="AB454" s="75"/>
      <c r="AC454" s="75"/>
      <c r="AD454" s="75"/>
      <c r="AE454" s="75"/>
      <c r="AF454" s="75"/>
    </row>
    <row r="455" hidden="1">
      <c r="B455" s="37"/>
      <c r="W455" s="75"/>
      <c r="X455" s="75"/>
      <c r="Y455" s="75"/>
      <c r="Z455" s="75"/>
      <c r="AA455" s="75"/>
      <c r="AB455" s="75"/>
      <c r="AC455" s="75"/>
      <c r="AD455" s="75"/>
      <c r="AE455" s="75"/>
      <c r="AF455" s="75"/>
    </row>
    <row r="456" hidden="1">
      <c r="B456" s="37"/>
      <c r="W456" s="75"/>
      <c r="X456" s="75"/>
      <c r="Y456" s="75"/>
      <c r="Z456" s="75"/>
      <c r="AA456" s="75"/>
      <c r="AB456" s="75"/>
      <c r="AC456" s="75"/>
      <c r="AD456" s="75"/>
      <c r="AE456" s="75"/>
      <c r="AF456" s="75"/>
    </row>
    <row r="457" hidden="1">
      <c r="B457" s="37"/>
      <c r="W457" s="75"/>
      <c r="X457" s="75"/>
      <c r="Y457" s="75"/>
      <c r="Z457" s="75"/>
      <c r="AA457" s="75"/>
      <c r="AB457" s="75"/>
      <c r="AC457" s="75"/>
      <c r="AD457" s="75"/>
      <c r="AE457" s="75"/>
      <c r="AF457" s="75"/>
    </row>
    <row r="458" hidden="1">
      <c r="B458" s="37"/>
      <c r="W458" s="75"/>
      <c r="X458" s="75"/>
      <c r="Y458" s="75"/>
      <c r="Z458" s="75"/>
      <c r="AA458" s="75"/>
      <c r="AB458" s="75"/>
      <c r="AC458" s="75"/>
      <c r="AD458" s="75"/>
      <c r="AE458" s="75"/>
      <c r="AF458" s="75"/>
    </row>
    <row r="459" hidden="1">
      <c r="B459" s="37"/>
      <c r="W459" s="75"/>
      <c r="X459" s="75"/>
      <c r="Y459" s="75"/>
      <c r="Z459" s="75"/>
      <c r="AA459" s="75"/>
      <c r="AB459" s="75"/>
      <c r="AC459" s="75"/>
      <c r="AD459" s="75"/>
      <c r="AE459" s="75"/>
      <c r="AF459" s="75"/>
    </row>
    <row r="460" hidden="1">
      <c r="B460" s="37"/>
      <c r="W460" s="75"/>
      <c r="X460" s="75"/>
      <c r="Y460" s="75"/>
      <c r="Z460" s="75"/>
      <c r="AA460" s="75"/>
      <c r="AB460" s="75"/>
      <c r="AC460" s="75"/>
      <c r="AD460" s="75"/>
      <c r="AE460" s="75"/>
      <c r="AF460" s="75"/>
    </row>
    <row r="461" hidden="1">
      <c r="B461" s="37"/>
      <c r="W461" s="75"/>
      <c r="X461" s="75"/>
      <c r="Y461" s="75"/>
      <c r="Z461" s="75"/>
      <c r="AA461" s="75"/>
      <c r="AB461" s="75"/>
      <c r="AC461" s="75"/>
      <c r="AD461" s="75"/>
      <c r="AE461" s="75"/>
      <c r="AF461" s="75"/>
    </row>
    <row r="462" hidden="1">
      <c r="B462" s="37"/>
      <c r="W462" s="75"/>
      <c r="X462" s="75"/>
      <c r="Y462" s="75"/>
      <c r="Z462" s="75"/>
      <c r="AA462" s="75"/>
      <c r="AB462" s="75"/>
      <c r="AC462" s="75"/>
      <c r="AD462" s="75"/>
      <c r="AE462" s="75"/>
      <c r="AF462" s="75"/>
    </row>
    <row r="463" hidden="1">
      <c r="B463" s="37"/>
      <c r="W463" s="75"/>
      <c r="X463" s="75"/>
      <c r="Y463" s="75"/>
      <c r="Z463" s="75"/>
      <c r="AA463" s="75"/>
      <c r="AB463" s="75"/>
      <c r="AC463" s="75"/>
      <c r="AD463" s="75"/>
      <c r="AE463" s="75"/>
      <c r="AF463" s="75"/>
    </row>
    <row r="464" hidden="1">
      <c r="B464" s="37"/>
      <c r="W464" s="75"/>
      <c r="X464" s="75"/>
      <c r="Y464" s="75"/>
      <c r="Z464" s="75"/>
      <c r="AA464" s="75"/>
      <c r="AB464" s="75"/>
      <c r="AC464" s="75"/>
      <c r="AD464" s="75"/>
      <c r="AE464" s="75"/>
      <c r="AF464" s="75"/>
    </row>
    <row r="465" hidden="1">
      <c r="B465" s="37"/>
      <c r="W465" s="75"/>
      <c r="X465" s="75"/>
      <c r="Y465" s="75"/>
      <c r="Z465" s="75"/>
      <c r="AA465" s="75"/>
      <c r="AB465" s="75"/>
      <c r="AC465" s="75"/>
      <c r="AD465" s="75"/>
      <c r="AE465" s="75"/>
      <c r="AF465" s="75"/>
    </row>
    <row r="466" hidden="1">
      <c r="B466" s="37"/>
      <c r="W466" s="75"/>
      <c r="X466" s="75"/>
      <c r="Y466" s="75"/>
      <c r="Z466" s="75"/>
      <c r="AA466" s="75"/>
      <c r="AB466" s="75"/>
      <c r="AC466" s="75"/>
      <c r="AD466" s="75"/>
      <c r="AE466" s="75"/>
      <c r="AF466" s="75"/>
    </row>
    <row r="467" hidden="1">
      <c r="B467" s="37"/>
      <c r="W467" s="75"/>
      <c r="X467" s="75"/>
      <c r="Y467" s="75"/>
      <c r="Z467" s="75"/>
      <c r="AA467" s="75"/>
      <c r="AB467" s="75"/>
      <c r="AC467" s="75"/>
      <c r="AD467" s="75"/>
      <c r="AE467" s="75"/>
      <c r="AF467" s="75"/>
    </row>
    <row r="468" hidden="1">
      <c r="B468" s="37"/>
      <c r="W468" s="75"/>
      <c r="X468" s="75"/>
      <c r="Y468" s="75"/>
      <c r="Z468" s="75"/>
      <c r="AA468" s="75"/>
      <c r="AB468" s="75"/>
      <c r="AC468" s="75"/>
      <c r="AD468" s="75"/>
      <c r="AE468" s="75"/>
      <c r="AF468" s="75"/>
    </row>
    <row r="469" hidden="1">
      <c r="B469" s="37"/>
      <c r="W469" s="75"/>
      <c r="X469" s="75"/>
      <c r="Y469" s="75"/>
      <c r="Z469" s="75"/>
      <c r="AA469" s="75"/>
      <c r="AB469" s="75"/>
      <c r="AC469" s="75"/>
      <c r="AD469" s="75"/>
      <c r="AE469" s="75"/>
      <c r="AF469" s="75"/>
    </row>
    <row r="470" hidden="1">
      <c r="B470" s="37"/>
      <c r="W470" s="75"/>
      <c r="X470" s="75"/>
      <c r="Y470" s="75"/>
      <c r="Z470" s="75"/>
      <c r="AA470" s="75"/>
      <c r="AB470" s="75"/>
      <c r="AC470" s="75"/>
      <c r="AD470" s="75"/>
      <c r="AE470" s="75"/>
      <c r="AF470" s="75"/>
    </row>
    <row r="471" hidden="1">
      <c r="B471" s="37"/>
      <c r="W471" s="75"/>
      <c r="X471" s="75"/>
      <c r="Y471" s="75"/>
      <c r="Z471" s="75"/>
      <c r="AA471" s="75"/>
      <c r="AB471" s="75"/>
      <c r="AC471" s="75"/>
      <c r="AD471" s="75"/>
      <c r="AE471" s="75"/>
      <c r="AF471" s="75"/>
    </row>
    <row r="472" hidden="1">
      <c r="B472" s="37"/>
      <c r="W472" s="75"/>
      <c r="X472" s="75"/>
      <c r="Y472" s="75"/>
      <c r="Z472" s="75"/>
      <c r="AA472" s="75"/>
      <c r="AB472" s="75"/>
      <c r="AC472" s="75"/>
      <c r="AD472" s="75"/>
      <c r="AE472" s="75"/>
      <c r="AF472" s="75"/>
    </row>
    <row r="473" hidden="1">
      <c r="B473" s="37"/>
      <c r="W473" s="75"/>
      <c r="X473" s="75"/>
      <c r="Y473" s="75"/>
      <c r="Z473" s="75"/>
      <c r="AA473" s="75"/>
      <c r="AB473" s="75"/>
      <c r="AC473" s="75"/>
      <c r="AD473" s="75"/>
      <c r="AE473" s="75"/>
      <c r="AF473" s="75"/>
    </row>
    <row r="474" hidden="1">
      <c r="B474" s="37"/>
      <c r="W474" s="75"/>
      <c r="X474" s="75"/>
      <c r="Y474" s="75"/>
      <c r="Z474" s="75"/>
      <c r="AA474" s="75"/>
      <c r="AB474" s="75"/>
      <c r="AC474" s="75"/>
      <c r="AD474" s="75"/>
      <c r="AE474" s="75"/>
      <c r="AF474" s="75"/>
    </row>
    <row r="475" hidden="1">
      <c r="B475" s="37"/>
      <c r="W475" s="75"/>
      <c r="X475" s="75"/>
      <c r="Y475" s="75"/>
      <c r="Z475" s="75"/>
      <c r="AA475" s="75"/>
      <c r="AB475" s="75"/>
      <c r="AC475" s="75"/>
      <c r="AD475" s="75"/>
      <c r="AE475" s="75"/>
      <c r="AF475" s="75"/>
    </row>
    <row r="476" hidden="1">
      <c r="B476" s="37"/>
      <c r="W476" s="75"/>
      <c r="X476" s="75"/>
      <c r="Y476" s="75"/>
      <c r="Z476" s="75"/>
      <c r="AA476" s="75"/>
      <c r="AB476" s="75"/>
      <c r="AC476" s="75"/>
      <c r="AD476" s="75"/>
      <c r="AE476" s="75"/>
      <c r="AF476" s="75"/>
    </row>
    <row r="477" hidden="1">
      <c r="B477" s="37"/>
      <c r="W477" s="75"/>
      <c r="X477" s="75"/>
      <c r="Y477" s="75"/>
      <c r="Z477" s="75"/>
      <c r="AA477" s="75"/>
      <c r="AB477" s="75"/>
      <c r="AC477" s="75"/>
      <c r="AD477" s="75"/>
      <c r="AE477" s="75"/>
      <c r="AF477" s="75"/>
    </row>
    <row r="478" hidden="1">
      <c r="B478" s="37"/>
      <c r="W478" s="75"/>
      <c r="X478" s="75"/>
      <c r="Y478" s="75"/>
      <c r="Z478" s="75"/>
      <c r="AA478" s="75"/>
      <c r="AB478" s="75"/>
      <c r="AC478" s="75"/>
      <c r="AD478" s="75"/>
      <c r="AE478" s="75"/>
      <c r="AF478" s="75"/>
    </row>
    <row r="479" hidden="1">
      <c r="B479" s="37"/>
      <c r="W479" s="75"/>
      <c r="X479" s="75"/>
      <c r="Y479" s="75"/>
      <c r="Z479" s="75"/>
      <c r="AA479" s="75"/>
      <c r="AB479" s="75"/>
      <c r="AC479" s="75"/>
      <c r="AD479" s="75"/>
      <c r="AE479" s="75"/>
      <c r="AF479" s="75"/>
    </row>
    <row r="480" hidden="1">
      <c r="B480" s="37"/>
      <c r="W480" s="75"/>
      <c r="X480" s="75"/>
      <c r="Y480" s="75"/>
      <c r="Z480" s="75"/>
      <c r="AA480" s="75"/>
      <c r="AB480" s="75"/>
      <c r="AC480" s="75"/>
      <c r="AD480" s="75"/>
      <c r="AE480" s="75"/>
      <c r="AF480" s="75"/>
    </row>
    <row r="481" hidden="1">
      <c r="B481" s="37"/>
      <c r="W481" s="75"/>
      <c r="X481" s="75"/>
      <c r="Y481" s="75"/>
      <c r="Z481" s="75"/>
      <c r="AA481" s="75"/>
      <c r="AB481" s="75"/>
      <c r="AC481" s="75"/>
      <c r="AD481" s="75"/>
      <c r="AE481" s="75"/>
      <c r="AF481" s="75"/>
    </row>
    <row r="482" hidden="1">
      <c r="B482" s="37"/>
      <c r="W482" s="75"/>
      <c r="X482" s="75"/>
      <c r="Y482" s="75"/>
      <c r="Z482" s="75"/>
      <c r="AA482" s="75"/>
      <c r="AB482" s="75"/>
      <c r="AC482" s="75"/>
      <c r="AD482" s="75"/>
      <c r="AE482" s="75"/>
      <c r="AF482" s="75"/>
    </row>
    <row r="483" hidden="1">
      <c r="B483" s="37"/>
      <c r="W483" s="75"/>
      <c r="X483" s="75"/>
      <c r="Y483" s="75"/>
      <c r="Z483" s="75"/>
      <c r="AA483" s="75"/>
      <c r="AB483" s="75"/>
      <c r="AC483" s="75"/>
      <c r="AD483" s="75"/>
      <c r="AE483" s="75"/>
      <c r="AF483" s="75"/>
    </row>
    <row r="484" hidden="1">
      <c r="B484" s="37"/>
      <c r="W484" s="75"/>
      <c r="X484" s="75"/>
      <c r="Y484" s="75"/>
      <c r="Z484" s="75"/>
      <c r="AA484" s="75"/>
      <c r="AB484" s="75"/>
      <c r="AC484" s="75"/>
      <c r="AD484" s="75"/>
      <c r="AE484" s="75"/>
      <c r="AF484" s="75"/>
    </row>
    <row r="485" hidden="1">
      <c r="B485" s="37"/>
      <c r="W485" s="75"/>
      <c r="X485" s="75"/>
      <c r="Y485" s="75"/>
      <c r="Z485" s="75"/>
      <c r="AA485" s="75"/>
      <c r="AB485" s="75"/>
      <c r="AC485" s="75"/>
      <c r="AD485" s="75"/>
      <c r="AE485" s="75"/>
      <c r="AF485" s="75"/>
    </row>
    <row r="486" hidden="1">
      <c r="B486" s="37"/>
      <c r="W486" s="75"/>
      <c r="X486" s="75"/>
      <c r="Y486" s="75"/>
      <c r="Z486" s="75"/>
      <c r="AA486" s="75"/>
      <c r="AB486" s="75"/>
      <c r="AC486" s="75"/>
      <c r="AD486" s="75"/>
      <c r="AE486" s="75"/>
      <c r="AF486" s="75"/>
    </row>
    <row r="487" hidden="1">
      <c r="B487" s="37"/>
      <c r="W487" s="75"/>
      <c r="X487" s="75"/>
      <c r="Y487" s="75"/>
      <c r="Z487" s="75"/>
      <c r="AA487" s="75"/>
      <c r="AB487" s="75"/>
      <c r="AC487" s="75"/>
      <c r="AD487" s="75"/>
      <c r="AE487" s="75"/>
      <c r="AF487" s="75"/>
    </row>
    <row r="488" hidden="1">
      <c r="B488" s="37"/>
      <c r="W488" s="75"/>
      <c r="X488" s="75"/>
      <c r="Y488" s="75"/>
      <c r="Z488" s="75"/>
      <c r="AA488" s="75"/>
      <c r="AB488" s="75"/>
      <c r="AC488" s="75"/>
      <c r="AD488" s="75"/>
      <c r="AE488" s="75"/>
      <c r="AF488" s="75"/>
    </row>
    <row r="489" hidden="1">
      <c r="B489" s="37"/>
      <c r="W489" s="75"/>
      <c r="X489" s="75"/>
      <c r="Y489" s="75"/>
      <c r="Z489" s="75"/>
      <c r="AA489" s="75"/>
      <c r="AB489" s="75"/>
      <c r="AC489" s="75"/>
      <c r="AD489" s="75"/>
      <c r="AE489" s="75"/>
      <c r="AF489" s="75"/>
    </row>
    <row r="490" hidden="1">
      <c r="B490" s="37"/>
      <c r="W490" s="75"/>
      <c r="X490" s="75"/>
      <c r="Y490" s="75"/>
      <c r="Z490" s="75"/>
      <c r="AA490" s="75"/>
      <c r="AB490" s="75"/>
      <c r="AC490" s="75"/>
      <c r="AD490" s="75"/>
      <c r="AE490" s="75"/>
      <c r="AF490" s="75"/>
    </row>
    <row r="491" hidden="1">
      <c r="B491" s="37"/>
      <c r="W491" s="75"/>
      <c r="X491" s="75"/>
      <c r="Y491" s="75"/>
      <c r="Z491" s="75"/>
      <c r="AA491" s="75"/>
      <c r="AB491" s="75"/>
      <c r="AC491" s="75"/>
      <c r="AD491" s="75"/>
      <c r="AE491" s="75"/>
      <c r="AF491" s="75"/>
    </row>
    <row r="492" hidden="1">
      <c r="B492" s="37"/>
      <c r="W492" s="75"/>
      <c r="X492" s="75"/>
      <c r="Y492" s="75"/>
      <c r="Z492" s="75"/>
      <c r="AA492" s="75"/>
      <c r="AB492" s="75"/>
      <c r="AC492" s="75"/>
      <c r="AD492" s="75"/>
      <c r="AE492" s="75"/>
      <c r="AF492" s="75"/>
    </row>
    <row r="493" hidden="1">
      <c r="B493" s="37"/>
      <c r="W493" s="75"/>
      <c r="X493" s="75"/>
      <c r="Y493" s="75"/>
      <c r="Z493" s="75"/>
      <c r="AA493" s="75"/>
      <c r="AB493" s="75"/>
      <c r="AC493" s="75"/>
      <c r="AD493" s="75"/>
      <c r="AE493" s="75"/>
      <c r="AF493" s="75"/>
    </row>
    <row r="494" hidden="1">
      <c r="B494" s="37"/>
      <c r="W494" s="75"/>
      <c r="X494" s="75"/>
      <c r="Y494" s="75"/>
      <c r="Z494" s="75"/>
      <c r="AA494" s="75"/>
      <c r="AB494" s="75"/>
      <c r="AC494" s="75"/>
      <c r="AD494" s="75"/>
      <c r="AE494" s="75"/>
      <c r="AF494" s="75"/>
    </row>
    <row r="495" hidden="1">
      <c r="B495" s="37"/>
      <c r="W495" s="75"/>
      <c r="X495" s="75"/>
      <c r="Y495" s="75"/>
      <c r="Z495" s="75"/>
      <c r="AA495" s="75"/>
      <c r="AB495" s="75"/>
      <c r="AC495" s="75"/>
      <c r="AD495" s="75"/>
      <c r="AE495" s="75"/>
      <c r="AF495" s="75"/>
    </row>
    <row r="496" hidden="1">
      <c r="B496" s="37"/>
      <c r="W496" s="75"/>
      <c r="X496" s="75"/>
      <c r="Y496" s="75"/>
      <c r="Z496" s="75"/>
      <c r="AA496" s="75"/>
      <c r="AB496" s="75"/>
      <c r="AC496" s="75"/>
      <c r="AD496" s="75"/>
      <c r="AE496" s="75"/>
      <c r="AF496" s="75"/>
    </row>
    <row r="497" hidden="1">
      <c r="B497" s="37"/>
      <c r="W497" s="75"/>
      <c r="X497" s="75"/>
      <c r="Y497" s="75"/>
      <c r="Z497" s="75"/>
      <c r="AA497" s="75"/>
      <c r="AB497" s="75"/>
      <c r="AC497" s="75"/>
      <c r="AD497" s="75"/>
      <c r="AE497" s="75"/>
      <c r="AF497" s="75"/>
    </row>
    <row r="498" hidden="1">
      <c r="B498" s="37"/>
      <c r="W498" s="75"/>
      <c r="X498" s="75"/>
      <c r="Y498" s="75"/>
      <c r="Z498" s="75"/>
      <c r="AA498" s="75"/>
      <c r="AB498" s="75"/>
      <c r="AC498" s="75"/>
      <c r="AD498" s="75"/>
      <c r="AE498" s="75"/>
      <c r="AF498" s="75"/>
    </row>
    <row r="499" hidden="1">
      <c r="B499" s="37"/>
      <c r="W499" s="75"/>
      <c r="X499" s="75"/>
      <c r="Y499" s="75"/>
      <c r="Z499" s="75"/>
      <c r="AA499" s="75"/>
      <c r="AB499" s="75"/>
      <c r="AC499" s="75"/>
      <c r="AD499" s="75"/>
      <c r="AE499" s="75"/>
      <c r="AF499" s="75"/>
    </row>
    <row r="500" hidden="1">
      <c r="B500" s="37"/>
      <c r="W500" s="75"/>
      <c r="X500" s="75"/>
      <c r="Y500" s="75"/>
      <c r="Z500" s="75"/>
      <c r="AA500" s="75"/>
      <c r="AB500" s="75"/>
      <c r="AC500" s="75"/>
      <c r="AD500" s="75"/>
      <c r="AE500" s="75"/>
      <c r="AF500" s="75"/>
    </row>
    <row r="501" hidden="1">
      <c r="B501" s="37"/>
      <c r="W501" s="75"/>
      <c r="X501" s="75"/>
      <c r="Y501" s="75"/>
      <c r="Z501" s="75"/>
      <c r="AA501" s="75"/>
      <c r="AB501" s="75"/>
      <c r="AC501" s="75"/>
      <c r="AD501" s="75"/>
      <c r="AE501" s="75"/>
      <c r="AF501" s="75"/>
    </row>
    <row r="502" hidden="1">
      <c r="B502" s="37"/>
      <c r="W502" s="75"/>
      <c r="X502" s="75"/>
      <c r="Y502" s="75"/>
      <c r="Z502" s="75"/>
      <c r="AA502" s="75"/>
      <c r="AB502" s="75"/>
      <c r="AC502" s="75"/>
      <c r="AD502" s="75"/>
      <c r="AE502" s="75"/>
      <c r="AF502" s="75"/>
    </row>
    <row r="503" hidden="1">
      <c r="B503" s="37"/>
      <c r="W503" s="75"/>
      <c r="X503" s="75"/>
      <c r="Y503" s="75"/>
      <c r="Z503" s="75"/>
      <c r="AA503" s="75"/>
      <c r="AB503" s="75"/>
      <c r="AC503" s="75"/>
      <c r="AD503" s="75"/>
      <c r="AE503" s="75"/>
      <c r="AF503" s="75"/>
    </row>
    <row r="504" hidden="1">
      <c r="B504" s="37"/>
      <c r="W504" s="75"/>
      <c r="X504" s="75"/>
      <c r="Y504" s="75"/>
      <c r="Z504" s="75"/>
      <c r="AA504" s="75"/>
      <c r="AB504" s="75"/>
      <c r="AC504" s="75"/>
      <c r="AD504" s="75"/>
      <c r="AE504" s="75"/>
      <c r="AF504" s="75"/>
    </row>
    <row r="505" hidden="1">
      <c r="B505" s="37"/>
      <c r="W505" s="75"/>
      <c r="X505" s="75"/>
      <c r="Y505" s="75"/>
      <c r="Z505" s="75"/>
      <c r="AA505" s="75"/>
      <c r="AB505" s="75"/>
      <c r="AC505" s="75"/>
      <c r="AD505" s="75"/>
      <c r="AE505" s="75"/>
      <c r="AF505" s="75"/>
    </row>
    <row r="506" hidden="1">
      <c r="B506" s="37"/>
      <c r="W506" s="75"/>
      <c r="X506" s="75"/>
      <c r="Y506" s="75"/>
      <c r="Z506" s="75"/>
      <c r="AA506" s="75"/>
      <c r="AB506" s="75"/>
      <c r="AC506" s="75"/>
      <c r="AD506" s="75"/>
      <c r="AE506" s="75"/>
      <c r="AF506" s="75"/>
    </row>
    <row r="507" hidden="1">
      <c r="B507" s="37"/>
      <c r="W507" s="75"/>
      <c r="X507" s="75"/>
      <c r="Y507" s="75"/>
      <c r="Z507" s="75"/>
      <c r="AA507" s="75"/>
      <c r="AB507" s="75"/>
      <c r="AC507" s="75"/>
      <c r="AD507" s="75"/>
      <c r="AE507" s="75"/>
      <c r="AF507" s="75"/>
    </row>
    <row r="508" hidden="1">
      <c r="B508" s="37"/>
      <c r="W508" s="75"/>
      <c r="X508" s="75"/>
      <c r="Y508" s="75"/>
      <c r="Z508" s="75"/>
      <c r="AA508" s="75"/>
      <c r="AB508" s="75"/>
      <c r="AC508" s="75"/>
      <c r="AD508" s="75"/>
      <c r="AE508" s="75"/>
      <c r="AF508" s="75"/>
    </row>
    <row r="509" hidden="1">
      <c r="B509" s="37"/>
      <c r="W509" s="75"/>
      <c r="X509" s="75"/>
      <c r="Y509" s="75"/>
      <c r="Z509" s="75"/>
      <c r="AA509" s="75"/>
      <c r="AB509" s="75"/>
      <c r="AC509" s="75"/>
      <c r="AD509" s="75"/>
      <c r="AE509" s="75"/>
      <c r="AF509" s="75"/>
    </row>
    <row r="510" hidden="1">
      <c r="B510" s="37"/>
      <c r="W510" s="75"/>
      <c r="X510" s="75"/>
      <c r="Y510" s="75"/>
      <c r="Z510" s="75"/>
      <c r="AA510" s="75"/>
      <c r="AB510" s="75"/>
      <c r="AC510" s="75"/>
      <c r="AD510" s="75"/>
      <c r="AE510" s="75"/>
      <c r="AF510" s="75"/>
    </row>
    <row r="511" hidden="1">
      <c r="B511" s="37"/>
      <c r="W511" s="75"/>
      <c r="X511" s="75"/>
      <c r="Y511" s="75"/>
      <c r="Z511" s="75"/>
      <c r="AA511" s="75"/>
      <c r="AB511" s="75"/>
      <c r="AC511" s="75"/>
      <c r="AD511" s="75"/>
      <c r="AE511" s="75"/>
      <c r="AF511" s="75"/>
    </row>
    <row r="512" hidden="1">
      <c r="B512" s="37"/>
      <c r="W512" s="75"/>
      <c r="X512" s="75"/>
      <c r="Y512" s="75"/>
      <c r="Z512" s="75"/>
      <c r="AA512" s="75"/>
      <c r="AB512" s="75"/>
      <c r="AC512" s="75"/>
      <c r="AD512" s="75"/>
      <c r="AE512" s="75"/>
      <c r="AF512" s="75"/>
    </row>
    <row r="513" hidden="1">
      <c r="B513" s="37"/>
      <c r="W513" s="75"/>
      <c r="X513" s="75"/>
      <c r="Y513" s="75"/>
      <c r="Z513" s="75"/>
      <c r="AA513" s="75"/>
      <c r="AB513" s="75"/>
      <c r="AC513" s="75"/>
      <c r="AD513" s="75"/>
      <c r="AE513" s="75"/>
      <c r="AF513" s="75"/>
    </row>
    <row r="514" hidden="1">
      <c r="B514" s="37"/>
      <c r="W514" s="75"/>
      <c r="X514" s="75"/>
      <c r="Y514" s="75"/>
      <c r="Z514" s="75"/>
      <c r="AA514" s="75"/>
      <c r="AB514" s="75"/>
      <c r="AC514" s="75"/>
      <c r="AD514" s="75"/>
      <c r="AE514" s="75"/>
      <c r="AF514" s="75"/>
    </row>
    <row r="515" hidden="1">
      <c r="B515" s="37"/>
      <c r="W515" s="75"/>
      <c r="X515" s="75"/>
      <c r="Y515" s="75"/>
      <c r="Z515" s="75"/>
      <c r="AA515" s="75"/>
      <c r="AB515" s="75"/>
      <c r="AC515" s="75"/>
      <c r="AD515" s="75"/>
      <c r="AE515" s="75"/>
      <c r="AF515" s="75"/>
    </row>
    <row r="516" hidden="1">
      <c r="B516" s="37"/>
      <c r="W516" s="75"/>
      <c r="X516" s="75"/>
      <c r="Y516" s="75"/>
      <c r="Z516" s="75"/>
      <c r="AA516" s="75"/>
      <c r="AB516" s="75"/>
      <c r="AC516" s="75"/>
      <c r="AD516" s="75"/>
      <c r="AE516" s="75"/>
      <c r="AF516" s="75"/>
    </row>
    <row r="517" hidden="1">
      <c r="B517" s="37"/>
      <c r="W517" s="75"/>
      <c r="X517" s="75"/>
      <c r="Y517" s="75"/>
      <c r="Z517" s="75"/>
      <c r="AA517" s="75"/>
      <c r="AB517" s="75"/>
      <c r="AC517" s="75"/>
      <c r="AD517" s="75"/>
      <c r="AE517" s="75"/>
      <c r="AF517" s="75"/>
    </row>
    <row r="518" hidden="1">
      <c r="B518" s="37"/>
      <c r="W518" s="75"/>
      <c r="X518" s="75"/>
      <c r="Y518" s="75"/>
      <c r="Z518" s="75"/>
      <c r="AA518" s="75"/>
      <c r="AB518" s="75"/>
      <c r="AC518" s="75"/>
      <c r="AD518" s="75"/>
      <c r="AE518" s="75"/>
      <c r="AF518" s="75"/>
    </row>
    <row r="519" hidden="1">
      <c r="B519" s="37"/>
      <c r="W519" s="75"/>
      <c r="X519" s="75"/>
      <c r="Y519" s="75"/>
      <c r="Z519" s="75"/>
      <c r="AA519" s="75"/>
      <c r="AB519" s="75"/>
      <c r="AC519" s="75"/>
      <c r="AD519" s="75"/>
      <c r="AE519" s="75"/>
      <c r="AF519" s="75"/>
    </row>
    <row r="520" hidden="1">
      <c r="B520" s="37"/>
      <c r="W520" s="75"/>
      <c r="X520" s="75"/>
      <c r="Y520" s="75"/>
      <c r="Z520" s="75"/>
      <c r="AA520" s="75"/>
      <c r="AB520" s="75"/>
      <c r="AC520" s="75"/>
      <c r="AD520" s="75"/>
      <c r="AE520" s="75"/>
      <c r="AF520" s="75"/>
    </row>
    <row r="521" hidden="1">
      <c r="B521" s="37"/>
      <c r="W521" s="75"/>
      <c r="X521" s="75"/>
      <c r="Y521" s="75"/>
      <c r="Z521" s="75"/>
      <c r="AA521" s="75"/>
      <c r="AB521" s="75"/>
      <c r="AC521" s="75"/>
      <c r="AD521" s="75"/>
      <c r="AE521" s="75"/>
      <c r="AF521" s="75"/>
    </row>
    <row r="522" hidden="1">
      <c r="B522" s="37"/>
      <c r="W522" s="75"/>
      <c r="X522" s="75"/>
      <c r="Y522" s="75"/>
      <c r="Z522" s="75"/>
      <c r="AA522" s="75"/>
      <c r="AB522" s="75"/>
      <c r="AC522" s="75"/>
      <c r="AD522" s="75"/>
      <c r="AE522" s="75"/>
      <c r="AF522" s="75"/>
    </row>
    <row r="523" hidden="1">
      <c r="B523" s="37"/>
      <c r="W523" s="75"/>
      <c r="X523" s="75"/>
      <c r="Y523" s="75"/>
      <c r="Z523" s="75"/>
      <c r="AA523" s="75"/>
      <c r="AB523" s="75"/>
      <c r="AC523" s="75"/>
      <c r="AD523" s="75"/>
      <c r="AE523" s="75"/>
      <c r="AF523" s="75"/>
    </row>
    <row r="524" hidden="1">
      <c r="B524" s="37"/>
      <c r="W524" s="75"/>
      <c r="X524" s="75"/>
      <c r="Y524" s="75"/>
      <c r="Z524" s="75"/>
      <c r="AA524" s="75"/>
      <c r="AB524" s="75"/>
      <c r="AC524" s="75"/>
      <c r="AD524" s="75"/>
      <c r="AE524" s="75"/>
      <c r="AF524" s="75"/>
    </row>
    <row r="525" hidden="1">
      <c r="B525" s="37"/>
      <c r="W525" s="75"/>
      <c r="X525" s="75"/>
      <c r="Y525" s="75"/>
      <c r="Z525" s="75"/>
      <c r="AA525" s="75"/>
      <c r="AB525" s="75"/>
      <c r="AC525" s="75"/>
      <c r="AD525" s="75"/>
      <c r="AE525" s="75"/>
      <c r="AF525" s="75"/>
    </row>
    <row r="526" hidden="1">
      <c r="B526" s="37"/>
      <c r="W526" s="75"/>
      <c r="X526" s="75"/>
      <c r="Y526" s="75"/>
      <c r="Z526" s="75"/>
      <c r="AA526" s="75"/>
      <c r="AB526" s="75"/>
      <c r="AC526" s="75"/>
      <c r="AD526" s="75"/>
      <c r="AE526" s="75"/>
      <c r="AF526" s="75"/>
    </row>
    <row r="527" hidden="1">
      <c r="B527" s="37"/>
      <c r="W527" s="75"/>
      <c r="X527" s="75"/>
      <c r="Y527" s="75"/>
      <c r="Z527" s="75"/>
      <c r="AA527" s="75"/>
      <c r="AB527" s="75"/>
      <c r="AC527" s="75"/>
      <c r="AD527" s="75"/>
      <c r="AE527" s="75"/>
      <c r="AF527" s="75"/>
    </row>
    <row r="528" hidden="1">
      <c r="B528" s="37"/>
      <c r="W528" s="75"/>
      <c r="X528" s="75"/>
      <c r="Y528" s="75"/>
      <c r="Z528" s="75"/>
      <c r="AA528" s="75"/>
      <c r="AB528" s="75"/>
      <c r="AC528" s="75"/>
      <c r="AD528" s="75"/>
      <c r="AE528" s="75"/>
      <c r="AF528" s="75"/>
    </row>
    <row r="529" hidden="1">
      <c r="B529" s="37"/>
      <c r="W529" s="75"/>
      <c r="X529" s="75"/>
      <c r="Y529" s="75"/>
      <c r="Z529" s="75"/>
      <c r="AA529" s="75"/>
      <c r="AB529" s="75"/>
      <c r="AC529" s="75"/>
      <c r="AD529" s="75"/>
      <c r="AE529" s="75"/>
      <c r="AF529" s="75"/>
    </row>
    <row r="530" hidden="1">
      <c r="B530" s="37"/>
      <c r="W530" s="75"/>
      <c r="X530" s="75"/>
      <c r="Y530" s="75"/>
      <c r="Z530" s="75"/>
      <c r="AA530" s="75"/>
      <c r="AB530" s="75"/>
      <c r="AC530" s="75"/>
      <c r="AD530" s="75"/>
      <c r="AE530" s="75"/>
      <c r="AF530" s="75"/>
    </row>
    <row r="531" hidden="1">
      <c r="B531" s="37"/>
      <c r="W531" s="75"/>
      <c r="X531" s="75"/>
      <c r="Y531" s="75"/>
      <c r="Z531" s="75"/>
      <c r="AA531" s="75"/>
      <c r="AB531" s="75"/>
      <c r="AC531" s="75"/>
      <c r="AD531" s="75"/>
      <c r="AE531" s="75"/>
      <c r="AF531" s="75"/>
    </row>
    <row r="532" hidden="1">
      <c r="B532" s="37"/>
      <c r="W532" s="75"/>
      <c r="X532" s="75"/>
      <c r="Y532" s="75"/>
      <c r="Z532" s="75"/>
      <c r="AA532" s="75"/>
      <c r="AB532" s="75"/>
      <c r="AC532" s="75"/>
      <c r="AD532" s="75"/>
      <c r="AE532" s="75"/>
      <c r="AF532" s="75"/>
    </row>
    <row r="533" hidden="1">
      <c r="B533" s="37"/>
      <c r="W533" s="75"/>
      <c r="X533" s="75"/>
      <c r="Y533" s="75"/>
      <c r="Z533" s="75"/>
      <c r="AA533" s="75"/>
      <c r="AB533" s="75"/>
      <c r="AC533" s="75"/>
      <c r="AD533" s="75"/>
      <c r="AE533" s="75"/>
      <c r="AF533" s="75"/>
    </row>
    <row r="534" hidden="1">
      <c r="B534" s="37"/>
      <c r="W534" s="75"/>
      <c r="X534" s="75"/>
      <c r="Y534" s="75"/>
      <c r="Z534" s="75"/>
      <c r="AA534" s="75"/>
      <c r="AB534" s="75"/>
      <c r="AC534" s="75"/>
      <c r="AD534" s="75"/>
      <c r="AE534" s="75"/>
      <c r="AF534" s="75"/>
    </row>
    <row r="535" hidden="1">
      <c r="B535" s="37"/>
      <c r="W535" s="75"/>
      <c r="X535" s="75"/>
      <c r="Y535" s="75"/>
      <c r="Z535" s="75"/>
      <c r="AA535" s="75"/>
      <c r="AB535" s="75"/>
      <c r="AC535" s="75"/>
      <c r="AD535" s="75"/>
      <c r="AE535" s="75"/>
      <c r="AF535" s="75"/>
    </row>
    <row r="536" hidden="1">
      <c r="B536" s="37"/>
      <c r="W536" s="75"/>
      <c r="X536" s="75"/>
      <c r="Y536" s="75"/>
      <c r="Z536" s="75"/>
      <c r="AA536" s="75"/>
      <c r="AB536" s="75"/>
      <c r="AC536" s="75"/>
      <c r="AD536" s="75"/>
      <c r="AE536" s="75"/>
      <c r="AF536" s="75"/>
    </row>
    <row r="537" hidden="1">
      <c r="B537" s="37"/>
      <c r="W537" s="75"/>
      <c r="X537" s="75"/>
      <c r="Y537" s="75"/>
      <c r="Z537" s="75"/>
      <c r="AA537" s="75"/>
      <c r="AB537" s="75"/>
      <c r="AC537" s="75"/>
      <c r="AD537" s="75"/>
      <c r="AE537" s="75"/>
      <c r="AF537" s="75"/>
    </row>
    <row r="538" hidden="1">
      <c r="B538" s="37"/>
      <c r="W538" s="75"/>
      <c r="X538" s="75"/>
      <c r="Y538" s="75"/>
      <c r="Z538" s="75"/>
      <c r="AA538" s="75"/>
      <c r="AB538" s="75"/>
      <c r="AC538" s="75"/>
      <c r="AD538" s="75"/>
      <c r="AE538" s="75"/>
      <c r="AF538" s="75"/>
    </row>
    <row r="539" hidden="1">
      <c r="B539" s="37"/>
      <c r="W539" s="75"/>
      <c r="X539" s="75"/>
      <c r="Y539" s="75"/>
      <c r="Z539" s="75"/>
      <c r="AA539" s="75"/>
      <c r="AB539" s="75"/>
      <c r="AC539" s="75"/>
      <c r="AD539" s="75"/>
      <c r="AE539" s="75"/>
      <c r="AF539" s="75"/>
    </row>
    <row r="540" hidden="1">
      <c r="B540" s="37"/>
      <c r="W540" s="75"/>
      <c r="X540" s="75"/>
      <c r="Y540" s="75"/>
      <c r="Z540" s="75"/>
      <c r="AA540" s="75"/>
      <c r="AB540" s="75"/>
      <c r="AC540" s="75"/>
      <c r="AD540" s="75"/>
      <c r="AE540" s="75"/>
      <c r="AF540" s="75"/>
    </row>
    <row r="541" hidden="1">
      <c r="B541" s="37"/>
      <c r="W541" s="75"/>
      <c r="X541" s="75"/>
      <c r="Y541" s="75"/>
      <c r="Z541" s="75"/>
      <c r="AA541" s="75"/>
      <c r="AB541" s="75"/>
      <c r="AC541" s="75"/>
      <c r="AD541" s="75"/>
      <c r="AE541" s="75"/>
      <c r="AF541" s="75"/>
    </row>
    <row r="542" hidden="1">
      <c r="B542" s="37"/>
      <c r="W542" s="75"/>
      <c r="X542" s="75"/>
      <c r="Y542" s="75"/>
      <c r="Z542" s="75"/>
      <c r="AA542" s="75"/>
      <c r="AB542" s="75"/>
      <c r="AC542" s="75"/>
      <c r="AD542" s="75"/>
      <c r="AE542" s="75"/>
      <c r="AF542" s="75"/>
    </row>
    <row r="543" hidden="1">
      <c r="B543" s="37"/>
      <c r="W543" s="75"/>
      <c r="X543" s="75"/>
      <c r="Y543" s="75"/>
      <c r="Z543" s="75"/>
      <c r="AA543" s="75"/>
      <c r="AB543" s="75"/>
      <c r="AC543" s="75"/>
      <c r="AD543" s="75"/>
      <c r="AE543" s="75"/>
      <c r="AF543" s="75"/>
    </row>
    <row r="544" hidden="1">
      <c r="B544" s="37"/>
      <c r="W544" s="75"/>
      <c r="X544" s="75"/>
      <c r="Y544" s="75"/>
      <c r="Z544" s="75"/>
      <c r="AA544" s="75"/>
      <c r="AB544" s="75"/>
      <c r="AC544" s="75"/>
      <c r="AD544" s="75"/>
      <c r="AE544" s="75"/>
      <c r="AF544" s="75"/>
    </row>
    <row r="545" hidden="1">
      <c r="B545" s="37"/>
      <c r="W545" s="75"/>
      <c r="X545" s="75"/>
      <c r="Y545" s="75"/>
      <c r="Z545" s="75"/>
      <c r="AA545" s="75"/>
      <c r="AB545" s="75"/>
      <c r="AC545" s="75"/>
      <c r="AD545" s="75"/>
      <c r="AE545" s="75"/>
      <c r="AF545" s="75"/>
    </row>
    <row r="546" hidden="1">
      <c r="B546" s="37"/>
      <c r="W546" s="75"/>
      <c r="X546" s="75"/>
      <c r="Y546" s="75"/>
      <c r="Z546" s="75"/>
      <c r="AA546" s="75"/>
      <c r="AB546" s="75"/>
      <c r="AC546" s="75"/>
      <c r="AD546" s="75"/>
      <c r="AE546" s="75"/>
      <c r="AF546" s="75"/>
    </row>
    <row r="547" hidden="1">
      <c r="B547" s="37"/>
      <c r="W547" s="75"/>
      <c r="X547" s="75"/>
      <c r="Y547" s="75"/>
      <c r="Z547" s="75"/>
      <c r="AA547" s="75"/>
      <c r="AB547" s="75"/>
      <c r="AC547" s="75"/>
      <c r="AD547" s="75"/>
      <c r="AE547" s="75"/>
      <c r="AF547" s="75"/>
    </row>
    <row r="548" hidden="1">
      <c r="B548" s="37"/>
      <c r="W548" s="75"/>
      <c r="X548" s="75"/>
      <c r="Y548" s="75"/>
      <c r="Z548" s="75"/>
      <c r="AA548" s="75"/>
      <c r="AB548" s="75"/>
      <c r="AC548" s="75"/>
      <c r="AD548" s="75"/>
      <c r="AE548" s="75"/>
      <c r="AF548" s="75"/>
    </row>
    <row r="549" hidden="1">
      <c r="B549" s="37"/>
      <c r="W549" s="75"/>
      <c r="X549" s="75"/>
      <c r="Y549" s="75"/>
      <c r="Z549" s="75"/>
      <c r="AA549" s="75"/>
      <c r="AB549" s="75"/>
      <c r="AC549" s="75"/>
      <c r="AD549" s="75"/>
      <c r="AE549" s="75"/>
      <c r="AF549" s="75"/>
    </row>
    <row r="550" hidden="1">
      <c r="B550" s="37"/>
      <c r="W550" s="75"/>
      <c r="X550" s="75"/>
      <c r="Y550" s="75"/>
      <c r="Z550" s="75"/>
      <c r="AA550" s="75"/>
      <c r="AB550" s="75"/>
      <c r="AC550" s="75"/>
      <c r="AD550" s="75"/>
      <c r="AE550" s="75"/>
      <c r="AF550" s="75"/>
    </row>
    <row r="551" hidden="1">
      <c r="B551" s="37"/>
      <c r="W551" s="75"/>
      <c r="X551" s="75"/>
      <c r="Y551" s="75"/>
      <c r="Z551" s="75"/>
      <c r="AA551" s="75"/>
      <c r="AB551" s="75"/>
      <c r="AC551" s="75"/>
      <c r="AD551" s="75"/>
      <c r="AE551" s="75"/>
      <c r="AF551" s="75"/>
    </row>
    <row r="552" hidden="1">
      <c r="B552" s="37"/>
      <c r="W552" s="75"/>
      <c r="X552" s="75"/>
      <c r="Y552" s="75"/>
      <c r="Z552" s="75"/>
      <c r="AA552" s="75"/>
      <c r="AB552" s="75"/>
      <c r="AC552" s="75"/>
      <c r="AD552" s="75"/>
      <c r="AE552" s="75"/>
      <c r="AF552" s="75"/>
    </row>
    <row r="553" hidden="1">
      <c r="B553" s="37"/>
      <c r="W553" s="75"/>
      <c r="X553" s="75"/>
      <c r="Y553" s="75"/>
      <c r="Z553" s="75"/>
      <c r="AA553" s="75"/>
      <c r="AB553" s="75"/>
      <c r="AC553" s="75"/>
      <c r="AD553" s="75"/>
      <c r="AE553" s="75"/>
      <c r="AF553" s="75"/>
    </row>
    <row r="554" hidden="1">
      <c r="B554" s="37"/>
      <c r="W554" s="75"/>
      <c r="X554" s="75"/>
      <c r="Y554" s="75"/>
      <c r="Z554" s="75"/>
      <c r="AA554" s="75"/>
      <c r="AB554" s="75"/>
      <c r="AC554" s="75"/>
      <c r="AD554" s="75"/>
      <c r="AE554" s="75"/>
      <c r="AF554" s="75"/>
    </row>
    <row r="555" hidden="1">
      <c r="B555" s="37"/>
      <c r="W555" s="75"/>
      <c r="X555" s="75"/>
      <c r="Y555" s="75"/>
      <c r="Z555" s="75"/>
      <c r="AA555" s="75"/>
      <c r="AB555" s="75"/>
      <c r="AC555" s="75"/>
      <c r="AD555" s="75"/>
      <c r="AE555" s="75"/>
      <c r="AF555" s="75"/>
    </row>
    <row r="556" hidden="1">
      <c r="B556" s="37"/>
      <c r="W556" s="75"/>
      <c r="X556" s="75"/>
      <c r="Y556" s="75"/>
      <c r="Z556" s="75"/>
      <c r="AA556" s="75"/>
      <c r="AB556" s="75"/>
      <c r="AC556" s="75"/>
      <c r="AD556" s="75"/>
      <c r="AE556" s="75"/>
      <c r="AF556" s="75"/>
    </row>
    <row r="557" hidden="1">
      <c r="B557" s="37"/>
      <c r="W557" s="75"/>
      <c r="X557" s="75"/>
      <c r="Y557" s="75"/>
      <c r="Z557" s="75"/>
      <c r="AA557" s="75"/>
      <c r="AB557" s="75"/>
      <c r="AC557" s="75"/>
      <c r="AD557" s="75"/>
      <c r="AE557" s="75"/>
      <c r="AF557" s="75"/>
    </row>
    <row r="558" hidden="1">
      <c r="B558" s="37"/>
      <c r="W558" s="75"/>
      <c r="X558" s="75"/>
      <c r="Y558" s="75"/>
      <c r="Z558" s="75"/>
      <c r="AA558" s="75"/>
      <c r="AB558" s="75"/>
      <c r="AC558" s="75"/>
      <c r="AD558" s="75"/>
      <c r="AE558" s="75"/>
      <c r="AF558" s="75"/>
    </row>
    <row r="559" hidden="1">
      <c r="B559" s="37"/>
      <c r="W559" s="75"/>
      <c r="X559" s="75"/>
      <c r="Y559" s="75"/>
      <c r="Z559" s="75"/>
      <c r="AA559" s="75"/>
      <c r="AB559" s="75"/>
      <c r="AC559" s="75"/>
      <c r="AD559" s="75"/>
      <c r="AE559" s="75"/>
      <c r="AF559" s="75"/>
    </row>
    <row r="560" hidden="1">
      <c r="B560" s="37"/>
      <c r="W560" s="75"/>
      <c r="X560" s="75"/>
      <c r="Y560" s="75"/>
      <c r="Z560" s="75"/>
      <c r="AA560" s="75"/>
      <c r="AB560" s="75"/>
      <c r="AC560" s="75"/>
      <c r="AD560" s="75"/>
      <c r="AE560" s="75"/>
      <c r="AF560" s="75"/>
    </row>
    <row r="561" hidden="1">
      <c r="B561" s="37"/>
      <c r="W561" s="75"/>
      <c r="X561" s="75"/>
      <c r="Y561" s="75"/>
      <c r="Z561" s="75"/>
      <c r="AA561" s="75"/>
      <c r="AB561" s="75"/>
      <c r="AC561" s="75"/>
      <c r="AD561" s="75"/>
      <c r="AE561" s="75"/>
      <c r="AF561" s="75"/>
    </row>
    <row r="562" hidden="1">
      <c r="B562" s="37"/>
      <c r="W562" s="75"/>
      <c r="X562" s="75"/>
      <c r="Y562" s="75"/>
      <c r="Z562" s="75"/>
      <c r="AA562" s="75"/>
      <c r="AB562" s="75"/>
      <c r="AC562" s="75"/>
      <c r="AD562" s="75"/>
      <c r="AE562" s="75"/>
      <c r="AF562" s="75"/>
    </row>
    <row r="563" hidden="1">
      <c r="B563" s="37"/>
      <c r="W563" s="75"/>
      <c r="X563" s="75"/>
      <c r="Y563" s="75"/>
      <c r="Z563" s="75"/>
      <c r="AA563" s="75"/>
      <c r="AB563" s="75"/>
      <c r="AC563" s="75"/>
      <c r="AD563" s="75"/>
      <c r="AE563" s="75"/>
      <c r="AF563" s="75"/>
    </row>
    <row r="564" hidden="1">
      <c r="B564" s="37"/>
      <c r="W564" s="75"/>
      <c r="X564" s="75"/>
      <c r="Y564" s="75"/>
      <c r="Z564" s="75"/>
      <c r="AA564" s="75"/>
      <c r="AB564" s="75"/>
      <c r="AC564" s="75"/>
      <c r="AD564" s="75"/>
      <c r="AE564" s="75"/>
      <c r="AF564" s="75"/>
    </row>
    <row r="565" hidden="1">
      <c r="B565" s="37"/>
      <c r="W565" s="75"/>
      <c r="X565" s="75"/>
      <c r="Y565" s="75"/>
      <c r="Z565" s="75"/>
      <c r="AA565" s="75"/>
      <c r="AB565" s="75"/>
      <c r="AC565" s="75"/>
      <c r="AD565" s="75"/>
      <c r="AE565" s="75"/>
      <c r="AF565" s="75"/>
    </row>
    <row r="566" hidden="1">
      <c r="B566" s="37"/>
      <c r="W566" s="75"/>
      <c r="X566" s="75"/>
      <c r="Y566" s="75"/>
      <c r="Z566" s="75"/>
      <c r="AA566" s="75"/>
      <c r="AB566" s="75"/>
      <c r="AC566" s="75"/>
      <c r="AD566" s="75"/>
      <c r="AE566" s="75"/>
      <c r="AF566" s="75"/>
    </row>
    <row r="567" hidden="1">
      <c r="B567" s="37"/>
      <c r="W567" s="75"/>
      <c r="X567" s="75"/>
      <c r="Y567" s="75"/>
      <c r="Z567" s="75"/>
      <c r="AA567" s="75"/>
      <c r="AB567" s="75"/>
      <c r="AC567" s="75"/>
      <c r="AD567" s="75"/>
      <c r="AE567" s="75"/>
      <c r="AF567" s="75"/>
    </row>
    <row r="568" hidden="1">
      <c r="B568" s="37"/>
      <c r="W568" s="75"/>
      <c r="X568" s="75"/>
      <c r="Y568" s="75"/>
      <c r="Z568" s="75"/>
      <c r="AA568" s="75"/>
      <c r="AB568" s="75"/>
      <c r="AC568" s="75"/>
      <c r="AD568" s="75"/>
      <c r="AE568" s="75"/>
      <c r="AF568" s="75"/>
    </row>
    <row r="569" hidden="1">
      <c r="B569" s="37"/>
      <c r="W569" s="75"/>
      <c r="X569" s="75"/>
      <c r="Y569" s="75"/>
      <c r="Z569" s="75"/>
      <c r="AA569" s="75"/>
      <c r="AB569" s="75"/>
      <c r="AC569" s="75"/>
      <c r="AD569" s="75"/>
      <c r="AE569" s="75"/>
      <c r="AF569" s="75"/>
    </row>
    <row r="570" hidden="1">
      <c r="B570" s="37"/>
      <c r="W570" s="75"/>
      <c r="X570" s="75"/>
      <c r="Y570" s="75"/>
      <c r="Z570" s="75"/>
      <c r="AA570" s="75"/>
      <c r="AB570" s="75"/>
      <c r="AC570" s="75"/>
      <c r="AD570" s="75"/>
      <c r="AE570" s="75"/>
      <c r="AF570" s="75"/>
    </row>
    <row r="571" hidden="1">
      <c r="B571" s="37"/>
      <c r="W571" s="75"/>
      <c r="X571" s="75"/>
      <c r="Y571" s="75"/>
      <c r="Z571" s="75"/>
      <c r="AA571" s="75"/>
      <c r="AB571" s="75"/>
      <c r="AC571" s="75"/>
      <c r="AD571" s="75"/>
      <c r="AE571" s="75"/>
      <c r="AF571" s="75"/>
    </row>
    <row r="572" hidden="1">
      <c r="B572" s="37"/>
      <c r="W572" s="75"/>
      <c r="X572" s="75"/>
      <c r="Y572" s="75"/>
      <c r="Z572" s="75"/>
      <c r="AA572" s="75"/>
      <c r="AB572" s="75"/>
      <c r="AC572" s="75"/>
      <c r="AD572" s="75"/>
      <c r="AE572" s="75"/>
      <c r="AF572" s="75"/>
    </row>
    <row r="573" hidden="1">
      <c r="B573" s="37"/>
      <c r="W573" s="75"/>
      <c r="X573" s="75"/>
      <c r="Y573" s="75"/>
      <c r="Z573" s="75"/>
      <c r="AA573" s="75"/>
      <c r="AB573" s="75"/>
      <c r="AC573" s="75"/>
      <c r="AD573" s="75"/>
      <c r="AE573" s="75"/>
      <c r="AF573" s="75"/>
    </row>
    <row r="574" hidden="1">
      <c r="B574" s="37"/>
      <c r="W574" s="75"/>
      <c r="X574" s="75"/>
      <c r="Y574" s="75"/>
      <c r="Z574" s="75"/>
      <c r="AA574" s="75"/>
      <c r="AB574" s="75"/>
      <c r="AC574" s="75"/>
      <c r="AD574" s="75"/>
      <c r="AE574" s="75"/>
      <c r="AF574" s="75"/>
    </row>
    <row r="575" hidden="1">
      <c r="B575" s="37"/>
      <c r="W575" s="75"/>
      <c r="X575" s="75"/>
      <c r="Y575" s="75"/>
      <c r="Z575" s="75"/>
      <c r="AA575" s="75"/>
      <c r="AB575" s="75"/>
      <c r="AC575" s="75"/>
      <c r="AD575" s="75"/>
      <c r="AE575" s="75"/>
      <c r="AF575" s="75"/>
    </row>
    <row r="576" hidden="1">
      <c r="B576" s="37"/>
      <c r="W576" s="75"/>
      <c r="X576" s="75"/>
      <c r="Y576" s="75"/>
      <c r="Z576" s="75"/>
      <c r="AA576" s="75"/>
      <c r="AB576" s="75"/>
      <c r="AC576" s="75"/>
      <c r="AD576" s="75"/>
      <c r="AE576" s="75"/>
      <c r="AF576" s="75"/>
    </row>
    <row r="577" hidden="1">
      <c r="B577" s="37"/>
      <c r="W577" s="75"/>
      <c r="X577" s="75"/>
      <c r="Y577" s="75"/>
      <c r="Z577" s="75"/>
      <c r="AA577" s="75"/>
      <c r="AB577" s="75"/>
      <c r="AC577" s="75"/>
      <c r="AD577" s="75"/>
      <c r="AE577" s="75"/>
      <c r="AF577" s="75"/>
    </row>
    <row r="578" hidden="1">
      <c r="B578" s="37"/>
      <c r="W578" s="75"/>
      <c r="X578" s="75"/>
      <c r="Y578" s="75"/>
      <c r="Z578" s="75"/>
      <c r="AA578" s="75"/>
      <c r="AB578" s="75"/>
      <c r="AC578" s="75"/>
      <c r="AD578" s="75"/>
      <c r="AE578" s="75"/>
      <c r="AF578" s="75"/>
    </row>
    <row r="579" hidden="1">
      <c r="B579" s="37"/>
      <c r="W579" s="75"/>
      <c r="X579" s="75"/>
      <c r="Y579" s="75"/>
      <c r="Z579" s="75"/>
      <c r="AA579" s="75"/>
      <c r="AB579" s="75"/>
      <c r="AC579" s="75"/>
      <c r="AD579" s="75"/>
      <c r="AE579" s="75"/>
      <c r="AF579" s="75"/>
    </row>
    <row r="580" hidden="1">
      <c r="B580" s="37"/>
      <c r="W580" s="75"/>
      <c r="X580" s="75"/>
      <c r="Y580" s="75"/>
      <c r="Z580" s="75"/>
      <c r="AA580" s="75"/>
      <c r="AB580" s="75"/>
      <c r="AC580" s="75"/>
      <c r="AD580" s="75"/>
      <c r="AE580" s="75"/>
      <c r="AF580" s="75"/>
    </row>
    <row r="581" hidden="1">
      <c r="B581" s="37"/>
      <c r="W581" s="75"/>
      <c r="X581" s="75"/>
      <c r="Y581" s="75"/>
      <c r="Z581" s="75"/>
      <c r="AA581" s="75"/>
      <c r="AB581" s="75"/>
      <c r="AC581" s="75"/>
      <c r="AD581" s="75"/>
      <c r="AE581" s="75"/>
      <c r="AF581" s="75"/>
    </row>
    <row r="582" hidden="1">
      <c r="B582" s="37"/>
      <c r="W582" s="75"/>
      <c r="X582" s="75"/>
      <c r="Y582" s="75"/>
      <c r="Z582" s="75"/>
      <c r="AA582" s="75"/>
      <c r="AB582" s="75"/>
      <c r="AC582" s="75"/>
      <c r="AD582" s="75"/>
      <c r="AE582" s="75"/>
      <c r="AF582" s="75"/>
    </row>
    <row r="583" hidden="1">
      <c r="B583" s="37"/>
      <c r="W583" s="75"/>
      <c r="X583" s="75"/>
      <c r="Y583" s="75"/>
      <c r="Z583" s="75"/>
      <c r="AA583" s="75"/>
      <c r="AB583" s="75"/>
      <c r="AC583" s="75"/>
      <c r="AD583" s="75"/>
      <c r="AE583" s="75"/>
      <c r="AF583" s="75"/>
    </row>
    <row r="584" hidden="1">
      <c r="B584" s="37"/>
      <c r="W584" s="75"/>
      <c r="X584" s="75"/>
      <c r="Y584" s="75"/>
      <c r="Z584" s="75"/>
      <c r="AA584" s="75"/>
      <c r="AB584" s="75"/>
      <c r="AC584" s="75"/>
      <c r="AD584" s="75"/>
      <c r="AE584" s="75"/>
      <c r="AF584" s="75"/>
    </row>
    <row r="585" hidden="1">
      <c r="B585" s="37"/>
      <c r="W585" s="75"/>
      <c r="X585" s="75"/>
      <c r="Y585" s="75"/>
      <c r="Z585" s="75"/>
      <c r="AA585" s="75"/>
      <c r="AB585" s="75"/>
      <c r="AC585" s="75"/>
      <c r="AD585" s="75"/>
      <c r="AE585" s="75"/>
      <c r="AF585" s="75"/>
    </row>
    <row r="586" hidden="1">
      <c r="B586" s="37"/>
      <c r="W586" s="75"/>
      <c r="X586" s="75"/>
      <c r="Y586" s="75"/>
      <c r="Z586" s="75"/>
      <c r="AA586" s="75"/>
      <c r="AB586" s="75"/>
      <c r="AC586" s="75"/>
      <c r="AD586" s="75"/>
      <c r="AE586" s="75"/>
      <c r="AF586" s="75"/>
    </row>
    <row r="587" hidden="1">
      <c r="B587" s="37"/>
      <c r="W587" s="75"/>
      <c r="X587" s="75"/>
      <c r="Y587" s="75"/>
      <c r="Z587" s="75"/>
      <c r="AA587" s="75"/>
      <c r="AB587" s="75"/>
      <c r="AC587" s="75"/>
      <c r="AD587" s="75"/>
      <c r="AE587" s="75"/>
      <c r="AF587" s="75"/>
    </row>
    <row r="588" hidden="1">
      <c r="B588" s="37"/>
      <c r="W588" s="75"/>
      <c r="X588" s="75"/>
      <c r="Y588" s="75"/>
      <c r="Z588" s="75"/>
      <c r="AA588" s="75"/>
      <c r="AB588" s="75"/>
      <c r="AC588" s="75"/>
      <c r="AD588" s="75"/>
      <c r="AE588" s="75"/>
      <c r="AF588" s="75"/>
    </row>
    <row r="589" hidden="1">
      <c r="B589" s="37"/>
      <c r="W589" s="75"/>
      <c r="X589" s="75"/>
      <c r="Y589" s="75"/>
      <c r="Z589" s="75"/>
      <c r="AA589" s="75"/>
      <c r="AB589" s="75"/>
      <c r="AC589" s="75"/>
      <c r="AD589" s="75"/>
      <c r="AE589" s="75"/>
      <c r="AF589" s="75"/>
    </row>
    <row r="590" hidden="1">
      <c r="B590" s="37"/>
      <c r="W590" s="75"/>
      <c r="X590" s="75"/>
      <c r="Y590" s="75"/>
      <c r="Z590" s="75"/>
      <c r="AA590" s="75"/>
      <c r="AB590" s="75"/>
      <c r="AC590" s="75"/>
      <c r="AD590" s="75"/>
      <c r="AE590" s="75"/>
      <c r="AF590" s="75"/>
    </row>
    <row r="591" hidden="1">
      <c r="B591" s="37"/>
      <c r="W591" s="75"/>
      <c r="X591" s="75"/>
      <c r="Y591" s="75"/>
      <c r="Z591" s="75"/>
      <c r="AA591" s="75"/>
      <c r="AB591" s="75"/>
      <c r="AC591" s="75"/>
      <c r="AD591" s="75"/>
      <c r="AE591" s="75"/>
      <c r="AF591" s="75"/>
    </row>
    <row r="592" hidden="1">
      <c r="B592" s="37"/>
      <c r="W592" s="75"/>
      <c r="X592" s="75"/>
      <c r="Y592" s="75"/>
      <c r="Z592" s="75"/>
      <c r="AA592" s="75"/>
      <c r="AB592" s="75"/>
      <c r="AC592" s="75"/>
      <c r="AD592" s="75"/>
      <c r="AE592" s="75"/>
      <c r="AF592" s="75"/>
    </row>
    <row r="593" hidden="1">
      <c r="B593" s="37"/>
      <c r="W593" s="75"/>
      <c r="X593" s="75"/>
      <c r="Y593" s="75"/>
      <c r="Z593" s="75"/>
      <c r="AA593" s="75"/>
      <c r="AB593" s="75"/>
      <c r="AC593" s="75"/>
      <c r="AD593" s="75"/>
      <c r="AE593" s="75"/>
      <c r="AF593" s="75"/>
    </row>
    <row r="594" hidden="1">
      <c r="B594" s="37"/>
      <c r="W594" s="75"/>
      <c r="X594" s="75"/>
      <c r="Y594" s="75"/>
      <c r="Z594" s="75"/>
      <c r="AA594" s="75"/>
      <c r="AB594" s="75"/>
      <c r="AC594" s="75"/>
      <c r="AD594" s="75"/>
      <c r="AE594" s="75"/>
      <c r="AF594" s="75"/>
    </row>
    <row r="595" hidden="1">
      <c r="B595" s="37"/>
      <c r="W595" s="75"/>
      <c r="X595" s="75"/>
      <c r="Y595" s="75"/>
      <c r="Z595" s="75"/>
      <c r="AA595" s="75"/>
      <c r="AB595" s="75"/>
      <c r="AC595" s="75"/>
      <c r="AD595" s="75"/>
      <c r="AE595" s="75"/>
      <c r="AF595" s="75"/>
    </row>
    <row r="596" hidden="1">
      <c r="B596" s="37"/>
      <c r="W596" s="75"/>
      <c r="X596" s="75"/>
      <c r="Y596" s="75"/>
      <c r="Z596" s="75"/>
      <c r="AA596" s="75"/>
      <c r="AB596" s="75"/>
      <c r="AC596" s="75"/>
      <c r="AD596" s="75"/>
      <c r="AE596" s="75"/>
      <c r="AF596" s="75"/>
    </row>
    <row r="597" hidden="1">
      <c r="B597" s="37"/>
      <c r="W597" s="75"/>
      <c r="X597" s="75"/>
      <c r="Y597" s="75"/>
      <c r="Z597" s="75"/>
      <c r="AA597" s="75"/>
      <c r="AB597" s="75"/>
      <c r="AC597" s="75"/>
      <c r="AD597" s="75"/>
      <c r="AE597" s="75"/>
      <c r="AF597" s="75"/>
    </row>
    <row r="598" hidden="1">
      <c r="B598" s="37"/>
      <c r="W598" s="75"/>
      <c r="X598" s="75"/>
      <c r="Y598" s="75"/>
      <c r="Z598" s="75"/>
      <c r="AA598" s="75"/>
      <c r="AB598" s="75"/>
      <c r="AC598" s="75"/>
      <c r="AD598" s="75"/>
      <c r="AE598" s="75"/>
      <c r="AF598" s="75"/>
    </row>
    <row r="599" hidden="1">
      <c r="B599" s="37"/>
      <c r="W599" s="75"/>
      <c r="X599" s="75"/>
      <c r="Y599" s="75"/>
      <c r="Z599" s="75"/>
      <c r="AA599" s="75"/>
      <c r="AB599" s="75"/>
      <c r="AC599" s="75"/>
      <c r="AD599" s="75"/>
      <c r="AE599" s="75"/>
      <c r="AF599" s="75"/>
    </row>
    <row r="600" hidden="1">
      <c r="B600" s="37"/>
      <c r="W600" s="75"/>
      <c r="X600" s="75"/>
      <c r="Y600" s="75"/>
      <c r="Z600" s="75"/>
      <c r="AA600" s="75"/>
      <c r="AB600" s="75"/>
      <c r="AC600" s="75"/>
      <c r="AD600" s="75"/>
      <c r="AE600" s="75"/>
      <c r="AF600" s="75"/>
    </row>
    <row r="601" hidden="1">
      <c r="B601" s="37"/>
      <c r="W601" s="75"/>
      <c r="X601" s="75"/>
      <c r="Y601" s="75"/>
      <c r="Z601" s="75"/>
      <c r="AA601" s="75"/>
      <c r="AB601" s="75"/>
      <c r="AC601" s="75"/>
      <c r="AD601" s="75"/>
      <c r="AE601" s="75"/>
      <c r="AF601" s="75"/>
    </row>
    <row r="602" hidden="1">
      <c r="B602" s="37"/>
      <c r="W602" s="75"/>
      <c r="X602" s="75"/>
      <c r="Y602" s="75"/>
      <c r="Z602" s="75"/>
      <c r="AA602" s="75"/>
      <c r="AB602" s="75"/>
      <c r="AC602" s="75"/>
      <c r="AD602" s="75"/>
      <c r="AE602" s="75"/>
      <c r="AF602" s="75"/>
    </row>
    <row r="603" hidden="1">
      <c r="B603" s="37"/>
      <c r="W603" s="75"/>
      <c r="X603" s="75"/>
      <c r="Y603" s="75"/>
      <c r="Z603" s="75"/>
      <c r="AA603" s="75"/>
      <c r="AB603" s="75"/>
      <c r="AC603" s="75"/>
      <c r="AD603" s="75"/>
      <c r="AE603" s="75"/>
      <c r="AF603" s="75"/>
    </row>
    <row r="604" hidden="1">
      <c r="B604" s="37"/>
      <c r="W604" s="75"/>
      <c r="X604" s="75"/>
      <c r="Y604" s="75"/>
      <c r="Z604" s="75"/>
      <c r="AA604" s="75"/>
      <c r="AB604" s="75"/>
      <c r="AC604" s="75"/>
      <c r="AD604" s="75"/>
      <c r="AE604" s="75"/>
      <c r="AF604" s="75"/>
    </row>
    <row r="605" hidden="1">
      <c r="B605" s="37"/>
      <c r="W605" s="75"/>
      <c r="X605" s="75"/>
      <c r="Y605" s="75"/>
      <c r="Z605" s="75"/>
      <c r="AA605" s="75"/>
      <c r="AB605" s="75"/>
      <c r="AC605" s="75"/>
      <c r="AD605" s="75"/>
      <c r="AE605" s="75"/>
      <c r="AF605" s="75"/>
    </row>
    <row r="606" hidden="1">
      <c r="B606" s="37"/>
      <c r="W606" s="75"/>
      <c r="X606" s="75"/>
      <c r="Y606" s="75"/>
      <c r="Z606" s="75"/>
      <c r="AA606" s="75"/>
      <c r="AB606" s="75"/>
      <c r="AC606" s="75"/>
      <c r="AD606" s="75"/>
      <c r="AE606" s="75"/>
      <c r="AF606" s="75"/>
    </row>
    <row r="607" hidden="1">
      <c r="B607" s="37"/>
      <c r="W607" s="75"/>
      <c r="X607" s="75"/>
      <c r="Y607" s="75"/>
      <c r="Z607" s="75"/>
      <c r="AA607" s="75"/>
      <c r="AB607" s="75"/>
      <c r="AC607" s="75"/>
      <c r="AD607" s="75"/>
      <c r="AE607" s="75"/>
      <c r="AF607" s="75"/>
    </row>
    <row r="608" hidden="1">
      <c r="B608" s="37"/>
      <c r="W608" s="75"/>
      <c r="X608" s="75"/>
      <c r="Y608" s="75"/>
      <c r="Z608" s="75"/>
      <c r="AA608" s="75"/>
      <c r="AB608" s="75"/>
      <c r="AC608" s="75"/>
      <c r="AD608" s="75"/>
      <c r="AE608" s="75"/>
      <c r="AF608" s="75"/>
    </row>
    <row r="609" hidden="1">
      <c r="B609" s="37"/>
      <c r="W609" s="75"/>
      <c r="X609" s="75"/>
      <c r="Y609" s="75"/>
      <c r="Z609" s="75"/>
      <c r="AA609" s="75"/>
      <c r="AB609" s="75"/>
      <c r="AC609" s="75"/>
      <c r="AD609" s="75"/>
      <c r="AE609" s="75"/>
      <c r="AF609" s="75"/>
    </row>
    <row r="610" hidden="1">
      <c r="B610" s="37"/>
      <c r="W610" s="75"/>
      <c r="X610" s="75"/>
      <c r="Y610" s="75"/>
      <c r="Z610" s="75"/>
      <c r="AA610" s="75"/>
      <c r="AB610" s="75"/>
      <c r="AC610" s="75"/>
      <c r="AD610" s="75"/>
      <c r="AE610" s="75"/>
      <c r="AF610" s="75"/>
    </row>
    <row r="611" hidden="1">
      <c r="B611" s="37"/>
      <c r="W611" s="75"/>
      <c r="X611" s="75"/>
      <c r="Y611" s="75"/>
      <c r="Z611" s="75"/>
      <c r="AA611" s="75"/>
      <c r="AB611" s="75"/>
      <c r="AC611" s="75"/>
      <c r="AD611" s="75"/>
      <c r="AE611" s="75"/>
      <c r="AF611" s="75"/>
    </row>
    <row r="612" hidden="1">
      <c r="B612" s="37"/>
      <c r="W612" s="75"/>
      <c r="X612" s="75"/>
      <c r="Y612" s="75"/>
      <c r="Z612" s="75"/>
      <c r="AA612" s="75"/>
      <c r="AB612" s="75"/>
      <c r="AC612" s="75"/>
      <c r="AD612" s="75"/>
      <c r="AE612" s="75"/>
      <c r="AF612" s="75"/>
    </row>
    <row r="613" hidden="1">
      <c r="B613" s="37"/>
      <c r="W613" s="75"/>
      <c r="X613" s="75"/>
      <c r="Y613" s="75"/>
      <c r="Z613" s="75"/>
      <c r="AA613" s="75"/>
      <c r="AB613" s="75"/>
      <c r="AC613" s="75"/>
      <c r="AD613" s="75"/>
      <c r="AE613" s="75"/>
      <c r="AF613" s="75"/>
    </row>
    <row r="614" hidden="1">
      <c r="B614" s="37"/>
      <c r="W614" s="75"/>
      <c r="X614" s="75"/>
      <c r="Y614" s="75"/>
      <c r="Z614" s="75"/>
      <c r="AA614" s="75"/>
      <c r="AB614" s="75"/>
      <c r="AC614" s="75"/>
      <c r="AD614" s="75"/>
      <c r="AE614" s="75"/>
      <c r="AF614" s="75"/>
    </row>
    <row r="615" hidden="1">
      <c r="B615" s="37"/>
      <c r="W615" s="75"/>
      <c r="X615" s="75"/>
      <c r="Y615" s="75"/>
      <c r="Z615" s="75"/>
      <c r="AA615" s="75"/>
      <c r="AB615" s="75"/>
      <c r="AC615" s="75"/>
      <c r="AD615" s="75"/>
      <c r="AE615" s="75"/>
      <c r="AF615" s="75"/>
    </row>
    <row r="616" hidden="1">
      <c r="B616" s="37"/>
      <c r="W616" s="75"/>
      <c r="X616" s="75"/>
      <c r="Y616" s="75"/>
      <c r="Z616" s="75"/>
      <c r="AA616" s="75"/>
      <c r="AB616" s="75"/>
      <c r="AC616" s="75"/>
      <c r="AD616" s="75"/>
      <c r="AE616" s="75"/>
      <c r="AF616" s="75"/>
    </row>
    <row r="617" hidden="1">
      <c r="B617" s="37"/>
      <c r="W617" s="75"/>
      <c r="X617" s="75"/>
      <c r="Y617" s="75"/>
      <c r="Z617" s="75"/>
      <c r="AA617" s="75"/>
      <c r="AB617" s="75"/>
      <c r="AC617" s="75"/>
      <c r="AD617" s="75"/>
      <c r="AE617" s="75"/>
      <c r="AF617" s="75"/>
    </row>
    <row r="618" hidden="1">
      <c r="B618" s="37"/>
      <c r="W618" s="75"/>
      <c r="X618" s="75"/>
      <c r="Y618" s="75"/>
      <c r="Z618" s="75"/>
      <c r="AA618" s="75"/>
      <c r="AB618" s="75"/>
      <c r="AC618" s="75"/>
      <c r="AD618" s="75"/>
      <c r="AE618" s="75"/>
      <c r="AF618" s="75"/>
    </row>
    <row r="619" hidden="1">
      <c r="B619" s="37"/>
      <c r="W619" s="75"/>
      <c r="X619" s="75"/>
      <c r="Y619" s="75"/>
      <c r="Z619" s="75"/>
      <c r="AA619" s="75"/>
      <c r="AB619" s="75"/>
      <c r="AC619" s="75"/>
      <c r="AD619" s="75"/>
      <c r="AE619" s="75"/>
      <c r="AF619" s="75"/>
    </row>
    <row r="620" hidden="1">
      <c r="B620" s="37"/>
      <c r="W620" s="75"/>
      <c r="X620" s="75"/>
      <c r="Y620" s="75"/>
      <c r="Z620" s="75"/>
      <c r="AA620" s="75"/>
      <c r="AB620" s="75"/>
      <c r="AC620" s="75"/>
      <c r="AD620" s="75"/>
      <c r="AE620" s="75"/>
      <c r="AF620" s="75"/>
    </row>
    <row r="621" hidden="1">
      <c r="B621" s="37"/>
      <c r="W621" s="75"/>
      <c r="X621" s="75"/>
      <c r="Y621" s="75"/>
      <c r="Z621" s="75"/>
      <c r="AA621" s="75"/>
      <c r="AB621" s="75"/>
      <c r="AC621" s="75"/>
      <c r="AD621" s="75"/>
      <c r="AE621" s="75"/>
      <c r="AF621" s="75"/>
    </row>
    <row r="622" hidden="1">
      <c r="B622" s="37"/>
      <c r="W622" s="75"/>
      <c r="X622" s="75"/>
      <c r="Y622" s="75"/>
      <c r="Z622" s="75"/>
      <c r="AA622" s="75"/>
      <c r="AB622" s="75"/>
      <c r="AC622" s="75"/>
      <c r="AD622" s="75"/>
      <c r="AE622" s="75"/>
      <c r="AF622" s="75"/>
    </row>
    <row r="623" hidden="1">
      <c r="B623" s="37"/>
      <c r="W623" s="75"/>
      <c r="X623" s="75"/>
      <c r="Y623" s="75"/>
      <c r="Z623" s="75"/>
      <c r="AA623" s="75"/>
      <c r="AB623" s="75"/>
      <c r="AC623" s="75"/>
      <c r="AD623" s="75"/>
      <c r="AE623" s="75"/>
      <c r="AF623" s="75"/>
    </row>
    <row r="624" hidden="1">
      <c r="B624" s="37"/>
      <c r="W624" s="75"/>
      <c r="X624" s="75"/>
      <c r="Y624" s="75"/>
      <c r="Z624" s="75"/>
      <c r="AA624" s="75"/>
      <c r="AB624" s="75"/>
      <c r="AC624" s="75"/>
      <c r="AD624" s="75"/>
      <c r="AE624" s="75"/>
      <c r="AF624" s="75"/>
    </row>
    <row r="625" hidden="1">
      <c r="B625" s="37"/>
      <c r="W625" s="75"/>
      <c r="X625" s="75"/>
      <c r="Y625" s="75"/>
      <c r="Z625" s="75"/>
      <c r="AA625" s="75"/>
      <c r="AB625" s="75"/>
      <c r="AC625" s="75"/>
      <c r="AD625" s="75"/>
      <c r="AE625" s="75"/>
      <c r="AF625" s="75"/>
    </row>
    <row r="626" hidden="1">
      <c r="B626" s="37"/>
      <c r="W626" s="75"/>
      <c r="X626" s="75"/>
      <c r="Y626" s="75"/>
      <c r="Z626" s="75"/>
      <c r="AA626" s="75"/>
      <c r="AB626" s="75"/>
      <c r="AC626" s="75"/>
      <c r="AD626" s="75"/>
      <c r="AE626" s="75"/>
      <c r="AF626" s="75"/>
    </row>
    <row r="627" hidden="1">
      <c r="B627" s="37"/>
      <c r="W627" s="75"/>
      <c r="X627" s="75"/>
      <c r="Y627" s="75"/>
      <c r="Z627" s="75"/>
      <c r="AA627" s="75"/>
      <c r="AB627" s="75"/>
      <c r="AC627" s="75"/>
      <c r="AD627" s="75"/>
      <c r="AE627" s="75"/>
      <c r="AF627" s="75"/>
    </row>
    <row r="628" hidden="1">
      <c r="B628" s="37"/>
      <c r="W628" s="75"/>
      <c r="X628" s="75"/>
      <c r="Y628" s="75"/>
      <c r="Z628" s="75"/>
      <c r="AA628" s="75"/>
      <c r="AB628" s="75"/>
      <c r="AC628" s="75"/>
      <c r="AD628" s="75"/>
      <c r="AE628" s="75"/>
      <c r="AF628" s="75"/>
    </row>
    <row r="629" hidden="1">
      <c r="B629" s="37"/>
      <c r="W629" s="75"/>
      <c r="X629" s="75"/>
      <c r="Y629" s="75"/>
      <c r="Z629" s="75"/>
      <c r="AA629" s="75"/>
      <c r="AB629" s="75"/>
      <c r="AC629" s="75"/>
      <c r="AD629" s="75"/>
      <c r="AE629" s="75"/>
      <c r="AF629" s="75"/>
    </row>
    <row r="630" hidden="1">
      <c r="B630" s="37"/>
      <c r="W630" s="75"/>
      <c r="X630" s="75"/>
      <c r="Y630" s="75"/>
      <c r="Z630" s="75"/>
      <c r="AA630" s="75"/>
      <c r="AB630" s="75"/>
      <c r="AC630" s="75"/>
      <c r="AD630" s="75"/>
      <c r="AE630" s="75"/>
      <c r="AF630" s="75"/>
    </row>
    <row r="631" hidden="1">
      <c r="B631" s="37"/>
      <c r="W631" s="75"/>
      <c r="X631" s="75"/>
      <c r="Y631" s="75"/>
      <c r="Z631" s="75"/>
      <c r="AA631" s="75"/>
      <c r="AB631" s="75"/>
      <c r="AC631" s="75"/>
      <c r="AD631" s="75"/>
      <c r="AE631" s="75"/>
      <c r="AF631" s="75"/>
    </row>
    <row r="632" hidden="1">
      <c r="B632" s="37"/>
      <c r="W632" s="75"/>
      <c r="X632" s="75"/>
      <c r="Y632" s="75"/>
      <c r="Z632" s="75"/>
      <c r="AA632" s="75"/>
      <c r="AB632" s="75"/>
      <c r="AC632" s="75"/>
      <c r="AD632" s="75"/>
      <c r="AE632" s="75"/>
      <c r="AF632" s="75"/>
    </row>
    <row r="633" hidden="1">
      <c r="B633" s="37"/>
      <c r="W633" s="75"/>
      <c r="X633" s="75"/>
      <c r="Y633" s="75"/>
      <c r="Z633" s="75"/>
      <c r="AA633" s="75"/>
      <c r="AB633" s="75"/>
      <c r="AC633" s="75"/>
      <c r="AD633" s="75"/>
      <c r="AE633" s="75"/>
      <c r="AF633" s="75"/>
    </row>
    <row r="634" hidden="1">
      <c r="B634" s="37"/>
      <c r="W634" s="75"/>
      <c r="X634" s="75"/>
      <c r="Y634" s="75"/>
      <c r="Z634" s="75"/>
      <c r="AA634" s="75"/>
      <c r="AB634" s="75"/>
      <c r="AC634" s="75"/>
      <c r="AD634" s="75"/>
      <c r="AE634" s="75"/>
      <c r="AF634" s="75"/>
    </row>
    <row r="635" hidden="1">
      <c r="B635" s="37"/>
      <c r="W635" s="75"/>
      <c r="X635" s="75"/>
      <c r="Y635" s="75"/>
      <c r="Z635" s="75"/>
      <c r="AA635" s="75"/>
      <c r="AB635" s="75"/>
      <c r="AC635" s="75"/>
      <c r="AD635" s="75"/>
      <c r="AE635" s="75"/>
      <c r="AF635" s="75"/>
    </row>
    <row r="636" hidden="1">
      <c r="B636" s="37"/>
      <c r="W636" s="75"/>
      <c r="X636" s="75"/>
      <c r="Y636" s="75"/>
      <c r="Z636" s="75"/>
      <c r="AA636" s="75"/>
      <c r="AB636" s="75"/>
      <c r="AC636" s="75"/>
      <c r="AD636" s="75"/>
      <c r="AE636" s="75"/>
      <c r="AF636" s="75"/>
    </row>
    <row r="637" hidden="1">
      <c r="B637" s="37"/>
      <c r="W637" s="75"/>
      <c r="X637" s="75"/>
      <c r="Y637" s="75"/>
      <c r="Z637" s="75"/>
      <c r="AA637" s="75"/>
      <c r="AB637" s="75"/>
      <c r="AC637" s="75"/>
      <c r="AD637" s="75"/>
      <c r="AE637" s="75"/>
      <c r="AF637" s="75"/>
    </row>
    <row r="638" hidden="1">
      <c r="B638" s="37"/>
      <c r="W638" s="75"/>
      <c r="X638" s="75"/>
      <c r="Y638" s="75"/>
      <c r="Z638" s="75"/>
      <c r="AA638" s="75"/>
      <c r="AB638" s="75"/>
      <c r="AC638" s="75"/>
      <c r="AD638" s="75"/>
      <c r="AE638" s="75"/>
      <c r="AF638" s="75"/>
    </row>
    <row r="639" hidden="1">
      <c r="B639" s="37"/>
      <c r="W639" s="75"/>
      <c r="X639" s="75"/>
      <c r="Y639" s="75"/>
      <c r="Z639" s="75"/>
      <c r="AA639" s="75"/>
      <c r="AB639" s="75"/>
      <c r="AC639" s="75"/>
      <c r="AD639" s="75"/>
      <c r="AE639" s="75"/>
      <c r="AF639" s="75"/>
    </row>
    <row r="640" hidden="1">
      <c r="B640" s="37"/>
      <c r="W640" s="75"/>
      <c r="X640" s="75"/>
      <c r="Y640" s="75"/>
      <c r="Z640" s="75"/>
      <c r="AA640" s="75"/>
      <c r="AB640" s="75"/>
      <c r="AC640" s="75"/>
      <c r="AD640" s="75"/>
      <c r="AE640" s="75"/>
      <c r="AF640" s="75"/>
    </row>
    <row r="641" hidden="1">
      <c r="B641" s="37"/>
      <c r="W641" s="75"/>
      <c r="X641" s="75"/>
      <c r="Y641" s="75"/>
      <c r="Z641" s="75"/>
      <c r="AA641" s="75"/>
      <c r="AB641" s="75"/>
      <c r="AC641" s="75"/>
      <c r="AD641" s="75"/>
      <c r="AE641" s="75"/>
      <c r="AF641" s="75"/>
    </row>
    <row r="642" hidden="1">
      <c r="B642" s="37"/>
      <c r="W642" s="75"/>
      <c r="X642" s="75"/>
      <c r="Y642" s="75"/>
      <c r="Z642" s="75"/>
      <c r="AA642" s="75"/>
      <c r="AB642" s="75"/>
      <c r="AC642" s="75"/>
      <c r="AD642" s="75"/>
      <c r="AE642" s="75"/>
      <c r="AF642" s="75"/>
    </row>
    <row r="643" hidden="1">
      <c r="B643" s="37"/>
      <c r="W643" s="75"/>
      <c r="X643" s="75"/>
      <c r="Y643" s="75"/>
      <c r="Z643" s="75"/>
      <c r="AA643" s="75"/>
      <c r="AB643" s="75"/>
      <c r="AC643" s="75"/>
      <c r="AD643" s="75"/>
      <c r="AE643" s="75"/>
      <c r="AF643" s="75"/>
    </row>
    <row r="644" hidden="1">
      <c r="B644" s="37"/>
      <c r="W644" s="75"/>
      <c r="X644" s="75"/>
      <c r="Y644" s="75"/>
      <c r="Z644" s="75"/>
      <c r="AA644" s="75"/>
      <c r="AB644" s="75"/>
      <c r="AC644" s="75"/>
      <c r="AD644" s="75"/>
      <c r="AE644" s="75"/>
      <c r="AF644" s="75"/>
    </row>
    <row r="645" hidden="1">
      <c r="B645" s="37"/>
      <c r="W645" s="75"/>
      <c r="X645" s="75"/>
      <c r="Y645" s="75"/>
      <c r="Z645" s="75"/>
      <c r="AA645" s="75"/>
      <c r="AB645" s="75"/>
      <c r="AC645" s="75"/>
      <c r="AD645" s="75"/>
      <c r="AE645" s="75"/>
      <c r="AF645" s="75"/>
    </row>
    <row r="646" hidden="1">
      <c r="B646" s="37"/>
      <c r="W646" s="75"/>
      <c r="X646" s="75"/>
      <c r="Y646" s="75"/>
      <c r="Z646" s="75"/>
      <c r="AA646" s="75"/>
      <c r="AB646" s="75"/>
      <c r="AC646" s="75"/>
      <c r="AD646" s="75"/>
      <c r="AE646" s="75"/>
      <c r="AF646" s="75"/>
    </row>
    <row r="647" hidden="1">
      <c r="B647" s="37"/>
      <c r="W647" s="75"/>
      <c r="X647" s="75"/>
      <c r="Y647" s="75"/>
      <c r="Z647" s="75"/>
      <c r="AA647" s="75"/>
      <c r="AB647" s="75"/>
      <c r="AC647" s="75"/>
      <c r="AD647" s="75"/>
      <c r="AE647" s="75"/>
      <c r="AF647" s="75"/>
    </row>
    <row r="648" hidden="1">
      <c r="B648" s="37"/>
      <c r="W648" s="75"/>
      <c r="X648" s="75"/>
      <c r="Y648" s="75"/>
      <c r="Z648" s="75"/>
      <c r="AA648" s="75"/>
      <c r="AB648" s="75"/>
      <c r="AC648" s="75"/>
      <c r="AD648" s="75"/>
      <c r="AE648" s="75"/>
      <c r="AF648" s="75"/>
    </row>
    <row r="649" hidden="1">
      <c r="B649" s="37"/>
      <c r="W649" s="75"/>
      <c r="X649" s="75"/>
      <c r="Y649" s="75"/>
      <c r="Z649" s="75"/>
      <c r="AA649" s="75"/>
      <c r="AB649" s="75"/>
      <c r="AC649" s="75"/>
      <c r="AD649" s="75"/>
      <c r="AE649" s="75"/>
      <c r="AF649" s="75"/>
    </row>
    <row r="650" hidden="1">
      <c r="B650" s="37"/>
      <c r="W650" s="75"/>
      <c r="X650" s="75"/>
      <c r="Y650" s="75"/>
      <c r="Z650" s="75"/>
      <c r="AA650" s="75"/>
      <c r="AB650" s="75"/>
      <c r="AC650" s="75"/>
      <c r="AD650" s="75"/>
      <c r="AE650" s="75"/>
      <c r="AF650" s="75"/>
    </row>
    <row r="651" hidden="1">
      <c r="B651" s="37"/>
      <c r="W651" s="75"/>
      <c r="X651" s="75"/>
      <c r="Y651" s="75"/>
      <c r="Z651" s="75"/>
      <c r="AA651" s="75"/>
      <c r="AB651" s="75"/>
      <c r="AC651" s="75"/>
      <c r="AD651" s="75"/>
      <c r="AE651" s="75"/>
      <c r="AF651" s="75"/>
    </row>
    <row r="652" hidden="1">
      <c r="B652" s="37"/>
      <c r="W652" s="75"/>
      <c r="X652" s="75"/>
      <c r="Y652" s="75"/>
      <c r="Z652" s="75"/>
      <c r="AA652" s="75"/>
      <c r="AB652" s="75"/>
      <c r="AC652" s="75"/>
      <c r="AD652" s="75"/>
      <c r="AE652" s="75"/>
      <c r="AF652" s="75"/>
    </row>
    <row r="653" hidden="1">
      <c r="B653" s="37"/>
      <c r="W653" s="75"/>
      <c r="X653" s="75"/>
      <c r="Y653" s="75"/>
      <c r="Z653" s="75"/>
      <c r="AA653" s="75"/>
      <c r="AB653" s="75"/>
      <c r="AC653" s="75"/>
      <c r="AD653" s="75"/>
      <c r="AE653" s="75"/>
      <c r="AF653" s="75"/>
    </row>
    <row r="654" hidden="1">
      <c r="B654" s="37"/>
      <c r="W654" s="75"/>
      <c r="X654" s="75"/>
      <c r="Y654" s="75"/>
      <c r="Z654" s="75"/>
      <c r="AA654" s="75"/>
      <c r="AB654" s="75"/>
      <c r="AC654" s="75"/>
      <c r="AD654" s="75"/>
      <c r="AE654" s="75"/>
      <c r="AF654" s="75"/>
    </row>
    <row r="655" hidden="1">
      <c r="B655" s="37"/>
      <c r="W655" s="75"/>
      <c r="X655" s="75"/>
      <c r="Y655" s="75"/>
      <c r="Z655" s="75"/>
      <c r="AA655" s="75"/>
      <c r="AB655" s="75"/>
      <c r="AC655" s="75"/>
      <c r="AD655" s="75"/>
      <c r="AE655" s="75"/>
      <c r="AF655" s="75"/>
    </row>
    <row r="656" hidden="1">
      <c r="B656" s="37"/>
      <c r="W656" s="75"/>
      <c r="X656" s="75"/>
      <c r="Y656" s="75"/>
      <c r="Z656" s="75"/>
      <c r="AA656" s="75"/>
      <c r="AB656" s="75"/>
      <c r="AC656" s="75"/>
      <c r="AD656" s="75"/>
      <c r="AE656" s="75"/>
      <c r="AF656" s="75"/>
    </row>
    <row r="657" hidden="1">
      <c r="B657" s="37"/>
      <c r="W657" s="75"/>
      <c r="X657" s="75"/>
      <c r="Y657" s="75"/>
      <c r="Z657" s="75"/>
      <c r="AA657" s="75"/>
      <c r="AB657" s="75"/>
      <c r="AC657" s="75"/>
      <c r="AD657" s="75"/>
      <c r="AE657" s="75"/>
      <c r="AF657" s="75"/>
    </row>
    <row r="658" hidden="1">
      <c r="B658" s="37"/>
      <c r="W658" s="75"/>
      <c r="X658" s="75"/>
      <c r="Y658" s="75"/>
      <c r="Z658" s="75"/>
      <c r="AA658" s="75"/>
      <c r="AB658" s="75"/>
      <c r="AC658" s="75"/>
      <c r="AD658" s="75"/>
      <c r="AE658" s="75"/>
      <c r="AF658" s="75"/>
    </row>
    <row r="659" hidden="1">
      <c r="B659" s="37"/>
      <c r="W659" s="75"/>
      <c r="X659" s="75"/>
      <c r="Y659" s="75"/>
      <c r="Z659" s="75"/>
      <c r="AA659" s="75"/>
      <c r="AB659" s="75"/>
      <c r="AC659" s="75"/>
      <c r="AD659" s="75"/>
      <c r="AE659" s="75"/>
      <c r="AF659" s="75"/>
    </row>
    <row r="660" hidden="1">
      <c r="B660" s="37"/>
      <c r="W660" s="75"/>
      <c r="X660" s="75"/>
      <c r="Y660" s="75"/>
      <c r="Z660" s="75"/>
      <c r="AA660" s="75"/>
      <c r="AB660" s="75"/>
      <c r="AC660" s="75"/>
      <c r="AD660" s="75"/>
      <c r="AE660" s="75"/>
      <c r="AF660" s="75"/>
    </row>
    <row r="661" hidden="1">
      <c r="B661" s="37"/>
      <c r="W661" s="75"/>
      <c r="X661" s="75"/>
      <c r="Y661" s="75"/>
      <c r="Z661" s="75"/>
      <c r="AA661" s="75"/>
      <c r="AB661" s="75"/>
      <c r="AC661" s="75"/>
      <c r="AD661" s="75"/>
      <c r="AE661" s="75"/>
      <c r="AF661" s="75"/>
    </row>
    <row r="662" hidden="1">
      <c r="B662" s="37"/>
      <c r="W662" s="75"/>
      <c r="X662" s="75"/>
      <c r="Y662" s="75"/>
      <c r="Z662" s="75"/>
      <c r="AA662" s="75"/>
      <c r="AB662" s="75"/>
      <c r="AC662" s="75"/>
      <c r="AD662" s="75"/>
      <c r="AE662" s="75"/>
      <c r="AF662" s="75"/>
    </row>
    <row r="663" hidden="1">
      <c r="B663" s="37"/>
      <c r="W663" s="75"/>
      <c r="X663" s="75"/>
      <c r="Y663" s="75"/>
      <c r="Z663" s="75"/>
      <c r="AA663" s="75"/>
      <c r="AB663" s="75"/>
      <c r="AC663" s="75"/>
      <c r="AD663" s="75"/>
      <c r="AE663" s="75"/>
      <c r="AF663" s="75"/>
    </row>
    <row r="664" hidden="1">
      <c r="B664" s="37"/>
      <c r="W664" s="75"/>
      <c r="X664" s="75"/>
      <c r="Y664" s="75"/>
      <c r="Z664" s="75"/>
      <c r="AA664" s="75"/>
      <c r="AB664" s="75"/>
      <c r="AC664" s="75"/>
      <c r="AD664" s="75"/>
      <c r="AE664" s="75"/>
      <c r="AF664" s="75"/>
    </row>
    <row r="665" hidden="1">
      <c r="B665" s="37"/>
      <c r="W665" s="75"/>
      <c r="X665" s="75"/>
      <c r="Y665" s="75"/>
      <c r="Z665" s="75"/>
      <c r="AA665" s="75"/>
      <c r="AB665" s="75"/>
      <c r="AC665" s="75"/>
      <c r="AD665" s="75"/>
      <c r="AE665" s="75"/>
      <c r="AF665" s="75"/>
    </row>
    <row r="666" hidden="1">
      <c r="B666" s="37"/>
      <c r="W666" s="75"/>
      <c r="X666" s="75"/>
      <c r="Y666" s="75"/>
      <c r="Z666" s="75"/>
      <c r="AA666" s="75"/>
      <c r="AB666" s="75"/>
      <c r="AC666" s="75"/>
      <c r="AD666" s="75"/>
      <c r="AE666" s="75"/>
      <c r="AF666" s="75"/>
    </row>
    <row r="667" hidden="1">
      <c r="B667" s="37"/>
      <c r="W667" s="75"/>
      <c r="X667" s="75"/>
      <c r="Y667" s="75"/>
      <c r="Z667" s="75"/>
      <c r="AA667" s="75"/>
      <c r="AB667" s="75"/>
      <c r="AC667" s="75"/>
      <c r="AD667" s="75"/>
      <c r="AE667" s="75"/>
      <c r="AF667" s="75"/>
    </row>
    <row r="668" hidden="1">
      <c r="B668" s="37"/>
      <c r="W668" s="75"/>
      <c r="X668" s="75"/>
      <c r="Y668" s="75"/>
      <c r="Z668" s="75"/>
      <c r="AA668" s="75"/>
      <c r="AB668" s="75"/>
      <c r="AC668" s="75"/>
      <c r="AD668" s="75"/>
      <c r="AE668" s="75"/>
      <c r="AF668" s="75"/>
    </row>
    <row r="669" hidden="1">
      <c r="B669" s="37"/>
      <c r="W669" s="75"/>
      <c r="X669" s="75"/>
      <c r="Y669" s="75"/>
      <c r="Z669" s="75"/>
      <c r="AA669" s="75"/>
      <c r="AB669" s="75"/>
      <c r="AC669" s="75"/>
      <c r="AD669" s="75"/>
      <c r="AE669" s="75"/>
      <c r="AF669" s="75"/>
    </row>
    <row r="670" hidden="1">
      <c r="B670" s="37"/>
      <c r="W670" s="75"/>
      <c r="X670" s="75"/>
      <c r="Y670" s="75"/>
      <c r="Z670" s="75"/>
      <c r="AA670" s="75"/>
      <c r="AB670" s="75"/>
      <c r="AC670" s="75"/>
      <c r="AD670" s="75"/>
      <c r="AE670" s="75"/>
      <c r="AF670" s="75"/>
    </row>
    <row r="671" hidden="1">
      <c r="B671" s="37"/>
      <c r="W671" s="75"/>
      <c r="X671" s="75"/>
      <c r="Y671" s="75"/>
      <c r="Z671" s="75"/>
      <c r="AA671" s="75"/>
      <c r="AB671" s="75"/>
      <c r="AC671" s="75"/>
      <c r="AD671" s="75"/>
      <c r="AE671" s="75"/>
      <c r="AF671" s="75"/>
    </row>
    <row r="672" hidden="1">
      <c r="B672" s="37"/>
      <c r="W672" s="75"/>
      <c r="X672" s="75"/>
      <c r="Y672" s="75"/>
      <c r="Z672" s="75"/>
      <c r="AA672" s="75"/>
      <c r="AB672" s="75"/>
      <c r="AC672" s="75"/>
      <c r="AD672" s="75"/>
      <c r="AE672" s="75"/>
      <c r="AF672" s="75"/>
    </row>
    <row r="673" hidden="1">
      <c r="B673" s="37"/>
      <c r="W673" s="75"/>
      <c r="X673" s="75"/>
      <c r="Y673" s="75"/>
      <c r="Z673" s="75"/>
      <c r="AA673" s="75"/>
      <c r="AB673" s="75"/>
      <c r="AC673" s="75"/>
      <c r="AD673" s="75"/>
      <c r="AE673" s="75"/>
      <c r="AF673" s="75"/>
    </row>
    <row r="674" hidden="1">
      <c r="B674" s="37"/>
      <c r="W674" s="75"/>
      <c r="X674" s="75"/>
      <c r="Y674" s="75"/>
      <c r="Z674" s="75"/>
      <c r="AA674" s="75"/>
      <c r="AB674" s="75"/>
      <c r="AC674" s="75"/>
      <c r="AD674" s="75"/>
      <c r="AE674" s="75"/>
      <c r="AF674" s="75"/>
    </row>
    <row r="675" hidden="1">
      <c r="B675" s="37"/>
      <c r="W675" s="75"/>
      <c r="X675" s="75"/>
      <c r="Y675" s="75"/>
      <c r="Z675" s="75"/>
      <c r="AA675" s="75"/>
      <c r="AB675" s="75"/>
      <c r="AC675" s="75"/>
      <c r="AD675" s="75"/>
      <c r="AE675" s="75"/>
      <c r="AF675" s="75"/>
    </row>
    <row r="676" hidden="1">
      <c r="B676" s="37"/>
      <c r="W676" s="75"/>
      <c r="X676" s="75"/>
      <c r="Y676" s="75"/>
      <c r="Z676" s="75"/>
      <c r="AA676" s="75"/>
      <c r="AB676" s="75"/>
      <c r="AC676" s="75"/>
      <c r="AD676" s="75"/>
      <c r="AE676" s="75"/>
      <c r="AF676" s="75"/>
    </row>
    <row r="677" hidden="1">
      <c r="B677" s="37"/>
      <c r="W677" s="75"/>
      <c r="X677" s="75"/>
      <c r="Y677" s="75"/>
      <c r="Z677" s="75"/>
      <c r="AA677" s="75"/>
      <c r="AB677" s="75"/>
      <c r="AC677" s="75"/>
      <c r="AD677" s="75"/>
      <c r="AE677" s="75"/>
      <c r="AF677" s="75"/>
    </row>
    <row r="678" hidden="1">
      <c r="B678" s="37"/>
      <c r="W678" s="75"/>
      <c r="X678" s="75"/>
      <c r="Y678" s="75"/>
      <c r="Z678" s="75"/>
      <c r="AA678" s="75"/>
      <c r="AB678" s="75"/>
      <c r="AC678" s="75"/>
      <c r="AD678" s="75"/>
      <c r="AE678" s="75"/>
      <c r="AF678" s="75"/>
    </row>
    <row r="679" hidden="1">
      <c r="B679" s="37"/>
      <c r="W679" s="75"/>
      <c r="X679" s="75"/>
      <c r="Y679" s="75"/>
      <c r="Z679" s="75"/>
      <c r="AA679" s="75"/>
      <c r="AB679" s="75"/>
      <c r="AC679" s="75"/>
      <c r="AD679" s="75"/>
      <c r="AE679" s="75"/>
      <c r="AF679" s="75"/>
    </row>
    <row r="680" hidden="1">
      <c r="B680" s="37"/>
      <c r="W680" s="75"/>
      <c r="X680" s="75"/>
      <c r="Y680" s="75"/>
      <c r="Z680" s="75"/>
      <c r="AA680" s="75"/>
      <c r="AB680" s="75"/>
      <c r="AC680" s="75"/>
      <c r="AD680" s="75"/>
      <c r="AE680" s="75"/>
      <c r="AF680" s="75"/>
    </row>
    <row r="681" hidden="1">
      <c r="B681" s="37"/>
      <c r="W681" s="75"/>
      <c r="X681" s="75"/>
      <c r="Y681" s="75"/>
      <c r="Z681" s="75"/>
      <c r="AA681" s="75"/>
      <c r="AB681" s="75"/>
      <c r="AC681" s="75"/>
      <c r="AD681" s="75"/>
      <c r="AE681" s="75"/>
      <c r="AF681" s="75"/>
    </row>
    <row r="682" hidden="1">
      <c r="B682" s="37"/>
      <c r="W682" s="75"/>
      <c r="X682" s="75"/>
      <c r="Y682" s="75"/>
      <c r="Z682" s="75"/>
      <c r="AA682" s="75"/>
      <c r="AB682" s="75"/>
      <c r="AC682" s="75"/>
      <c r="AD682" s="75"/>
      <c r="AE682" s="75"/>
      <c r="AF682" s="75"/>
    </row>
    <row r="683" hidden="1">
      <c r="B683" s="37"/>
      <c r="W683" s="75"/>
      <c r="X683" s="75"/>
      <c r="Y683" s="75"/>
      <c r="Z683" s="75"/>
      <c r="AA683" s="75"/>
      <c r="AB683" s="75"/>
      <c r="AC683" s="75"/>
      <c r="AD683" s="75"/>
      <c r="AE683" s="75"/>
      <c r="AF683" s="75"/>
    </row>
    <row r="684" hidden="1">
      <c r="B684" s="37"/>
      <c r="W684" s="75"/>
      <c r="X684" s="75"/>
      <c r="Y684" s="75"/>
      <c r="Z684" s="75"/>
      <c r="AA684" s="75"/>
      <c r="AB684" s="75"/>
      <c r="AC684" s="75"/>
      <c r="AD684" s="75"/>
      <c r="AE684" s="75"/>
      <c r="AF684" s="75"/>
    </row>
    <row r="685" hidden="1">
      <c r="B685" s="37"/>
      <c r="W685" s="75"/>
      <c r="X685" s="75"/>
      <c r="Y685" s="75"/>
      <c r="Z685" s="75"/>
      <c r="AA685" s="75"/>
      <c r="AB685" s="75"/>
      <c r="AC685" s="75"/>
      <c r="AD685" s="75"/>
      <c r="AE685" s="75"/>
      <c r="AF685" s="75"/>
    </row>
    <row r="686" hidden="1">
      <c r="B686" s="37"/>
      <c r="W686" s="75"/>
      <c r="X686" s="75"/>
      <c r="Y686" s="75"/>
      <c r="Z686" s="75"/>
      <c r="AA686" s="75"/>
      <c r="AB686" s="75"/>
      <c r="AC686" s="75"/>
      <c r="AD686" s="75"/>
      <c r="AE686" s="75"/>
      <c r="AF686" s="75"/>
    </row>
    <row r="687" hidden="1">
      <c r="B687" s="37"/>
      <c r="W687" s="75"/>
      <c r="X687" s="75"/>
      <c r="Y687" s="75"/>
      <c r="Z687" s="75"/>
      <c r="AA687" s="75"/>
      <c r="AB687" s="75"/>
      <c r="AC687" s="75"/>
      <c r="AD687" s="75"/>
      <c r="AE687" s="75"/>
      <c r="AF687" s="75"/>
    </row>
    <row r="688" hidden="1">
      <c r="B688" s="37"/>
      <c r="W688" s="75"/>
      <c r="X688" s="75"/>
      <c r="Y688" s="75"/>
      <c r="Z688" s="75"/>
      <c r="AA688" s="75"/>
      <c r="AB688" s="75"/>
      <c r="AC688" s="75"/>
      <c r="AD688" s="75"/>
      <c r="AE688" s="75"/>
      <c r="AF688" s="75"/>
    </row>
    <row r="689" hidden="1">
      <c r="B689" s="37"/>
      <c r="W689" s="75"/>
      <c r="X689" s="75"/>
      <c r="Y689" s="75"/>
      <c r="Z689" s="75"/>
      <c r="AA689" s="75"/>
      <c r="AB689" s="75"/>
      <c r="AC689" s="75"/>
      <c r="AD689" s="75"/>
      <c r="AE689" s="75"/>
      <c r="AF689" s="75"/>
    </row>
    <row r="690" hidden="1">
      <c r="B690" s="37"/>
      <c r="W690" s="75"/>
      <c r="X690" s="75"/>
      <c r="Y690" s="75"/>
      <c r="Z690" s="75"/>
      <c r="AA690" s="75"/>
      <c r="AB690" s="75"/>
      <c r="AC690" s="75"/>
      <c r="AD690" s="75"/>
      <c r="AE690" s="75"/>
      <c r="AF690" s="75"/>
    </row>
    <row r="691" hidden="1">
      <c r="B691" s="37"/>
      <c r="W691" s="75"/>
      <c r="X691" s="75"/>
      <c r="Y691" s="75"/>
      <c r="Z691" s="75"/>
      <c r="AA691" s="75"/>
      <c r="AB691" s="75"/>
      <c r="AC691" s="75"/>
      <c r="AD691" s="75"/>
      <c r="AE691" s="75"/>
      <c r="AF691" s="75"/>
    </row>
    <row r="692" hidden="1">
      <c r="B692" s="37"/>
      <c r="W692" s="75"/>
      <c r="X692" s="75"/>
      <c r="Y692" s="75"/>
      <c r="Z692" s="75"/>
      <c r="AA692" s="75"/>
      <c r="AB692" s="75"/>
      <c r="AC692" s="75"/>
      <c r="AD692" s="75"/>
      <c r="AE692" s="75"/>
      <c r="AF692" s="75"/>
    </row>
    <row r="693" hidden="1">
      <c r="B693" s="37"/>
      <c r="W693" s="75"/>
      <c r="X693" s="75"/>
      <c r="Y693" s="75"/>
      <c r="Z693" s="75"/>
      <c r="AA693" s="75"/>
      <c r="AB693" s="75"/>
      <c r="AC693" s="75"/>
      <c r="AD693" s="75"/>
      <c r="AE693" s="75"/>
      <c r="AF693" s="75"/>
    </row>
    <row r="694" hidden="1">
      <c r="B694" s="37"/>
      <c r="W694" s="75"/>
      <c r="X694" s="75"/>
      <c r="Y694" s="75"/>
      <c r="Z694" s="75"/>
      <c r="AA694" s="75"/>
      <c r="AB694" s="75"/>
      <c r="AC694" s="75"/>
      <c r="AD694" s="75"/>
      <c r="AE694" s="75"/>
      <c r="AF694" s="75"/>
    </row>
    <row r="695" hidden="1">
      <c r="B695" s="37"/>
      <c r="W695" s="75"/>
      <c r="X695" s="75"/>
      <c r="Y695" s="75"/>
      <c r="Z695" s="75"/>
      <c r="AA695" s="75"/>
      <c r="AB695" s="75"/>
      <c r="AC695" s="75"/>
      <c r="AD695" s="75"/>
      <c r="AE695" s="75"/>
      <c r="AF695" s="75"/>
    </row>
    <row r="696" hidden="1">
      <c r="B696" s="37"/>
      <c r="W696" s="75"/>
      <c r="X696" s="75"/>
      <c r="Y696" s="75"/>
      <c r="Z696" s="75"/>
      <c r="AA696" s="75"/>
      <c r="AB696" s="75"/>
      <c r="AC696" s="75"/>
      <c r="AD696" s="75"/>
      <c r="AE696" s="75"/>
      <c r="AF696" s="75"/>
    </row>
    <row r="697" hidden="1">
      <c r="B697" s="37"/>
      <c r="W697" s="75"/>
      <c r="X697" s="75"/>
      <c r="Y697" s="75"/>
      <c r="Z697" s="75"/>
      <c r="AA697" s="75"/>
      <c r="AB697" s="75"/>
      <c r="AC697" s="75"/>
      <c r="AD697" s="75"/>
      <c r="AE697" s="75"/>
      <c r="AF697" s="75"/>
    </row>
    <row r="698" hidden="1">
      <c r="B698" s="37"/>
      <c r="W698" s="75"/>
      <c r="X698" s="75"/>
      <c r="Y698" s="75"/>
      <c r="Z698" s="75"/>
      <c r="AA698" s="75"/>
      <c r="AB698" s="75"/>
      <c r="AC698" s="75"/>
      <c r="AD698" s="75"/>
      <c r="AE698" s="75"/>
      <c r="AF698" s="75"/>
    </row>
    <row r="699" hidden="1">
      <c r="B699" s="37"/>
      <c r="W699" s="75"/>
      <c r="X699" s="75"/>
      <c r="Y699" s="75"/>
      <c r="Z699" s="75"/>
      <c r="AA699" s="75"/>
      <c r="AB699" s="75"/>
      <c r="AC699" s="75"/>
      <c r="AD699" s="75"/>
      <c r="AE699" s="75"/>
      <c r="AF699" s="75"/>
    </row>
    <row r="700" hidden="1">
      <c r="B700" s="37"/>
      <c r="W700" s="75"/>
      <c r="X700" s="75"/>
      <c r="Y700" s="75"/>
      <c r="Z700" s="75"/>
      <c r="AA700" s="75"/>
      <c r="AB700" s="75"/>
      <c r="AC700" s="75"/>
      <c r="AD700" s="75"/>
      <c r="AE700" s="75"/>
      <c r="AF700" s="75"/>
    </row>
    <row r="701" hidden="1">
      <c r="B701" s="37"/>
      <c r="W701" s="75"/>
      <c r="X701" s="75"/>
      <c r="Y701" s="75"/>
      <c r="Z701" s="75"/>
      <c r="AA701" s="75"/>
      <c r="AB701" s="75"/>
      <c r="AC701" s="75"/>
      <c r="AD701" s="75"/>
      <c r="AE701" s="75"/>
      <c r="AF701" s="75"/>
    </row>
    <row r="702" hidden="1">
      <c r="B702" s="37"/>
      <c r="W702" s="75"/>
      <c r="X702" s="75"/>
      <c r="Y702" s="75"/>
      <c r="Z702" s="75"/>
      <c r="AA702" s="75"/>
      <c r="AB702" s="75"/>
      <c r="AC702" s="75"/>
      <c r="AD702" s="75"/>
      <c r="AE702" s="75"/>
      <c r="AF702" s="75"/>
    </row>
    <row r="703" hidden="1">
      <c r="B703" s="37"/>
      <c r="W703" s="75"/>
      <c r="X703" s="75"/>
      <c r="Y703" s="75"/>
      <c r="Z703" s="75"/>
      <c r="AA703" s="75"/>
      <c r="AB703" s="75"/>
      <c r="AC703" s="75"/>
      <c r="AD703" s="75"/>
      <c r="AE703" s="75"/>
      <c r="AF703" s="75"/>
    </row>
    <row r="704" hidden="1">
      <c r="B704" s="37"/>
      <c r="W704" s="75"/>
      <c r="X704" s="75"/>
      <c r="Y704" s="75"/>
      <c r="Z704" s="75"/>
      <c r="AA704" s="75"/>
      <c r="AB704" s="75"/>
      <c r="AC704" s="75"/>
      <c r="AD704" s="75"/>
      <c r="AE704" s="75"/>
      <c r="AF704" s="75"/>
    </row>
    <row r="705" hidden="1">
      <c r="B705" s="37"/>
      <c r="W705" s="75"/>
      <c r="X705" s="75"/>
      <c r="Y705" s="75"/>
      <c r="Z705" s="75"/>
      <c r="AA705" s="75"/>
      <c r="AB705" s="75"/>
      <c r="AC705" s="75"/>
      <c r="AD705" s="75"/>
      <c r="AE705" s="75"/>
      <c r="AF705" s="75"/>
    </row>
    <row r="706" hidden="1">
      <c r="B706" s="37"/>
      <c r="W706" s="75"/>
      <c r="X706" s="75"/>
      <c r="Y706" s="75"/>
      <c r="Z706" s="75"/>
      <c r="AA706" s="75"/>
      <c r="AB706" s="75"/>
      <c r="AC706" s="75"/>
      <c r="AD706" s="75"/>
      <c r="AE706" s="75"/>
      <c r="AF706" s="75"/>
    </row>
    <row r="707" hidden="1">
      <c r="B707" s="37"/>
      <c r="W707" s="75"/>
      <c r="X707" s="75"/>
      <c r="Y707" s="75"/>
      <c r="Z707" s="75"/>
      <c r="AA707" s="75"/>
      <c r="AB707" s="75"/>
      <c r="AC707" s="75"/>
      <c r="AD707" s="75"/>
      <c r="AE707" s="75"/>
      <c r="AF707" s="75"/>
    </row>
    <row r="708" hidden="1">
      <c r="B708" s="37"/>
      <c r="W708" s="75"/>
      <c r="X708" s="75"/>
      <c r="Y708" s="75"/>
      <c r="Z708" s="75"/>
      <c r="AA708" s="75"/>
      <c r="AB708" s="75"/>
      <c r="AC708" s="75"/>
      <c r="AD708" s="75"/>
      <c r="AE708" s="75"/>
      <c r="AF708" s="75"/>
    </row>
    <row r="709" hidden="1">
      <c r="B709" s="37"/>
      <c r="W709" s="75"/>
      <c r="X709" s="75"/>
      <c r="Y709" s="75"/>
      <c r="Z709" s="75"/>
      <c r="AA709" s="75"/>
      <c r="AB709" s="75"/>
      <c r="AC709" s="75"/>
      <c r="AD709" s="75"/>
      <c r="AE709" s="75"/>
      <c r="AF709" s="75"/>
    </row>
    <row r="710" hidden="1">
      <c r="B710" s="37"/>
      <c r="W710" s="75"/>
      <c r="X710" s="75"/>
      <c r="Y710" s="75"/>
      <c r="Z710" s="75"/>
      <c r="AA710" s="75"/>
      <c r="AB710" s="75"/>
      <c r="AC710" s="75"/>
      <c r="AD710" s="75"/>
      <c r="AE710" s="75"/>
      <c r="AF710" s="75"/>
    </row>
    <row r="711" hidden="1">
      <c r="B711" s="37"/>
      <c r="W711" s="75"/>
      <c r="X711" s="75"/>
      <c r="Y711" s="75"/>
      <c r="Z711" s="75"/>
      <c r="AA711" s="75"/>
      <c r="AB711" s="75"/>
      <c r="AC711" s="75"/>
      <c r="AD711" s="75"/>
      <c r="AE711" s="75"/>
      <c r="AF711" s="75"/>
    </row>
    <row r="712" hidden="1">
      <c r="B712" s="37"/>
      <c r="W712" s="75"/>
      <c r="X712" s="75"/>
      <c r="Y712" s="75"/>
      <c r="Z712" s="75"/>
      <c r="AA712" s="75"/>
      <c r="AB712" s="75"/>
      <c r="AC712" s="75"/>
      <c r="AD712" s="75"/>
      <c r="AE712" s="75"/>
      <c r="AF712" s="75"/>
    </row>
    <row r="713" hidden="1">
      <c r="B713" s="37"/>
      <c r="W713" s="75"/>
      <c r="X713" s="75"/>
      <c r="Y713" s="75"/>
      <c r="Z713" s="75"/>
      <c r="AA713" s="75"/>
      <c r="AB713" s="75"/>
      <c r="AC713" s="75"/>
      <c r="AD713" s="75"/>
      <c r="AE713" s="75"/>
      <c r="AF713" s="75"/>
    </row>
    <row r="714" hidden="1">
      <c r="B714" s="37"/>
      <c r="W714" s="75"/>
      <c r="X714" s="75"/>
      <c r="Y714" s="75"/>
      <c r="Z714" s="75"/>
      <c r="AA714" s="75"/>
      <c r="AB714" s="75"/>
      <c r="AC714" s="75"/>
      <c r="AD714" s="75"/>
      <c r="AE714" s="75"/>
      <c r="AF714" s="75"/>
    </row>
    <row r="715" hidden="1">
      <c r="B715" s="37"/>
      <c r="W715" s="75"/>
      <c r="X715" s="75"/>
      <c r="Y715" s="75"/>
      <c r="Z715" s="75"/>
      <c r="AA715" s="75"/>
      <c r="AB715" s="75"/>
      <c r="AC715" s="75"/>
      <c r="AD715" s="75"/>
      <c r="AE715" s="75"/>
      <c r="AF715" s="75"/>
    </row>
    <row r="716" hidden="1">
      <c r="B716" s="37"/>
      <c r="W716" s="75"/>
      <c r="X716" s="75"/>
      <c r="Y716" s="75"/>
      <c r="Z716" s="75"/>
      <c r="AA716" s="75"/>
      <c r="AB716" s="75"/>
      <c r="AC716" s="75"/>
      <c r="AD716" s="75"/>
      <c r="AE716" s="75"/>
      <c r="AF716" s="75"/>
    </row>
    <row r="717" hidden="1">
      <c r="B717" s="37"/>
      <c r="W717" s="75"/>
      <c r="X717" s="75"/>
      <c r="Y717" s="75"/>
      <c r="Z717" s="75"/>
      <c r="AA717" s="75"/>
      <c r="AB717" s="75"/>
      <c r="AC717" s="75"/>
      <c r="AD717" s="75"/>
      <c r="AE717" s="75"/>
      <c r="AF717" s="75"/>
    </row>
    <row r="718" hidden="1">
      <c r="B718" s="37"/>
      <c r="W718" s="75"/>
      <c r="X718" s="75"/>
      <c r="Y718" s="75"/>
      <c r="Z718" s="75"/>
      <c r="AA718" s="75"/>
      <c r="AB718" s="75"/>
      <c r="AC718" s="75"/>
      <c r="AD718" s="75"/>
      <c r="AE718" s="75"/>
      <c r="AF718" s="75"/>
    </row>
    <row r="719" hidden="1">
      <c r="B719" s="37"/>
      <c r="W719" s="75"/>
      <c r="X719" s="75"/>
      <c r="Y719" s="75"/>
      <c r="Z719" s="75"/>
      <c r="AA719" s="75"/>
      <c r="AB719" s="75"/>
      <c r="AC719" s="75"/>
      <c r="AD719" s="75"/>
      <c r="AE719" s="75"/>
      <c r="AF719" s="75"/>
    </row>
    <row r="720" hidden="1">
      <c r="B720" s="37"/>
      <c r="W720" s="75"/>
      <c r="X720" s="75"/>
      <c r="Y720" s="75"/>
      <c r="Z720" s="75"/>
      <c r="AA720" s="75"/>
      <c r="AB720" s="75"/>
      <c r="AC720" s="75"/>
      <c r="AD720" s="75"/>
      <c r="AE720" s="75"/>
      <c r="AF720" s="75"/>
    </row>
    <row r="721" hidden="1">
      <c r="B721" s="37"/>
      <c r="W721" s="75"/>
      <c r="X721" s="75"/>
      <c r="Y721" s="75"/>
      <c r="Z721" s="75"/>
      <c r="AA721" s="75"/>
      <c r="AB721" s="75"/>
      <c r="AC721" s="75"/>
      <c r="AD721" s="75"/>
      <c r="AE721" s="75"/>
      <c r="AF721" s="75"/>
    </row>
    <row r="722" hidden="1">
      <c r="B722" s="37"/>
      <c r="W722" s="75"/>
      <c r="X722" s="75"/>
      <c r="Y722" s="75"/>
      <c r="Z722" s="75"/>
      <c r="AA722" s="75"/>
      <c r="AB722" s="75"/>
      <c r="AC722" s="75"/>
      <c r="AD722" s="75"/>
      <c r="AE722" s="75"/>
      <c r="AF722" s="75"/>
    </row>
    <row r="723" hidden="1">
      <c r="B723" s="37"/>
      <c r="W723" s="75"/>
      <c r="X723" s="75"/>
      <c r="Y723" s="75"/>
      <c r="Z723" s="75"/>
      <c r="AA723" s="75"/>
      <c r="AB723" s="75"/>
      <c r="AC723" s="75"/>
      <c r="AD723" s="75"/>
      <c r="AE723" s="75"/>
      <c r="AF723" s="75"/>
    </row>
    <row r="724" hidden="1">
      <c r="B724" s="37"/>
      <c r="W724" s="75"/>
      <c r="X724" s="75"/>
      <c r="Y724" s="75"/>
      <c r="Z724" s="75"/>
      <c r="AA724" s="75"/>
      <c r="AB724" s="75"/>
      <c r="AC724" s="75"/>
      <c r="AD724" s="75"/>
      <c r="AE724" s="75"/>
      <c r="AF724" s="75"/>
    </row>
    <row r="725" hidden="1">
      <c r="B725" s="37"/>
      <c r="W725" s="75"/>
      <c r="X725" s="75"/>
      <c r="Y725" s="75"/>
      <c r="Z725" s="75"/>
      <c r="AA725" s="75"/>
      <c r="AB725" s="75"/>
      <c r="AC725" s="75"/>
      <c r="AD725" s="75"/>
      <c r="AE725" s="75"/>
      <c r="AF725" s="75"/>
    </row>
    <row r="726" hidden="1">
      <c r="B726" s="37"/>
      <c r="W726" s="75"/>
      <c r="X726" s="75"/>
      <c r="Y726" s="75"/>
      <c r="Z726" s="75"/>
      <c r="AA726" s="75"/>
      <c r="AB726" s="75"/>
      <c r="AC726" s="75"/>
      <c r="AD726" s="75"/>
      <c r="AE726" s="75"/>
      <c r="AF726" s="75"/>
    </row>
    <row r="727" hidden="1">
      <c r="B727" s="37"/>
      <c r="W727" s="75"/>
      <c r="X727" s="75"/>
      <c r="Y727" s="75"/>
      <c r="Z727" s="75"/>
      <c r="AA727" s="75"/>
      <c r="AB727" s="75"/>
      <c r="AC727" s="75"/>
      <c r="AD727" s="75"/>
      <c r="AE727" s="75"/>
      <c r="AF727" s="75"/>
    </row>
    <row r="728" hidden="1">
      <c r="B728" s="37"/>
      <c r="W728" s="75"/>
      <c r="X728" s="75"/>
      <c r="Y728" s="75"/>
      <c r="Z728" s="75"/>
      <c r="AA728" s="75"/>
      <c r="AB728" s="75"/>
      <c r="AC728" s="75"/>
      <c r="AD728" s="75"/>
      <c r="AE728" s="75"/>
      <c r="AF728" s="75"/>
    </row>
    <row r="729" hidden="1">
      <c r="B729" s="37"/>
      <c r="W729" s="75"/>
      <c r="X729" s="75"/>
      <c r="Y729" s="75"/>
      <c r="Z729" s="75"/>
      <c r="AA729" s="75"/>
      <c r="AB729" s="75"/>
      <c r="AC729" s="75"/>
      <c r="AD729" s="75"/>
      <c r="AE729" s="75"/>
      <c r="AF729" s="75"/>
    </row>
    <row r="730" hidden="1">
      <c r="B730" s="37"/>
      <c r="W730" s="75"/>
      <c r="X730" s="75"/>
      <c r="Y730" s="75"/>
      <c r="Z730" s="75"/>
      <c r="AA730" s="75"/>
      <c r="AB730" s="75"/>
      <c r="AC730" s="75"/>
      <c r="AD730" s="75"/>
      <c r="AE730" s="75"/>
      <c r="AF730" s="75"/>
    </row>
    <row r="731" hidden="1">
      <c r="B731" s="37"/>
      <c r="W731" s="75"/>
      <c r="X731" s="75"/>
      <c r="Y731" s="75"/>
      <c r="Z731" s="75"/>
      <c r="AA731" s="75"/>
      <c r="AB731" s="75"/>
      <c r="AC731" s="75"/>
      <c r="AD731" s="75"/>
      <c r="AE731" s="75"/>
      <c r="AF731" s="75"/>
    </row>
    <row r="732" hidden="1">
      <c r="B732" s="37"/>
      <c r="W732" s="75"/>
      <c r="X732" s="75"/>
      <c r="Y732" s="75"/>
      <c r="Z732" s="75"/>
      <c r="AA732" s="75"/>
      <c r="AB732" s="75"/>
      <c r="AC732" s="75"/>
      <c r="AD732" s="75"/>
      <c r="AE732" s="75"/>
      <c r="AF732" s="75"/>
    </row>
    <row r="733" hidden="1">
      <c r="B733" s="37"/>
      <c r="W733" s="75"/>
      <c r="X733" s="75"/>
      <c r="Y733" s="75"/>
      <c r="Z733" s="75"/>
      <c r="AA733" s="75"/>
      <c r="AB733" s="75"/>
      <c r="AC733" s="75"/>
      <c r="AD733" s="75"/>
      <c r="AE733" s="75"/>
      <c r="AF733" s="75"/>
    </row>
    <row r="734" hidden="1">
      <c r="B734" s="37"/>
      <c r="W734" s="75"/>
      <c r="X734" s="75"/>
      <c r="Y734" s="75"/>
      <c r="Z734" s="75"/>
      <c r="AA734" s="75"/>
      <c r="AB734" s="75"/>
      <c r="AC734" s="75"/>
      <c r="AD734" s="75"/>
      <c r="AE734" s="75"/>
      <c r="AF734" s="75"/>
    </row>
    <row r="735" hidden="1">
      <c r="B735" s="37"/>
      <c r="W735" s="75"/>
      <c r="X735" s="75"/>
      <c r="Y735" s="75"/>
      <c r="Z735" s="75"/>
      <c r="AA735" s="75"/>
      <c r="AB735" s="75"/>
      <c r="AC735" s="75"/>
      <c r="AD735" s="75"/>
      <c r="AE735" s="75"/>
      <c r="AF735" s="75"/>
    </row>
    <row r="736" hidden="1">
      <c r="B736" s="37"/>
      <c r="W736" s="75"/>
      <c r="X736" s="75"/>
      <c r="Y736" s="75"/>
      <c r="Z736" s="75"/>
      <c r="AA736" s="75"/>
      <c r="AB736" s="75"/>
      <c r="AC736" s="75"/>
      <c r="AD736" s="75"/>
      <c r="AE736" s="75"/>
      <c r="AF736" s="75"/>
    </row>
    <row r="737" hidden="1">
      <c r="B737" s="37"/>
      <c r="W737" s="75"/>
      <c r="X737" s="75"/>
      <c r="Y737" s="75"/>
      <c r="Z737" s="75"/>
      <c r="AA737" s="75"/>
      <c r="AB737" s="75"/>
      <c r="AC737" s="75"/>
      <c r="AD737" s="75"/>
      <c r="AE737" s="75"/>
      <c r="AF737" s="75"/>
    </row>
    <row r="738" hidden="1">
      <c r="B738" s="37"/>
      <c r="W738" s="75"/>
      <c r="X738" s="75"/>
      <c r="Y738" s="75"/>
      <c r="Z738" s="75"/>
      <c r="AA738" s="75"/>
      <c r="AB738" s="75"/>
      <c r="AC738" s="75"/>
      <c r="AD738" s="75"/>
      <c r="AE738" s="75"/>
      <c r="AF738" s="75"/>
    </row>
    <row r="739" hidden="1">
      <c r="B739" s="37"/>
      <c r="W739" s="75"/>
      <c r="X739" s="75"/>
      <c r="Y739" s="75"/>
      <c r="Z739" s="75"/>
      <c r="AA739" s="75"/>
      <c r="AB739" s="75"/>
      <c r="AC739" s="75"/>
      <c r="AD739" s="75"/>
      <c r="AE739" s="75"/>
      <c r="AF739" s="75"/>
    </row>
    <row r="740" hidden="1">
      <c r="B740" s="37"/>
      <c r="W740" s="75"/>
      <c r="X740" s="75"/>
      <c r="Y740" s="75"/>
      <c r="Z740" s="75"/>
      <c r="AA740" s="75"/>
      <c r="AB740" s="75"/>
      <c r="AC740" s="75"/>
      <c r="AD740" s="75"/>
      <c r="AE740" s="75"/>
      <c r="AF740" s="75"/>
    </row>
    <row r="741" hidden="1">
      <c r="B741" s="37"/>
      <c r="W741" s="75"/>
      <c r="X741" s="75"/>
      <c r="Y741" s="75"/>
      <c r="Z741" s="75"/>
      <c r="AA741" s="75"/>
      <c r="AB741" s="75"/>
      <c r="AC741" s="75"/>
      <c r="AD741" s="75"/>
      <c r="AE741" s="75"/>
      <c r="AF741" s="75"/>
    </row>
    <row r="742" hidden="1">
      <c r="B742" s="37"/>
      <c r="W742" s="75"/>
      <c r="X742" s="75"/>
      <c r="Y742" s="75"/>
      <c r="Z742" s="75"/>
      <c r="AA742" s="75"/>
      <c r="AB742" s="75"/>
      <c r="AC742" s="75"/>
      <c r="AD742" s="75"/>
      <c r="AE742" s="75"/>
      <c r="AF742" s="75"/>
    </row>
    <row r="743" hidden="1">
      <c r="B743" s="37"/>
      <c r="W743" s="75"/>
      <c r="X743" s="75"/>
      <c r="Y743" s="75"/>
      <c r="Z743" s="75"/>
      <c r="AA743" s="75"/>
      <c r="AB743" s="75"/>
      <c r="AC743" s="75"/>
      <c r="AD743" s="75"/>
      <c r="AE743" s="75"/>
      <c r="AF743" s="75"/>
    </row>
    <row r="744" hidden="1">
      <c r="B744" s="37"/>
      <c r="W744" s="75"/>
      <c r="X744" s="75"/>
      <c r="Y744" s="75"/>
      <c r="Z744" s="75"/>
      <c r="AA744" s="75"/>
      <c r="AB744" s="75"/>
      <c r="AC744" s="75"/>
      <c r="AD744" s="75"/>
      <c r="AE744" s="75"/>
      <c r="AF744" s="75"/>
    </row>
    <row r="745" hidden="1">
      <c r="B745" s="37"/>
      <c r="W745" s="75"/>
      <c r="X745" s="75"/>
      <c r="Y745" s="75"/>
      <c r="Z745" s="75"/>
      <c r="AA745" s="75"/>
      <c r="AB745" s="75"/>
      <c r="AC745" s="75"/>
      <c r="AD745" s="75"/>
      <c r="AE745" s="75"/>
      <c r="AF745" s="75"/>
    </row>
    <row r="746" hidden="1">
      <c r="B746" s="37"/>
      <c r="W746" s="75"/>
      <c r="X746" s="75"/>
      <c r="Y746" s="75"/>
      <c r="Z746" s="75"/>
      <c r="AA746" s="75"/>
      <c r="AB746" s="75"/>
      <c r="AC746" s="75"/>
      <c r="AD746" s="75"/>
      <c r="AE746" s="75"/>
      <c r="AF746" s="75"/>
    </row>
    <row r="747" hidden="1">
      <c r="B747" s="37"/>
      <c r="W747" s="75"/>
      <c r="X747" s="75"/>
      <c r="Y747" s="75"/>
      <c r="Z747" s="75"/>
      <c r="AA747" s="75"/>
      <c r="AB747" s="75"/>
      <c r="AC747" s="75"/>
      <c r="AD747" s="75"/>
      <c r="AE747" s="75"/>
      <c r="AF747" s="75"/>
    </row>
    <row r="748" hidden="1">
      <c r="B748" s="37"/>
      <c r="W748" s="75"/>
      <c r="X748" s="75"/>
      <c r="Y748" s="75"/>
      <c r="Z748" s="75"/>
      <c r="AA748" s="75"/>
      <c r="AB748" s="75"/>
      <c r="AC748" s="75"/>
      <c r="AD748" s="75"/>
      <c r="AE748" s="75"/>
      <c r="AF748" s="75"/>
    </row>
    <row r="749" hidden="1">
      <c r="B749" s="37"/>
      <c r="W749" s="75"/>
      <c r="X749" s="75"/>
      <c r="Y749" s="75"/>
      <c r="Z749" s="75"/>
      <c r="AA749" s="75"/>
      <c r="AB749" s="75"/>
      <c r="AC749" s="75"/>
      <c r="AD749" s="75"/>
      <c r="AE749" s="75"/>
      <c r="AF749" s="75"/>
    </row>
    <row r="750" hidden="1">
      <c r="B750" s="37"/>
      <c r="W750" s="75"/>
      <c r="X750" s="75"/>
      <c r="Y750" s="75"/>
      <c r="Z750" s="75"/>
      <c r="AA750" s="75"/>
      <c r="AB750" s="75"/>
      <c r="AC750" s="75"/>
      <c r="AD750" s="75"/>
      <c r="AE750" s="75"/>
      <c r="AF750" s="75"/>
    </row>
    <row r="751" hidden="1">
      <c r="B751" s="37"/>
      <c r="W751" s="75"/>
      <c r="X751" s="75"/>
      <c r="Y751" s="75"/>
      <c r="Z751" s="75"/>
      <c r="AA751" s="75"/>
      <c r="AB751" s="75"/>
      <c r="AC751" s="75"/>
      <c r="AD751" s="75"/>
      <c r="AE751" s="75"/>
      <c r="AF751" s="75"/>
    </row>
    <row r="752" hidden="1">
      <c r="B752" s="37"/>
      <c r="W752" s="75"/>
      <c r="X752" s="75"/>
      <c r="Y752" s="75"/>
      <c r="Z752" s="75"/>
      <c r="AA752" s="75"/>
      <c r="AB752" s="75"/>
      <c r="AC752" s="75"/>
      <c r="AD752" s="75"/>
      <c r="AE752" s="75"/>
      <c r="AF752" s="75"/>
    </row>
    <row r="753" hidden="1">
      <c r="B753" s="37"/>
      <c r="W753" s="75"/>
      <c r="X753" s="75"/>
      <c r="Y753" s="75"/>
      <c r="Z753" s="75"/>
      <c r="AA753" s="75"/>
      <c r="AB753" s="75"/>
      <c r="AC753" s="75"/>
      <c r="AD753" s="75"/>
      <c r="AE753" s="75"/>
      <c r="AF753" s="75"/>
    </row>
    <row r="754" hidden="1">
      <c r="B754" s="37"/>
      <c r="W754" s="75"/>
      <c r="X754" s="75"/>
      <c r="Y754" s="75"/>
      <c r="Z754" s="75"/>
      <c r="AA754" s="75"/>
      <c r="AB754" s="75"/>
      <c r="AC754" s="75"/>
      <c r="AD754" s="75"/>
      <c r="AE754" s="75"/>
      <c r="AF754" s="75"/>
    </row>
    <row r="755" hidden="1">
      <c r="B755" s="37"/>
      <c r="W755" s="75"/>
      <c r="X755" s="75"/>
      <c r="Y755" s="75"/>
      <c r="Z755" s="75"/>
      <c r="AA755" s="75"/>
      <c r="AB755" s="75"/>
      <c r="AC755" s="75"/>
      <c r="AD755" s="75"/>
      <c r="AE755" s="75"/>
      <c r="AF755" s="75"/>
    </row>
    <row r="756" hidden="1">
      <c r="B756" s="37"/>
      <c r="W756" s="75"/>
      <c r="X756" s="75"/>
      <c r="Y756" s="75"/>
      <c r="Z756" s="75"/>
      <c r="AA756" s="75"/>
      <c r="AB756" s="75"/>
      <c r="AC756" s="75"/>
      <c r="AD756" s="75"/>
      <c r="AE756" s="75"/>
      <c r="AF756" s="75"/>
    </row>
    <row r="757" hidden="1">
      <c r="B757" s="37"/>
      <c r="W757" s="75"/>
      <c r="X757" s="75"/>
      <c r="Y757" s="75"/>
      <c r="Z757" s="75"/>
      <c r="AA757" s="75"/>
      <c r="AB757" s="75"/>
      <c r="AC757" s="75"/>
      <c r="AD757" s="75"/>
      <c r="AE757" s="75"/>
      <c r="AF757" s="75"/>
    </row>
    <row r="758" hidden="1">
      <c r="B758" s="37"/>
      <c r="W758" s="75"/>
      <c r="X758" s="75"/>
      <c r="Y758" s="75"/>
      <c r="Z758" s="75"/>
      <c r="AA758" s="75"/>
      <c r="AB758" s="75"/>
      <c r="AC758" s="75"/>
      <c r="AD758" s="75"/>
      <c r="AE758" s="75"/>
      <c r="AF758" s="75"/>
    </row>
    <row r="759" hidden="1">
      <c r="B759" s="37"/>
      <c r="W759" s="75"/>
      <c r="X759" s="75"/>
      <c r="Y759" s="75"/>
      <c r="Z759" s="75"/>
      <c r="AA759" s="75"/>
      <c r="AB759" s="75"/>
      <c r="AC759" s="75"/>
      <c r="AD759" s="75"/>
      <c r="AE759" s="75"/>
      <c r="AF759" s="75"/>
    </row>
    <row r="760" hidden="1">
      <c r="B760" s="37"/>
      <c r="W760" s="75"/>
      <c r="X760" s="75"/>
      <c r="Y760" s="75"/>
      <c r="Z760" s="75"/>
      <c r="AA760" s="75"/>
      <c r="AB760" s="75"/>
      <c r="AC760" s="75"/>
      <c r="AD760" s="75"/>
      <c r="AE760" s="75"/>
      <c r="AF760" s="75"/>
    </row>
    <row r="761" hidden="1">
      <c r="B761" s="37"/>
      <c r="W761" s="75"/>
      <c r="X761" s="75"/>
      <c r="Y761" s="75"/>
      <c r="Z761" s="75"/>
      <c r="AA761" s="75"/>
      <c r="AB761" s="75"/>
      <c r="AC761" s="75"/>
      <c r="AD761" s="75"/>
      <c r="AE761" s="75"/>
      <c r="AF761" s="75"/>
    </row>
    <row r="762" hidden="1">
      <c r="B762" s="37"/>
      <c r="W762" s="75"/>
      <c r="X762" s="75"/>
      <c r="Y762" s="75"/>
      <c r="Z762" s="75"/>
      <c r="AA762" s="75"/>
      <c r="AB762" s="75"/>
      <c r="AC762" s="75"/>
      <c r="AD762" s="75"/>
      <c r="AE762" s="75"/>
      <c r="AF762" s="75"/>
    </row>
    <row r="763" hidden="1">
      <c r="B763" s="37"/>
      <c r="W763" s="75"/>
      <c r="X763" s="75"/>
      <c r="Y763" s="75"/>
      <c r="Z763" s="75"/>
      <c r="AA763" s="75"/>
      <c r="AB763" s="75"/>
      <c r="AC763" s="75"/>
      <c r="AD763" s="75"/>
      <c r="AE763" s="75"/>
      <c r="AF763" s="75"/>
    </row>
    <row r="764" hidden="1">
      <c r="B764" s="37"/>
      <c r="W764" s="75"/>
      <c r="X764" s="75"/>
      <c r="Y764" s="75"/>
      <c r="Z764" s="75"/>
      <c r="AA764" s="75"/>
      <c r="AB764" s="75"/>
      <c r="AC764" s="75"/>
      <c r="AD764" s="75"/>
      <c r="AE764" s="75"/>
      <c r="AF764" s="75"/>
    </row>
    <row r="765" hidden="1">
      <c r="B765" s="37"/>
      <c r="W765" s="75"/>
      <c r="X765" s="75"/>
      <c r="Y765" s="75"/>
      <c r="Z765" s="75"/>
      <c r="AA765" s="75"/>
      <c r="AB765" s="75"/>
      <c r="AC765" s="75"/>
      <c r="AD765" s="75"/>
      <c r="AE765" s="75"/>
      <c r="AF765" s="75"/>
    </row>
    <row r="766" hidden="1">
      <c r="B766" s="37"/>
      <c r="W766" s="75"/>
      <c r="X766" s="75"/>
      <c r="Y766" s="75"/>
      <c r="Z766" s="75"/>
      <c r="AA766" s="75"/>
      <c r="AB766" s="75"/>
      <c r="AC766" s="75"/>
      <c r="AD766" s="75"/>
      <c r="AE766" s="75"/>
      <c r="AF766" s="75"/>
    </row>
    <row r="767" hidden="1">
      <c r="B767" s="37"/>
      <c r="W767" s="75"/>
      <c r="X767" s="75"/>
      <c r="Y767" s="75"/>
      <c r="Z767" s="75"/>
      <c r="AA767" s="75"/>
      <c r="AB767" s="75"/>
      <c r="AC767" s="75"/>
      <c r="AD767" s="75"/>
      <c r="AE767" s="75"/>
      <c r="AF767" s="75"/>
    </row>
    <row r="768" hidden="1">
      <c r="B768" s="37"/>
      <c r="W768" s="75"/>
      <c r="X768" s="75"/>
      <c r="Y768" s="75"/>
      <c r="Z768" s="75"/>
      <c r="AA768" s="75"/>
      <c r="AB768" s="75"/>
      <c r="AC768" s="75"/>
      <c r="AD768" s="75"/>
      <c r="AE768" s="75"/>
      <c r="AF768" s="75"/>
    </row>
    <row r="769" hidden="1">
      <c r="B769" s="37"/>
      <c r="W769" s="75"/>
      <c r="X769" s="75"/>
      <c r="Y769" s="75"/>
      <c r="Z769" s="75"/>
      <c r="AA769" s="75"/>
      <c r="AB769" s="75"/>
      <c r="AC769" s="75"/>
      <c r="AD769" s="75"/>
      <c r="AE769" s="75"/>
      <c r="AF769" s="75"/>
    </row>
    <row r="770" hidden="1">
      <c r="B770" s="37"/>
      <c r="W770" s="75"/>
      <c r="X770" s="75"/>
      <c r="Y770" s="75"/>
      <c r="Z770" s="75"/>
      <c r="AA770" s="75"/>
      <c r="AB770" s="75"/>
      <c r="AC770" s="75"/>
      <c r="AD770" s="75"/>
      <c r="AE770" s="75"/>
      <c r="AF770" s="75"/>
    </row>
    <row r="771" hidden="1">
      <c r="B771" s="37"/>
      <c r="W771" s="75"/>
      <c r="X771" s="75"/>
      <c r="Y771" s="75"/>
      <c r="Z771" s="75"/>
      <c r="AA771" s="75"/>
      <c r="AB771" s="75"/>
      <c r="AC771" s="75"/>
      <c r="AD771" s="75"/>
      <c r="AE771" s="75"/>
      <c r="AF771" s="75"/>
    </row>
    <row r="772" hidden="1">
      <c r="B772" s="37"/>
      <c r="W772" s="75"/>
      <c r="X772" s="75"/>
      <c r="Y772" s="75"/>
      <c r="Z772" s="75"/>
      <c r="AA772" s="75"/>
      <c r="AB772" s="75"/>
      <c r="AC772" s="75"/>
      <c r="AD772" s="75"/>
      <c r="AE772" s="75"/>
      <c r="AF772" s="75"/>
    </row>
    <row r="773" hidden="1">
      <c r="B773" s="37"/>
      <c r="W773" s="75"/>
      <c r="X773" s="75"/>
      <c r="Y773" s="75"/>
      <c r="Z773" s="75"/>
      <c r="AA773" s="75"/>
      <c r="AB773" s="75"/>
      <c r="AC773" s="75"/>
      <c r="AD773" s="75"/>
      <c r="AE773" s="75"/>
      <c r="AF773" s="75"/>
    </row>
    <row r="774" hidden="1">
      <c r="B774" s="37"/>
      <c r="W774" s="75"/>
      <c r="X774" s="75"/>
      <c r="Y774" s="75"/>
      <c r="Z774" s="75"/>
      <c r="AA774" s="75"/>
      <c r="AB774" s="75"/>
      <c r="AC774" s="75"/>
      <c r="AD774" s="75"/>
      <c r="AE774" s="75"/>
      <c r="AF774" s="75"/>
    </row>
    <row r="775" hidden="1">
      <c r="B775" s="37"/>
      <c r="W775" s="75"/>
      <c r="X775" s="75"/>
      <c r="Y775" s="75"/>
      <c r="Z775" s="75"/>
      <c r="AA775" s="75"/>
      <c r="AB775" s="75"/>
      <c r="AC775" s="75"/>
      <c r="AD775" s="75"/>
      <c r="AE775" s="75"/>
      <c r="AF775" s="75"/>
    </row>
    <row r="776" hidden="1">
      <c r="B776" s="37"/>
      <c r="W776" s="75"/>
      <c r="X776" s="75"/>
      <c r="Y776" s="75"/>
      <c r="Z776" s="75"/>
      <c r="AA776" s="75"/>
      <c r="AB776" s="75"/>
      <c r="AC776" s="75"/>
      <c r="AD776" s="75"/>
      <c r="AE776" s="75"/>
      <c r="AF776" s="75"/>
    </row>
    <row r="777" hidden="1">
      <c r="B777" s="37"/>
      <c r="W777" s="75"/>
      <c r="X777" s="75"/>
      <c r="Y777" s="75"/>
      <c r="Z777" s="75"/>
      <c r="AA777" s="75"/>
      <c r="AB777" s="75"/>
      <c r="AC777" s="75"/>
      <c r="AD777" s="75"/>
      <c r="AE777" s="75"/>
      <c r="AF777" s="75"/>
    </row>
    <row r="778" hidden="1">
      <c r="B778" s="37"/>
      <c r="W778" s="75"/>
      <c r="X778" s="75"/>
      <c r="Y778" s="75"/>
      <c r="Z778" s="75"/>
      <c r="AA778" s="75"/>
      <c r="AB778" s="75"/>
      <c r="AC778" s="75"/>
      <c r="AD778" s="75"/>
      <c r="AE778" s="75"/>
      <c r="AF778" s="75"/>
    </row>
    <row r="779" hidden="1">
      <c r="B779" s="37"/>
      <c r="W779" s="75"/>
      <c r="X779" s="75"/>
      <c r="Y779" s="75"/>
      <c r="Z779" s="75"/>
      <c r="AA779" s="75"/>
      <c r="AB779" s="75"/>
      <c r="AC779" s="75"/>
      <c r="AD779" s="75"/>
      <c r="AE779" s="75"/>
      <c r="AF779" s="75"/>
    </row>
    <row r="780" hidden="1">
      <c r="B780" s="37"/>
      <c r="W780" s="75"/>
      <c r="X780" s="75"/>
      <c r="Y780" s="75"/>
      <c r="Z780" s="75"/>
      <c r="AA780" s="75"/>
      <c r="AB780" s="75"/>
      <c r="AC780" s="75"/>
      <c r="AD780" s="75"/>
      <c r="AE780" s="75"/>
      <c r="AF780" s="75"/>
    </row>
    <row r="781" hidden="1">
      <c r="B781" s="37"/>
      <c r="W781" s="75"/>
      <c r="X781" s="75"/>
      <c r="Y781" s="75"/>
      <c r="Z781" s="75"/>
      <c r="AA781" s="75"/>
      <c r="AB781" s="75"/>
      <c r="AC781" s="75"/>
      <c r="AD781" s="75"/>
      <c r="AE781" s="75"/>
      <c r="AF781" s="75"/>
    </row>
    <row r="782" hidden="1">
      <c r="B782" s="37"/>
      <c r="W782" s="75"/>
      <c r="X782" s="75"/>
      <c r="Y782" s="75"/>
      <c r="Z782" s="75"/>
      <c r="AA782" s="75"/>
      <c r="AB782" s="75"/>
      <c r="AC782" s="75"/>
      <c r="AD782" s="75"/>
      <c r="AE782" s="75"/>
      <c r="AF782" s="75"/>
    </row>
    <row r="783" hidden="1">
      <c r="B783" s="37"/>
      <c r="W783" s="75"/>
      <c r="X783" s="75"/>
      <c r="Y783" s="75"/>
      <c r="Z783" s="75"/>
      <c r="AA783" s="75"/>
      <c r="AB783" s="75"/>
      <c r="AC783" s="75"/>
      <c r="AD783" s="75"/>
      <c r="AE783" s="75"/>
      <c r="AF783" s="75"/>
    </row>
    <row r="784" hidden="1">
      <c r="B784" s="37"/>
      <c r="W784" s="75"/>
      <c r="X784" s="75"/>
      <c r="Y784" s="75"/>
      <c r="Z784" s="75"/>
      <c r="AA784" s="75"/>
      <c r="AB784" s="75"/>
      <c r="AC784" s="75"/>
      <c r="AD784" s="75"/>
      <c r="AE784" s="75"/>
      <c r="AF784" s="75"/>
    </row>
    <row r="785" hidden="1">
      <c r="B785" s="37"/>
      <c r="W785" s="75"/>
      <c r="X785" s="75"/>
      <c r="Y785" s="75"/>
      <c r="Z785" s="75"/>
      <c r="AA785" s="75"/>
      <c r="AB785" s="75"/>
      <c r="AC785" s="75"/>
      <c r="AD785" s="75"/>
      <c r="AE785" s="75"/>
      <c r="AF785" s="75"/>
    </row>
    <row r="786" hidden="1">
      <c r="B786" s="37"/>
      <c r="W786" s="75"/>
      <c r="X786" s="75"/>
      <c r="Y786" s="75"/>
      <c r="Z786" s="75"/>
      <c r="AA786" s="75"/>
      <c r="AB786" s="75"/>
      <c r="AC786" s="75"/>
      <c r="AD786" s="75"/>
      <c r="AE786" s="75"/>
      <c r="AF786" s="75"/>
    </row>
    <row r="787" hidden="1">
      <c r="B787" s="37"/>
      <c r="W787" s="75"/>
      <c r="X787" s="75"/>
      <c r="Y787" s="75"/>
      <c r="Z787" s="75"/>
      <c r="AA787" s="75"/>
      <c r="AB787" s="75"/>
      <c r="AC787" s="75"/>
      <c r="AD787" s="75"/>
      <c r="AE787" s="75"/>
      <c r="AF787" s="75"/>
    </row>
    <row r="788" hidden="1">
      <c r="B788" s="37"/>
      <c r="W788" s="75"/>
      <c r="X788" s="75"/>
      <c r="Y788" s="75"/>
      <c r="Z788" s="75"/>
      <c r="AA788" s="75"/>
      <c r="AB788" s="75"/>
      <c r="AC788" s="75"/>
      <c r="AD788" s="75"/>
      <c r="AE788" s="75"/>
      <c r="AF788" s="75"/>
    </row>
    <row r="789" hidden="1">
      <c r="B789" s="37"/>
      <c r="W789" s="75"/>
      <c r="X789" s="75"/>
      <c r="Y789" s="75"/>
      <c r="Z789" s="75"/>
      <c r="AA789" s="75"/>
      <c r="AB789" s="75"/>
      <c r="AC789" s="75"/>
      <c r="AD789" s="75"/>
      <c r="AE789" s="75"/>
      <c r="AF789" s="75"/>
    </row>
    <row r="790" hidden="1">
      <c r="B790" s="37"/>
      <c r="W790" s="75"/>
      <c r="X790" s="75"/>
      <c r="Y790" s="75"/>
      <c r="Z790" s="75"/>
      <c r="AA790" s="75"/>
      <c r="AB790" s="75"/>
      <c r="AC790" s="75"/>
      <c r="AD790" s="75"/>
      <c r="AE790" s="75"/>
      <c r="AF790" s="75"/>
    </row>
    <row r="791" hidden="1">
      <c r="B791" s="37"/>
      <c r="W791" s="75"/>
      <c r="X791" s="75"/>
      <c r="Y791" s="75"/>
      <c r="Z791" s="75"/>
      <c r="AA791" s="75"/>
      <c r="AB791" s="75"/>
      <c r="AC791" s="75"/>
      <c r="AD791" s="75"/>
      <c r="AE791" s="75"/>
      <c r="AF791" s="75"/>
    </row>
    <row r="792" hidden="1">
      <c r="B792" s="37"/>
      <c r="W792" s="75"/>
      <c r="X792" s="75"/>
      <c r="Y792" s="75"/>
      <c r="Z792" s="75"/>
      <c r="AA792" s="75"/>
      <c r="AB792" s="75"/>
      <c r="AC792" s="75"/>
      <c r="AD792" s="75"/>
      <c r="AE792" s="75"/>
      <c r="AF792" s="75"/>
    </row>
    <row r="793" hidden="1">
      <c r="B793" s="37"/>
      <c r="W793" s="75"/>
      <c r="X793" s="75"/>
      <c r="Y793" s="75"/>
      <c r="Z793" s="75"/>
      <c r="AA793" s="75"/>
      <c r="AB793" s="75"/>
      <c r="AC793" s="75"/>
      <c r="AD793" s="75"/>
      <c r="AE793" s="75"/>
      <c r="AF793" s="75"/>
    </row>
    <row r="794" hidden="1">
      <c r="B794" s="37"/>
      <c r="W794" s="75"/>
      <c r="X794" s="75"/>
      <c r="Y794" s="75"/>
      <c r="Z794" s="75"/>
      <c r="AA794" s="75"/>
      <c r="AB794" s="75"/>
      <c r="AC794" s="75"/>
      <c r="AD794" s="75"/>
      <c r="AE794" s="75"/>
      <c r="AF794" s="75"/>
    </row>
    <row r="795" hidden="1">
      <c r="B795" s="37"/>
      <c r="W795" s="75"/>
      <c r="X795" s="75"/>
      <c r="Y795" s="75"/>
      <c r="Z795" s="75"/>
      <c r="AA795" s="75"/>
      <c r="AB795" s="75"/>
      <c r="AC795" s="75"/>
      <c r="AD795" s="75"/>
      <c r="AE795" s="75"/>
      <c r="AF795" s="75"/>
    </row>
    <row r="796" hidden="1">
      <c r="B796" s="37"/>
      <c r="W796" s="75"/>
      <c r="X796" s="75"/>
      <c r="Y796" s="75"/>
      <c r="Z796" s="75"/>
      <c r="AA796" s="75"/>
      <c r="AB796" s="75"/>
      <c r="AC796" s="75"/>
      <c r="AD796" s="75"/>
      <c r="AE796" s="75"/>
      <c r="AF796" s="75"/>
    </row>
    <row r="797" hidden="1">
      <c r="B797" s="37"/>
      <c r="W797" s="75"/>
      <c r="X797" s="75"/>
      <c r="Y797" s="75"/>
      <c r="Z797" s="75"/>
      <c r="AA797" s="75"/>
      <c r="AB797" s="75"/>
      <c r="AC797" s="75"/>
      <c r="AD797" s="75"/>
      <c r="AE797" s="75"/>
      <c r="AF797" s="75"/>
    </row>
    <row r="798" hidden="1">
      <c r="B798" s="37"/>
      <c r="W798" s="75"/>
      <c r="X798" s="75"/>
      <c r="Y798" s="75"/>
      <c r="Z798" s="75"/>
      <c r="AA798" s="75"/>
      <c r="AB798" s="75"/>
      <c r="AC798" s="75"/>
      <c r="AD798" s="75"/>
      <c r="AE798" s="75"/>
      <c r="AF798" s="75"/>
    </row>
    <row r="799" hidden="1">
      <c r="B799" s="37"/>
      <c r="W799" s="75"/>
      <c r="X799" s="75"/>
      <c r="Y799" s="75"/>
      <c r="Z799" s="75"/>
      <c r="AA799" s="75"/>
      <c r="AB799" s="75"/>
      <c r="AC799" s="75"/>
      <c r="AD799" s="75"/>
      <c r="AE799" s="75"/>
      <c r="AF799" s="75"/>
    </row>
    <row r="800" hidden="1">
      <c r="B800" s="37"/>
      <c r="W800" s="75"/>
      <c r="X800" s="75"/>
      <c r="Y800" s="75"/>
      <c r="Z800" s="75"/>
      <c r="AA800" s="75"/>
      <c r="AB800" s="75"/>
      <c r="AC800" s="75"/>
      <c r="AD800" s="75"/>
      <c r="AE800" s="75"/>
      <c r="AF800" s="75"/>
    </row>
    <row r="801" hidden="1">
      <c r="B801" s="37"/>
      <c r="W801" s="75"/>
      <c r="X801" s="75"/>
      <c r="Y801" s="75"/>
      <c r="Z801" s="75"/>
      <c r="AA801" s="75"/>
      <c r="AB801" s="75"/>
      <c r="AC801" s="75"/>
      <c r="AD801" s="75"/>
      <c r="AE801" s="75"/>
      <c r="AF801" s="75"/>
    </row>
    <row r="802" hidden="1">
      <c r="B802" s="37"/>
      <c r="W802" s="75"/>
      <c r="X802" s="75"/>
      <c r="Y802" s="75"/>
      <c r="Z802" s="75"/>
      <c r="AA802" s="75"/>
      <c r="AB802" s="75"/>
      <c r="AC802" s="75"/>
      <c r="AD802" s="75"/>
      <c r="AE802" s="75"/>
      <c r="AF802" s="75"/>
    </row>
    <row r="803" hidden="1">
      <c r="B803" s="37"/>
      <c r="W803" s="75"/>
      <c r="X803" s="75"/>
      <c r="Y803" s="75"/>
      <c r="Z803" s="75"/>
      <c r="AA803" s="75"/>
      <c r="AB803" s="75"/>
      <c r="AC803" s="75"/>
      <c r="AD803" s="75"/>
      <c r="AE803" s="75"/>
      <c r="AF803" s="75"/>
    </row>
    <row r="804" hidden="1">
      <c r="B804" s="37"/>
      <c r="W804" s="75"/>
      <c r="X804" s="75"/>
      <c r="Y804" s="75"/>
      <c r="Z804" s="75"/>
      <c r="AA804" s="75"/>
      <c r="AB804" s="75"/>
      <c r="AC804" s="75"/>
      <c r="AD804" s="75"/>
      <c r="AE804" s="75"/>
      <c r="AF804" s="75"/>
    </row>
    <row r="805" hidden="1">
      <c r="B805" s="37"/>
      <c r="W805" s="75"/>
      <c r="X805" s="75"/>
      <c r="Y805" s="75"/>
      <c r="Z805" s="75"/>
      <c r="AA805" s="75"/>
      <c r="AB805" s="75"/>
      <c r="AC805" s="75"/>
      <c r="AD805" s="75"/>
      <c r="AE805" s="75"/>
      <c r="AF805" s="75"/>
    </row>
    <row r="806" hidden="1">
      <c r="B806" s="37"/>
      <c r="W806" s="75"/>
      <c r="X806" s="75"/>
      <c r="Y806" s="75"/>
      <c r="Z806" s="75"/>
      <c r="AA806" s="75"/>
      <c r="AB806" s="75"/>
      <c r="AC806" s="75"/>
      <c r="AD806" s="75"/>
      <c r="AE806" s="75"/>
      <c r="AF806" s="75"/>
    </row>
    <row r="807" hidden="1">
      <c r="B807" s="37"/>
      <c r="W807" s="75"/>
      <c r="X807" s="75"/>
      <c r="Y807" s="75"/>
      <c r="Z807" s="75"/>
      <c r="AA807" s="75"/>
      <c r="AB807" s="75"/>
      <c r="AC807" s="75"/>
      <c r="AD807" s="75"/>
      <c r="AE807" s="75"/>
      <c r="AF807" s="75"/>
    </row>
    <row r="808" hidden="1">
      <c r="B808" s="37"/>
      <c r="W808" s="75"/>
      <c r="X808" s="75"/>
      <c r="Y808" s="75"/>
      <c r="Z808" s="75"/>
      <c r="AA808" s="75"/>
      <c r="AB808" s="75"/>
      <c r="AC808" s="75"/>
      <c r="AD808" s="75"/>
      <c r="AE808" s="75"/>
      <c r="AF808" s="75"/>
    </row>
    <row r="809" hidden="1">
      <c r="B809" s="37"/>
      <c r="W809" s="75"/>
      <c r="X809" s="75"/>
      <c r="Y809" s="75"/>
      <c r="Z809" s="75"/>
      <c r="AA809" s="75"/>
      <c r="AB809" s="75"/>
      <c r="AC809" s="75"/>
      <c r="AD809" s="75"/>
      <c r="AE809" s="75"/>
      <c r="AF809" s="75"/>
    </row>
    <row r="810" hidden="1">
      <c r="B810" s="37"/>
      <c r="W810" s="75"/>
      <c r="X810" s="75"/>
      <c r="Y810" s="75"/>
      <c r="Z810" s="75"/>
      <c r="AA810" s="75"/>
      <c r="AB810" s="75"/>
      <c r="AC810" s="75"/>
      <c r="AD810" s="75"/>
      <c r="AE810" s="75"/>
      <c r="AF810" s="75"/>
    </row>
    <row r="811" hidden="1">
      <c r="B811" s="37"/>
      <c r="W811" s="75"/>
      <c r="X811" s="75"/>
      <c r="Y811" s="75"/>
      <c r="Z811" s="75"/>
      <c r="AA811" s="75"/>
      <c r="AB811" s="75"/>
      <c r="AC811" s="75"/>
      <c r="AD811" s="75"/>
      <c r="AE811" s="75"/>
      <c r="AF811" s="75"/>
    </row>
    <row r="812" hidden="1">
      <c r="B812" s="37"/>
      <c r="W812" s="75"/>
      <c r="X812" s="75"/>
      <c r="Y812" s="75"/>
      <c r="Z812" s="75"/>
      <c r="AA812" s="75"/>
      <c r="AB812" s="75"/>
      <c r="AC812" s="75"/>
      <c r="AD812" s="75"/>
      <c r="AE812" s="75"/>
      <c r="AF812" s="75"/>
    </row>
    <row r="813" hidden="1">
      <c r="B813" s="37"/>
      <c r="W813" s="75"/>
      <c r="X813" s="75"/>
      <c r="Y813" s="75"/>
      <c r="Z813" s="75"/>
      <c r="AA813" s="75"/>
      <c r="AB813" s="75"/>
      <c r="AC813" s="75"/>
      <c r="AD813" s="75"/>
      <c r="AE813" s="75"/>
      <c r="AF813" s="75"/>
    </row>
    <row r="814" hidden="1">
      <c r="B814" s="37"/>
      <c r="W814" s="75"/>
      <c r="X814" s="75"/>
      <c r="Y814" s="75"/>
      <c r="Z814" s="75"/>
      <c r="AA814" s="75"/>
      <c r="AB814" s="75"/>
      <c r="AC814" s="75"/>
      <c r="AD814" s="75"/>
      <c r="AE814" s="75"/>
      <c r="AF814" s="75"/>
    </row>
    <row r="815" hidden="1">
      <c r="B815" s="37"/>
      <c r="W815" s="75"/>
      <c r="X815" s="75"/>
      <c r="Y815" s="75"/>
      <c r="Z815" s="75"/>
      <c r="AA815" s="75"/>
      <c r="AB815" s="75"/>
      <c r="AC815" s="75"/>
      <c r="AD815" s="75"/>
      <c r="AE815" s="75"/>
      <c r="AF815" s="75"/>
    </row>
    <row r="816" hidden="1">
      <c r="B816" s="37"/>
      <c r="W816" s="75"/>
      <c r="X816" s="75"/>
      <c r="Y816" s="75"/>
      <c r="Z816" s="75"/>
      <c r="AA816" s="75"/>
      <c r="AB816" s="75"/>
      <c r="AC816" s="75"/>
      <c r="AD816" s="75"/>
      <c r="AE816" s="75"/>
      <c r="AF816" s="75"/>
    </row>
    <row r="817" hidden="1">
      <c r="B817" s="37"/>
      <c r="W817" s="75"/>
      <c r="X817" s="75"/>
      <c r="Y817" s="75"/>
      <c r="Z817" s="75"/>
      <c r="AA817" s="75"/>
      <c r="AB817" s="75"/>
      <c r="AC817" s="75"/>
      <c r="AD817" s="75"/>
      <c r="AE817" s="75"/>
      <c r="AF817" s="75"/>
    </row>
    <row r="818" hidden="1">
      <c r="B818" s="37"/>
      <c r="W818" s="75"/>
      <c r="X818" s="75"/>
      <c r="Y818" s="75"/>
      <c r="Z818" s="75"/>
      <c r="AA818" s="75"/>
      <c r="AB818" s="75"/>
      <c r="AC818" s="75"/>
      <c r="AD818" s="75"/>
      <c r="AE818" s="75"/>
      <c r="AF818" s="75"/>
    </row>
    <row r="819" hidden="1">
      <c r="B819" s="37"/>
      <c r="W819" s="75"/>
      <c r="X819" s="75"/>
      <c r="Y819" s="75"/>
      <c r="Z819" s="75"/>
      <c r="AA819" s="75"/>
      <c r="AB819" s="75"/>
      <c r="AC819" s="75"/>
      <c r="AD819" s="75"/>
      <c r="AE819" s="75"/>
      <c r="AF819" s="75"/>
    </row>
    <row r="820" hidden="1">
      <c r="B820" s="37"/>
      <c r="W820" s="75"/>
      <c r="X820" s="75"/>
      <c r="Y820" s="75"/>
      <c r="Z820" s="75"/>
      <c r="AA820" s="75"/>
      <c r="AB820" s="75"/>
      <c r="AC820" s="75"/>
      <c r="AD820" s="75"/>
      <c r="AE820" s="75"/>
      <c r="AF820" s="75"/>
    </row>
    <row r="821" hidden="1">
      <c r="B821" s="37"/>
      <c r="W821" s="75"/>
      <c r="X821" s="75"/>
      <c r="Y821" s="75"/>
      <c r="Z821" s="75"/>
      <c r="AA821" s="75"/>
      <c r="AB821" s="75"/>
      <c r="AC821" s="75"/>
      <c r="AD821" s="75"/>
      <c r="AE821" s="75"/>
      <c r="AF821" s="75"/>
    </row>
    <row r="822" hidden="1">
      <c r="B822" s="37"/>
      <c r="W822" s="75"/>
      <c r="X822" s="75"/>
      <c r="Y822" s="75"/>
      <c r="Z822" s="75"/>
      <c r="AA822" s="75"/>
      <c r="AB822" s="75"/>
      <c r="AC822" s="75"/>
      <c r="AD822" s="75"/>
      <c r="AE822" s="75"/>
      <c r="AF822" s="75"/>
    </row>
    <row r="823" hidden="1">
      <c r="B823" s="37"/>
      <c r="W823" s="75"/>
      <c r="X823" s="75"/>
      <c r="Y823" s="75"/>
      <c r="Z823" s="75"/>
      <c r="AA823" s="75"/>
      <c r="AB823" s="75"/>
      <c r="AC823" s="75"/>
      <c r="AD823" s="75"/>
      <c r="AE823" s="75"/>
      <c r="AF823" s="75"/>
    </row>
    <row r="824" hidden="1">
      <c r="B824" s="37"/>
      <c r="W824" s="75"/>
      <c r="X824" s="75"/>
      <c r="Y824" s="75"/>
      <c r="Z824" s="75"/>
      <c r="AA824" s="75"/>
      <c r="AB824" s="75"/>
      <c r="AC824" s="75"/>
      <c r="AD824" s="75"/>
      <c r="AE824" s="75"/>
      <c r="AF824" s="75"/>
    </row>
    <row r="825" hidden="1">
      <c r="B825" s="37"/>
      <c r="W825" s="75"/>
      <c r="X825" s="75"/>
      <c r="Y825" s="75"/>
      <c r="Z825" s="75"/>
      <c r="AA825" s="75"/>
      <c r="AB825" s="75"/>
      <c r="AC825" s="75"/>
      <c r="AD825" s="75"/>
      <c r="AE825" s="75"/>
      <c r="AF825" s="75"/>
    </row>
    <row r="826" hidden="1">
      <c r="B826" s="37"/>
      <c r="W826" s="75"/>
      <c r="X826" s="75"/>
      <c r="Y826" s="75"/>
      <c r="Z826" s="75"/>
      <c r="AA826" s="75"/>
      <c r="AB826" s="75"/>
      <c r="AC826" s="75"/>
      <c r="AD826" s="75"/>
      <c r="AE826" s="75"/>
      <c r="AF826" s="75"/>
    </row>
    <row r="827" hidden="1">
      <c r="B827" s="37"/>
      <c r="W827" s="75"/>
      <c r="X827" s="75"/>
      <c r="Y827" s="75"/>
      <c r="Z827" s="75"/>
      <c r="AA827" s="75"/>
      <c r="AB827" s="75"/>
      <c r="AC827" s="75"/>
      <c r="AD827" s="75"/>
      <c r="AE827" s="75"/>
      <c r="AF827" s="75"/>
    </row>
    <row r="828" hidden="1">
      <c r="B828" s="37"/>
      <c r="W828" s="75"/>
      <c r="X828" s="75"/>
      <c r="Y828" s="75"/>
      <c r="Z828" s="75"/>
      <c r="AA828" s="75"/>
      <c r="AB828" s="75"/>
      <c r="AC828" s="75"/>
      <c r="AD828" s="75"/>
      <c r="AE828" s="75"/>
      <c r="AF828" s="75"/>
    </row>
    <row r="829" hidden="1">
      <c r="B829" s="37"/>
      <c r="W829" s="75"/>
      <c r="X829" s="75"/>
      <c r="Y829" s="75"/>
      <c r="Z829" s="75"/>
      <c r="AA829" s="75"/>
      <c r="AB829" s="75"/>
      <c r="AC829" s="75"/>
      <c r="AD829" s="75"/>
      <c r="AE829" s="75"/>
      <c r="AF829" s="75"/>
    </row>
    <row r="830" hidden="1">
      <c r="B830" s="37"/>
      <c r="W830" s="75"/>
      <c r="X830" s="75"/>
      <c r="Y830" s="75"/>
      <c r="Z830" s="75"/>
      <c r="AA830" s="75"/>
      <c r="AB830" s="75"/>
      <c r="AC830" s="75"/>
      <c r="AD830" s="75"/>
      <c r="AE830" s="75"/>
      <c r="AF830" s="75"/>
    </row>
    <row r="831" hidden="1">
      <c r="B831" s="37"/>
      <c r="W831" s="75"/>
      <c r="X831" s="75"/>
      <c r="Y831" s="75"/>
      <c r="Z831" s="75"/>
      <c r="AA831" s="75"/>
      <c r="AB831" s="75"/>
      <c r="AC831" s="75"/>
      <c r="AD831" s="75"/>
      <c r="AE831" s="75"/>
      <c r="AF831" s="75"/>
    </row>
    <row r="832" hidden="1">
      <c r="B832" s="37"/>
      <c r="W832" s="75"/>
      <c r="X832" s="75"/>
      <c r="Y832" s="75"/>
      <c r="Z832" s="75"/>
      <c r="AA832" s="75"/>
      <c r="AB832" s="75"/>
      <c r="AC832" s="75"/>
      <c r="AD832" s="75"/>
      <c r="AE832" s="75"/>
      <c r="AF832" s="75"/>
    </row>
    <row r="833" hidden="1">
      <c r="B833" s="37"/>
      <c r="W833" s="75"/>
      <c r="X833" s="75"/>
      <c r="Y833" s="75"/>
      <c r="Z833" s="75"/>
      <c r="AA833" s="75"/>
      <c r="AB833" s="75"/>
      <c r="AC833" s="75"/>
      <c r="AD833" s="75"/>
      <c r="AE833" s="75"/>
      <c r="AF833" s="75"/>
    </row>
    <row r="834" hidden="1">
      <c r="B834" s="37"/>
      <c r="W834" s="75"/>
      <c r="X834" s="75"/>
      <c r="Y834" s="75"/>
      <c r="Z834" s="75"/>
      <c r="AA834" s="75"/>
      <c r="AB834" s="75"/>
      <c r="AC834" s="75"/>
      <c r="AD834" s="75"/>
      <c r="AE834" s="75"/>
      <c r="AF834" s="75"/>
    </row>
    <row r="835" hidden="1">
      <c r="B835" s="37"/>
      <c r="W835" s="75"/>
      <c r="X835" s="75"/>
      <c r="Y835" s="75"/>
      <c r="Z835" s="75"/>
      <c r="AA835" s="75"/>
      <c r="AB835" s="75"/>
      <c r="AC835" s="75"/>
      <c r="AD835" s="75"/>
      <c r="AE835" s="75"/>
      <c r="AF835" s="75"/>
    </row>
    <row r="836" hidden="1">
      <c r="B836" s="37"/>
      <c r="W836" s="75"/>
      <c r="X836" s="75"/>
      <c r="Y836" s="75"/>
      <c r="Z836" s="75"/>
      <c r="AA836" s="75"/>
      <c r="AB836" s="75"/>
      <c r="AC836" s="75"/>
      <c r="AD836" s="75"/>
      <c r="AE836" s="75"/>
      <c r="AF836" s="75"/>
    </row>
    <row r="837" hidden="1">
      <c r="B837" s="37"/>
      <c r="W837" s="75"/>
      <c r="X837" s="75"/>
      <c r="Y837" s="75"/>
      <c r="Z837" s="75"/>
      <c r="AA837" s="75"/>
      <c r="AB837" s="75"/>
      <c r="AC837" s="75"/>
      <c r="AD837" s="75"/>
      <c r="AE837" s="75"/>
      <c r="AF837" s="75"/>
    </row>
    <row r="838" hidden="1">
      <c r="B838" s="37"/>
      <c r="W838" s="75"/>
      <c r="X838" s="75"/>
      <c r="Y838" s="75"/>
      <c r="Z838" s="75"/>
      <c r="AA838" s="75"/>
      <c r="AB838" s="75"/>
      <c r="AC838" s="75"/>
      <c r="AD838" s="75"/>
      <c r="AE838" s="75"/>
      <c r="AF838" s="75"/>
    </row>
    <row r="839" hidden="1">
      <c r="B839" s="37"/>
      <c r="W839" s="75"/>
      <c r="X839" s="75"/>
      <c r="Y839" s="75"/>
      <c r="Z839" s="75"/>
      <c r="AA839" s="75"/>
      <c r="AB839" s="75"/>
      <c r="AC839" s="75"/>
      <c r="AD839" s="75"/>
      <c r="AE839" s="75"/>
      <c r="AF839" s="75"/>
    </row>
    <row r="840" hidden="1">
      <c r="B840" s="37"/>
      <c r="W840" s="75"/>
      <c r="X840" s="75"/>
      <c r="Y840" s="75"/>
      <c r="Z840" s="75"/>
      <c r="AA840" s="75"/>
      <c r="AB840" s="75"/>
      <c r="AC840" s="75"/>
      <c r="AD840" s="75"/>
      <c r="AE840" s="75"/>
      <c r="AF840" s="75"/>
    </row>
    <row r="841" hidden="1">
      <c r="B841" s="37"/>
      <c r="W841" s="75"/>
      <c r="X841" s="75"/>
      <c r="Y841" s="75"/>
      <c r="Z841" s="75"/>
      <c r="AA841" s="75"/>
      <c r="AB841" s="75"/>
      <c r="AC841" s="75"/>
      <c r="AD841" s="75"/>
      <c r="AE841" s="75"/>
      <c r="AF841" s="75"/>
    </row>
    <row r="842" hidden="1">
      <c r="B842" s="37"/>
      <c r="W842" s="75"/>
      <c r="X842" s="75"/>
      <c r="Y842" s="75"/>
      <c r="Z842" s="75"/>
      <c r="AA842" s="75"/>
      <c r="AB842" s="75"/>
      <c r="AC842" s="75"/>
      <c r="AD842" s="75"/>
      <c r="AE842" s="75"/>
      <c r="AF842" s="75"/>
    </row>
    <row r="843" hidden="1">
      <c r="B843" s="37"/>
      <c r="W843" s="75"/>
      <c r="X843" s="75"/>
      <c r="Y843" s="75"/>
      <c r="Z843" s="75"/>
      <c r="AA843" s="75"/>
      <c r="AB843" s="75"/>
      <c r="AC843" s="75"/>
      <c r="AD843" s="75"/>
      <c r="AE843" s="75"/>
      <c r="AF843" s="75"/>
    </row>
    <row r="844" hidden="1">
      <c r="B844" s="37"/>
      <c r="W844" s="75"/>
      <c r="X844" s="75"/>
      <c r="Y844" s="75"/>
      <c r="Z844" s="75"/>
      <c r="AA844" s="75"/>
      <c r="AB844" s="75"/>
      <c r="AC844" s="75"/>
      <c r="AD844" s="75"/>
      <c r="AE844" s="75"/>
      <c r="AF844" s="75"/>
    </row>
    <row r="845" hidden="1">
      <c r="B845" s="37"/>
      <c r="W845" s="75"/>
      <c r="X845" s="75"/>
      <c r="Y845" s="75"/>
      <c r="Z845" s="75"/>
      <c r="AA845" s="75"/>
      <c r="AB845" s="75"/>
      <c r="AC845" s="75"/>
      <c r="AD845" s="75"/>
      <c r="AE845" s="75"/>
      <c r="AF845" s="75"/>
    </row>
    <row r="846" hidden="1">
      <c r="B846" s="37"/>
      <c r="W846" s="75"/>
      <c r="X846" s="75"/>
      <c r="Y846" s="75"/>
      <c r="Z846" s="75"/>
      <c r="AA846" s="75"/>
      <c r="AB846" s="75"/>
      <c r="AC846" s="75"/>
      <c r="AD846" s="75"/>
      <c r="AE846" s="75"/>
      <c r="AF846" s="75"/>
    </row>
    <row r="847" hidden="1">
      <c r="B847" s="37"/>
      <c r="W847" s="75"/>
      <c r="X847" s="75"/>
      <c r="Y847" s="75"/>
      <c r="Z847" s="75"/>
      <c r="AA847" s="75"/>
      <c r="AB847" s="75"/>
      <c r="AC847" s="75"/>
      <c r="AD847" s="75"/>
      <c r="AE847" s="75"/>
      <c r="AF847" s="75"/>
    </row>
    <row r="848" hidden="1">
      <c r="B848" s="37"/>
      <c r="W848" s="75"/>
      <c r="X848" s="75"/>
      <c r="Y848" s="75"/>
      <c r="Z848" s="75"/>
      <c r="AA848" s="75"/>
      <c r="AB848" s="75"/>
      <c r="AC848" s="75"/>
      <c r="AD848" s="75"/>
      <c r="AE848" s="75"/>
      <c r="AF848" s="75"/>
    </row>
    <row r="849" hidden="1">
      <c r="B849" s="37"/>
      <c r="W849" s="75"/>
      <c r="X849" s="75"/>
      <c r="Y849" s="75"/>
      <c r="Z849" s="75"/>
      <c r="AA849" s="75"/>
      <c r="AB849" s="75"/>
      <c r="AC849" s="75"/>
      <c r="AD849" s="75"/>
      <c r="AE849" s="75"/>
      <c r="AF849" s="75"/>
    </row>
    <row r="850" hidden="1">
      <c r="B850" s="37"/>
      <c r="W850" s="75"/>
      <c r="X850" s="75"/>
      <c r="Y850" s="75"/>
      <c r="Z850" s="75"/>
      <c r="AA850" s="75"/>
      <c r="AB850" s="75"/>
      <c r="AC850" s="75"/>
      <c r="AD850" s="75"/>
      <c r="AE850" s="75"/>
      <c r="AF850" s="75"/>
    </row>
    <row r="851" hidden="1">
      <c r="B851" s="37"/>
      <c r="W851" s="75"/>
      <c r="X851" s="75"/>
      <c r="Y851" s="75"/>
      <c r="Z851" s="75"/>
      <c r="AA851" s="75"/>
      <c r="AB851" s="75"/>
      <c r="AC851" s="75"/>
      <c r="AD851" s="75"/>
      <c r="AE851" s="75"/>
      <c r="AF851" s="75"/>
    </row>
    <row r="852" hidden="1">
      <c r="B852" s="37"/>
      <c r="W852" s="75"/>
      <c r="X852" s="75"/>
      <c r="Y852" s="75"/>
      <c r="Z852" s="75"/>
      <c r="AA852" s="75"/>
      <c r="AB852" s="75"/>
      <c r="AC852" s="75"/>
      <c r="AD852" s="75"/>
      <c r="AE852" s="75"/>
      <c r="AF852" s="75"/>
    </row>
    <row r="853" hidden="1">
      <c r="B853" s="37"/>
      <c r="W853" s="75"/>
      <c r="X853" s="75"/>
      <c r="Y853" s="75"/>
      <c r="Z853" s="75"/>
      <c r="AA853" s="75"/>
      <c r="AB853" s="75"/>
      <c r="AC853" s="75"/>
      <c r="AD853" s="75"/>
      <c r="AE853" s="75"/>
      <c r="AF853" s="75"/>
    </row>
    <row r="854" hidden="1">
      <c r="B854" s="37"/>
      <c r="W854" s="75"/>
      <c r="X854" s="75"/>
      <c r="Y854" s="75"/>
      <c r="Z854" s="75"/>
      <c r="AA854" s="75"/>
      <c r="AB854" s="75"/>
      <c r="AC854" s="75"/>
      <c r="AD854" s="75"/>
      <c r="AE854" s="75"/>
      <c r="AF854" s="75"/>
    </row>
    <row r="855" hidden="1">
      <c r="B855" s="37"/>
      <c r="W855" s="75"/>
      <c r="X855" s="75"/>
      <c r="Y855" s="75"/>
      <c r="Z855" s="75"/>
      <c r="AA855" s="75"/>
      <c r="AB855" s="75"/>
      <c r="AC855" s="75"/>
      <c r="AD855" s="75"/>
      <c r="AE855" s="75"/>
      <c r="AF855" s="75"/>
    </row>
    <row r="856" hidden="1">
      <c r="B856" s="37"/>
      <c r="W856" s="75"/>
      <c r="X856" s="75"/>
      <c r="Y856" s="75"/>
      <c r="Z856" s="75"/>
      <c r="AA856" s="75"/>
      <c r="AB856" s="75"/>
      <c r="AC856" s="75"/>
      <c r="AD856" s="75"/>
      <c r="AE856" s="75"/>
      <c r="AF856" s="75"/>
    </row>
    <row r="857" hidden="1">
      <c r="B857" s="37"/>
      <c r="W857" s="75"/>
      <c r="X857" s="75"/>
      <c r="Y857" s="75"/>
      <c r="Z857" s="75"/>
      <c r="AA857" s="75"/>
      <c r="AB857" s="75"/>
      <c r="AC857" s="75"/>
      <c r="AD857" s="75"/>
      <c r="AE857" s="75"/>
      <c r="AF857" s="75"/>
    </row>
    <row r="858" hidden="1">
      <c r="B858" s="37"/>
      <c r="W858" s="75"/>
      <c r="X858" s="75"/>
      <c r="Y858" s="75"/>
      <c r="Z858" s="75"/>
      <c r="AA858" s="75"/>
      <c r="AB858" s="75"/>
      <c r="AC858" s="75"/>
      <c r="AD858" s="75"/>
      <c r="AE858" s="75"/>
      <c r="AF858" s="75"/>
    </row>
    <row r="859" hidden="1">
      <c r="B859" s="37"/>
      <c r="W859" s="75"/>
      <c r="X859" s="75"/>
      <c r="Y859" s="75"/>
      <c r="Z859" s="75"/>
      <c r="AA859" s="75"/>
      <c r="AB859" s="75"/>
      <c r="AC859" s="75"/>
      <c r="AD859" s="75"/>
      <c r="AE859" s="75"/>
      <c r="AF859" s="75"/>
    </row>
    <row r="860" hidden="1">
      <c r="B860" s="37"/>
      <c r="W860" s="75"/>
      <c r="X860" s="75"/>
      <c r="Y860" s="75"/>
      <c r="Z860" s="75"/>
      <c r="AA860" s="75"/>
      <c r="AB860" s="75"/>
      <c r="AC860" s="75"/>
      <c r="AD860" s="75"/>
      <c r="AE860" s="75"/>
      <c r="AF860" s="75"/>
    </row>
    <row r="861" hidden="1">
      <c r="B861" s="37"/>
      <c r="W861" s="75"/>
      <c r="X861" s="75"/>
      <c r="Y861" s="75"/>
      <c r="Z861" s="75"/>
      <c r="AA861" s="75"/>
      <c r="AB861" s="75"/>
      <c r="AC861" s="75"/>
      <c r="AD861" s="75"/>
      <c r="AE861" s="75"/>
      <c r="AF861" s="75"/>
    </row>
    <row r="862" hidden="1">
      <c r="B862" s="37"/>
      <c r="W862" s="75"/>
      <c r="X862" s="75"/>
      <c r="Y862" s="75"/>
      <c r="Z862" s="75"/>
      <c r="AA862" s="75"/>
      <c r="AB862" s="75"/>
      <c r="AC862" s="75"/>
      <c r="AD862" s="75"/>
      <c r="AE862" s="75"/>
      <c r="AF862" s="75"/>
    </row>
    <row r="863" hidden="1">
      <c r="B863" s="37"/>
      <c r="W863" s="75"/>
      <c r="X863" s="75"/>
      <c r="Y863" s="75"/>
      <c r="Z863" s="75"/>
      <c r="AA863" s="75"/>
      <c r="AB863" s="75"/>
      <c r="AC863" s="75"/>
      <c r="AD863" s="75"/>
      <c r="AE863" s="75"/>
      <c r="AF863" s="75"/>
    </row>
    <row r="864" hidden="1">
      <c r="B864" s="37"/>
      <c r="W864" s="75"/>
      <c r="X864" s="75"/>
      <c r="Y864" s="75"/>
      <c r="Z864" s="75"/>
      <c r="AA864" s="75"/>
      <c r="AB864" s="75"/>
      <c r="AC864" s="75"/>
      <c r="AD864" s="75"/>
      <c r="AE864" s="75"/>
      <c r="AF864" s="75"/>
    </row>
    <row r="865" hidden="1">
      <c r="B865" s="37"/>
      <c r="W865" s="75"/>
      <c r="X865" s="75"/>
      <c r="Y865" s="75"/>
      <c r="Z865" s="75"/>
      <c r="AA865" s="75"/>
      <c r="AB865" s="75"/>
      <c r="AC865" s="75"/>
      <c r="AD865" s="75"/>
      <c r="AE865" s="75"/>
      <c r="AF865" s="75"/>
    </row>
    <row r="866" hidden="1">
      <c r="B866" s="37"/>
      <c r="W866" s="75"/>
      <c r="X866" s="75"/>
      <c r="Y866" s="75"/>
      <c r="Z866" s="75"/>
      <c r="AA866" s="75"/>
      <c r="AB866" s="75"/>
      <c r="AC866" s="75"/>
      <c r="AD866" s="75"/>
      <c r="AE866" s="75"/>
      <c r="AF866" s="75"/>
    </row>
    <row r="867" hidden="1">
      <c r="B867" s="37"/>
      <c r="W867" s="75"/>
      <c r="X867" s="75"/>
      <c r="Y867" s="75"/>
      <c r="Z867" s="75"/>
      <c r="AA867" s="75"/>
      <c r="AB867" s="75"/>
      <c r="AC867" s="75"/>
      <c r="AD867" s="75"/>
      <c r="AE867" s="75"/>
      <c r="AF867" s="75"/>
    </row>
    <row r="868" hidden="1">
      <c r="B868" s="37"/>
      <c r="W868" s="75"/>
      <c r="X868" s="75"/>
      <c r="Y868" s="75"/>
      <c r="Z868" s="75"/>
      <c r="AA868" s="75"/>
      <c r="AB868" s="75"/>
      <c r="AC868" s="75"/>
      <c r="AD868" s="75"/>
      <c r="AE868" s="75"/>
      <c r="AF868" s="75"/>
    </row>
    <row r="869" hidden="1">
      <c r="B869" s="37"/>
      <c r="W869" s="75"/>
      <c r="X869" s="75"/>
      <c r="Y869" s="75"/>
      <c r="Z869" s="75"/>
      <c r="AA869" s="75"/>
      <c r="AB869" s="75"/>
      <c r="AC869" s="75"/>
      <c r="AD869" s="75"/>
      <c r="AE869" s="75"/>
      <c r="AF869" s="75"/>
    </row>
    <row r="870" hidden="1">
      <c r="B870" s="37"/>
      <c r="W870" s="75"/>
      <c r="X870" s="75"/>
      <c r="Y870" s="75"/>
      <c r="Z870" s="75"/>
      <c r="AA870" s="75"/>
      <c r="AB870" s="75"/>
      <c r="AC870" s="75"/>
      <c r="AD870" s="75"/>
      <c r="AE870" s="75"/>
      <c r="AF870" s="75"/>
    </row>
    <row r="871" hidden="1">
      <c r="B871" s="37"/>
      <c r="W871" s="75"/>
      <c r="X871" s="75"/>
      <c r="Y871" s="75"/>
      <c r="Z871" s="75"/>
      <c r="AA871" s="75"/>
      <c r="AB871" s="75"/>
      <c r="AC871" s="75"/>
      <c r="AD871" s="75"/>
      <c r="AE871" s="75"/>
      <c r="AF871" s="75"/>
    </row>
    <row r="872" hidden="1">
      <c r="B872" s="37"/>
      <c r="W872" s="75"/>
      <c r="X872" s="75"/>
      <c r="Y872" s="75"/>
      <c r="Z872" s="75"/>
      <c r="AA872" s="75"/>
      <c r="AB872" s="75"/>
      <c r="AC872" s="75"/>
      <c r="AD872" s="75"/>
      <c r="AE872" s="75"/>
      <c r="AF872" s="75"/>
    </row>
    <row r="873" hidden="1">
      <c r="B873" s="37"/>
      <c r="W873" s="75"/>
      <c r="X873" s="75"/>
      <c r="Y873" s="75"/>
      <c r="Z873" s="75"/>
      <c r="AA873" s="75"/>
      <c r="AB873" s="75"/>
      <c r="AC873" s="75"/>
      <c r="AD873" s="75"/>
      <c r="AE873" s="75"/>
      <c r="AF873" s="75"/>
    </row>
    <row r="874" hidden="1">
      <c r="B874" s="37"/>
      <c r="W874" s="75"/>
      <c r="X874" s="75"/>
      <c r="Y874" s="75"/>
      <c r="Z874" s="75"/>
      <c r="AA874" s="75"/>
      <c r="AB874" s="75"/>
      <c r="AC874" s="75"/>
      <c r="AD874" s="75"/>
      <c r="AE874" s="75"/>
      <c r="AF874" s="75"/>
    </row>
    <row r="875" hidden="1">
      <c r="B875" s="37"/>
      <c r="W875" s="75"/>
      <c r="X875" s="75"/>
      <c r="Y875" s="75"/>
      <c r="Z875" s="75"/>
      <c r="AA875" s="75"/>
      <c r="AB875" s="75"/>
      <c r="AC875" s="75"/>
      <c r="AD875" s="75"/>
      <c r="AE875" s="75"/>
      <c r="AF875" s="75"/>
    </row>
    <row r="876" hidden="1">
      <c r="B876" s="37"/>
      <c r="W876" s="75"/>
      <c r="X876" s="75"/>
      <c r="Y876" s="75"/>
      <c r="Z876" s="75"/>
      <c r="AA876" s="75"/>
      <c r="AB876" s="75"/>
      <c r="AC876" s="75"/>
      <c r="AD876" s="75"/>
      <c r="AE876" s="75"/>
      <c r="AF876" s="75"/>
    </row>
    <row r="877" hidden="1">
      <c r="B877" s="37"/>
      <c r="W877" s="75"/>
      <c r="X877" s="75"/>
      <c r="Y877" s="75"/>
      <c r="Z877" s="75"/>
      <c r="AA877" s="75"/>
      <c r="AB877" s="75"/>
      <c r="AC877" s="75"/>
      <c r="AD877" s="75"/>
      <c r="AE877" s="75"/>
      <c r="AF877" s="75"/>
    </row>
    <row r="878" hidden="1">
      <c r="B878" s="37"/>
      <c r="W878" s="75"/>
      <c r="X878" s="75"/>
      <c r="Y878" s="75"/>
      <c r="Z878" s="75"/>
      <c r="AA878" s="75"/>
      <c r="AB878" s="75"/>
      <c r="AC878" s="75"/>
      <c r="AD878" s="75"/>
      <c r="AE878" s="75"/>
      <c r="AF878" s="75"/>
    </row>
    <row r="879" hidden="1">
      <c r="B879" s="37"/>
      <c r="W879" s="75"/>
      <c r="X879" s="75"/>
      <c r="Y879" s="75"/>
      <c r="Z879" s="75"/>
      <c r="AA879" s="75"/>
      <c r="AB879" s="75"/>
      <c r="AC879" s="75"/>
      <c r="AD879" s="75"/>
      <c r="AE879" s="75"/>
      <c r="AF879" s="75"/>
    </row>
    <row r="880" hidden="1">
      <c r="B880" s="37"/>
      <c r="W880" s="75"/>
      <c r="X880" s="75"/>
      <c r="Y880" s="75"/>
      <c r="Z880" s="75"/>
      <c r="AA880" s="75"/>
      <c r="AB880" s="75"/>
      <c r="AC880" s="75"/>
      <c r="AD880" s="75"/>
      <c r="AE880" s="75"/>
      <c r="AF880" s="75"/>
    </row>
    <row r="881" hidden="1">
      <c r="B881" s="37"/>
      <c r="W881" s="75"/>
      <c r="X881" s="75"/>
      <c r="Y881" s="75"/>
      <c r="Z881" s="75"/>
      <c r="AA881" s="75"/>
      <c r="AB881" s="75"/>
      <c r="AC881" s="75"/>
      <c r="AD881" s="75"/>
      <c r="AE881" s="75"/>
      <c r="AF881" s="75"/>
    </row>
    <row r="882" hidden="1">
      <c r="B882" s="37"/>
      <c r="W882" s="75"/>
      <c r="X882" s="75"/>
      <c r="Y882" s="75"/>
      <c r="Z882" s="75"/>
      <c r="AA882" s="75"/>
      <c r="AB882" s="75"/>
      <c r="AC882" s="75"/>
      <c r="AD882" s="75"/>
      <c r="AE882" s="75"/>
      <c r="AF882" s="75"/>
    </row>
    <row r="883" hidden="1">
      <c r="B883" s="37"/>
      <c r="W883" s="75"/>
      <c r="X883" s="75"/>
      <c r="Y883" s="75"/>
      <c r="Z883" s="75"/>
      <c r="AA883" s="75"/>
      <c r="AB883" s="75"/>
      <c r="AC883" s="75"/>
      <c r="AD883" s="75"/>
      <c r="AE883" s="75"/>
      <c r="AF883" s="75"/>
    </row>
    <row r="884" hidden="1">
      <c r="B884" s="37"/>
      <c r="W884" s="75"/>
      <c r="X884" s="75"/>
      <c r="Y884" s="75"/>
      <c r="Z884" s="75"/>
      <c r="AA884" s="75"/>
      <c r="AB884" s="75"/>
      <c r="AC884" s="75"/>
      <c r="AD884" s="75"/>
      <c r="AE884" s="75"/>
      <c r="AF884" s="75"/>
    </row>
    <row r="885" hidden="1">
      <c r="B885" s="37"/>
      <c r="W885" s="75"/>
      <c r="X885" s="75"/>
      <c r="Y885" s="75"/>
      <c r="Z885" s="75"/>
      <c r="AA885" s="75"/>
      <c r="AB885" s="75"/>
      <c r="AC885" s="75"/>
      <c r="AD885" s="75"/>
      <c r="AE885" s="75"/>
      <c r="AF885" s="75"/>
    </row>
    <row r="886" hidden="1">
      <c r="B886" s="37"/>
      <c r="W886" s="75"/>
      <c r="X886" s="75"/>
      <c r="Y886" s="75"/>
      <c r="Z886" s="75"/>
      <c r="AA886" s="75"/>
      <c r="AB886" s="75"/>
      <c r="AC886" s="75"/>
      <c r="AD886" s="75"/>
      <c r="AE886" s="75"/>
      <c r="AF886" s="75"/>
    </row>
    <row r="887" hidden="1">
      <c r="B887" s="37"/>
      <c r="W887" s="75"/>
      <c r="X887" s="75"/>
      <c r="Y887" s="75"/>
      <c r="Z887" s="75"/>
      <c r="AA887" s="75"/>
      <c r="AB887" s="75"/>
      <c r="AC887" s="75"/>
      <c r="AD887" s="75"/>
      <c r="AE887" s="75"/>
      <c r="AF887" s="75"/>
    </row>
    <row r="888" hidden="1">
      <c r="B888" s="37"/>
      <c r="W888" s="75"/>
      <c r="X888" s="75"/>
      <c r="Y888" s="75"/>
      <c r="Z888" s="75"/>
      <c r="AA888" s="75"/>
      <c r="AB888" s="75"/>
      <c r="AC888" s="75"/>
      <c r="AD888" s="75"/>
      <c r="AE888" s="75"/>
      <c r="AF888" s="75"/>
    </row>
    <row r="889" hidden="1">
      <c r="B889" s="37"/>
      <c r="W889" s="75"/>
      <c r="X889" s="75"/>
      <c r="Y889" s="75"/>
      <c r="Z889" s="75"/>
      <c r="AA889" s="75"/>
      <c r="AB889" s="75"/>
      <c r="AC889" s="75"/>
      <c r="AD889" s="75"/>
      <c r="AE889" s="75"/>
      <c r="AF889" s="75"/>
    </row>
    <row r="890" hidden="1">
      <c r="B890" s="37"/>
      <c r="W890" s="75"/>
      <c r="X890" s="75"/>
      <c r="Y890" s="75"/>
      <c r="Z890" s="75"/>
      <c r="AA890" s="75"/>
      <c r="AB890" s="75"/>
      <c r="AC890" s="75"/>
      <c r="AD890" s="75"/>
      <c r="AE890" s="75"/>
      <c r="AF890" s="75"/>
    </row>
    <row r="891" hidden="1">
      <c r="B891" s="37"/>
      <c r="W891" s="75"/>
      <c r="X891" s="75"/>
      <c r="Y891" s="75"/>
      <c r="Z891" s="75"/>
      <c r="AA891" s="75"/>
      <c r="AB891" s="75"/>
      <c r="AC891" s="75"/>
      <c r="AD891" s="75"/>
      <c r="AE891" s="75"/>
      <c r="AF891" s="75"/>
    </row>
    <row r="892" hidden="1">
      <c r="B892" s="37"/>
      <c r="W892" s="75"/>
      <c r="X892" s="75"/>
      <c r="Y892" s="75"/>
      <c r="Z892" s="75"/>
      <c r="AA892" s="75"/>
      <c r="AB892" s="75"/>
      <c r="AC892" s="75"/>
      <c r="AD892" s="75"/>
      <c r="AE892" s="75"/>
      <c r="AF892" s="75"/>
    </row>
    <row r="893" hidden="1">
      <c r="B893" s="37"/>
      <c r="W893" s="75"/>
      <c r="X893" s="75"/>
      <c r="Y893" s="75"/>
      <c r="Z893" s="75"/>
      <c r="AA893" s="75"/>
      <c r="AB893" s="75"/>
      <c r="AC893" s="75"/>
      <c r="AD893" s="75"/>
      <c r="AE893" s="75"/>
      <c r="AF893" s="75"/>
    </row>
    <row r="894" hidden="1">
      <c r="B894" s="37"/>
      <c r="W894" s="75"/>
      <c r="X894" s="75"/>
      <c r="Y894" s="75"/>
      <c r="Z894" s="75"/>
      <c r="AA894" s="75"/>
      <c r="AB894" s="75"/>
      <c r="AC894" s="75"/>
      <c r="AD894" s="75"/>
      <c r="AE894" s="75"/>
      <c r="AF894" s="75"/>
    </row>
    <row r="895" hidden="1">
      <c r="B895" s="37"/>
      <c r="W895" s="75"/>
      <c r="X895" s="75"/>
      <c r="Y895" s="75"/>
      <c r="Z895" s="75"/>
      <c r="AA895" s="75"/>
      <c r="AB895" s="75"/>
      <c r="AC895" s="75"/>
      <c r="AD895" s="75"/>
      <c r="AE895" s="75"/>
      <c r="AF895" s="75"/>
    </row>
    <row r="896" hidden="1">
      <c r="B896" s="37"/>
      <c r="W896" s="75"/>
      <c r="X896" s="75"/>
      <c r="Y896" s="75"/>
      <c r="Z896" s="75"/>
      <c r="AA896" s="75"/>
      <c r="AB896" s="75"/>
      <c r="AC896" s="75"/>
      <c r="AD896" s="75"/>
      <c r="AE896" s="75"/>
      <c r="AF896" s="75"/>
    </row>
    <row r="897" hidden="1">
      <c r="B897" s="37"/>
      <c r="W897" s="75"/>
      <c r="X897" s="75"/>
      <c r="Y897" s="75"/>
      <c r="Z897" s="75"/>
      <c r="AA897" s="75"/>
      <c r="AB897" s="75"/>
      <c r="AC897" s="75"/>
      <c r="AD897" s="75"/>
      <c r="AE897" s="75"/>
      <c r="AF897" s="75"/>
    </row>
    <row r="898" hidden="1">
      <c r="B898" s="37"/>
      <c r="W898" s="75"/>
      <c r="X898" s="75"/>
      <c r="Y898" s="75"/>
      <c r="Z898" s="75"/>
      <c r="AA898" s="75"/>
      <c r="AB898" s="75"/>
      <c r="AC898" s="75"/>
      <c r="AD898" s="75"/>
      <c r="AE898" s="75"/>
      <c r="AF898" s="75"/>
    </row>
    <row r="899" hidden="1">
      <c r="B899" s="37"/>
      <c r="W899" s="75"/>
      <c r="X899" s="75"/>
      <c r="Y899" s="75"/>
      <c r="Z899" s="75"/>
      <c r="AA899" s="75"/>
      <c r="AB899" s="75"/>
      <c r="AC899" s="75"/>
      <c r="AD899" s="75"/>
      <c r="AE899" s="75"/>
      <c r="AF899" s="75"/>
    </row>
    <row r="900" hidden="1">
      <c r="B900" s="37"/>
      <c r="W900" s="75"/>
      <c r="X900" s="75"/>
      <c r="Y900" s="75"/>
      <c r="Z900" s="75"/>
      <c r="AA900" s="75"/>
      <c r="AB900" s="75"/>
      <c r="AC900" s="75"/>
      <c r="AD900" s="75"/>
      <c r="AE900" s="75"/>
      <c r="AF900" s="75"/>
    </row>
    <row r="901" hidden="1">
      <c r="B901" s="37"/>
      <c r="W901" s="75"/>
      <c r="X901" s="75"/>
      <c r="Y901" s="75"/>
      <c r="Z901" s="75"/>
      <c r="AA901" s="75"/>
      <c r="AB901" s="75"/>
      <c r="AC901" s="75"/>
      <c r="AD901" s="75"/>
      <c r="AE901" s="75"/>
      <c r="AF901" s="75"/>
    </row>
    <row r="902" hidden="1">
      <c r="B902" s="37"/>
      <c r="W902" s="75"/>
      <c r="X902" s="75"/>
      <c r="Y902" s="75"/>
      <c r="Z902" s="75"/>
      <c r="AA902" s="75"/>
      <c r="AB902" s="75"/>
      <c r="AC902" s="75"/>
      <c r="AD902" s="75"/>
      <c r="AE902" s="75"/>
      <c r="AF902" s="75"/>
    </row>
    <row r="903" hidden="1">
      <c r="B903" s="37"/>
      <c r="W903" s="75"/>
      <c r="X903" s="75"/>
      <c r="Y903" s="75"/>
      <c r="Z903" s="75"/>
      <c r="AA903" s="75"/>
      <c r="AB903" s="75"/>
      <c r="AC903" s="75"/>
      <c r="AD903" s="75"/>
      <c r="AE903" s="75"/>
      <c r="AF903" s="75"/>
    </row>
    <row r="904" hidden="1">
      <c r="B904" s="37"/>
      <c r="W904" s="75"/>
      <c r="X904" s="75"/>
      <c r="Y904" s="75"/>
      <c r="Z904" s="75"/>
      <c r="AA904" s="75"/>
      <c r="AB904" s="75"/>
      <c r="AC904" s="75"/>
      <c r="AD904" s="75"/>
      <c r="AE904" s="75"/>
      <c r="AF904" s="75"/>
    </row>
    <row r="905" hidden="1">
      <c r="B905" s="37"/>
      <c r="W905" s="75"/>
      <c r="X905" s="75"/>
      <c r="Y905" s="75"/>
      <c r="Z905" s="75"/>
      <c r="AA905" s="75"/>
      <c r="AB905" s="75"/>
      <c r="AC905" s="75"/>
      <c r="AD905" s="75"/>
      <c r="AE905" s="75"/>
      <c r="AF905" s="75"/>
    </row>
    <row r="906" hidden="1">
      <c r="B906" s="37"/>
      <c r="W906" s="75"/>
      <c r="X906" s="75"/>
      <c r="Y906" s="75"/>
      <c r="Z906" s="75"/>
      <c r="AA906" s="75"/>
      <c r="AB906" s="75"/>
      <c r="AC906" s="75"/>
      <c r="AD906" s="75"/>
      <c r="AE906" s="75"/>
      <c r="AF906" s="75"/>
    </row>
    <row r="907" hidden="1">
      <c r="B907" s="37"/>
      <c r="W907" s="75"/>
      <c r="X907" s="75"/>
      <c r="Y907" s="75"/>
      <c r="Z907" s="75"/>
      <c r="AA907" s="75"/>
      <c r="AB907" s="75"/>
      <c r="AC907" s="75"/>
      <c r="AD907" s="75"/>
      <c r="AE907" s="75"/>
      <c r="AF907" s="75"/>
    </row>
    <row r="908" hidden="1">
      <c r="B908" s="37"/>
      <c r="W908" s="75"/>
      <c r="X908" s="75"/>
      <c r="Y908" s="75"/>
      <c r="Z908" s="75"/>
      <c r="AA908" s="75"/>
      <c r="AB908" s="75"/>
      <c r="AC908" s="75"/>
      <c r="AD908" s="75"/>
      <c r="AE908" s="75"/>
      <c r="AF908" s="75"/>
    </row>
    <row r="909" hidden="1">
      <c r="B909" s="37"/>
      <c r="W909" s="75"/>
      <c r="X909" s="75"/>
      <c r="Y909" s="75"/>
      <c r="Z909" s="75"/>
      <c r="AA909" s="75"/>
      <c r="AB909" s="75"/>
      <c r="AC909" s="75"/>
      <c r="AD909" s="75"/>
      <c r="AE909" s="75"/>
      <c r="AF909" s="75"/>
    </row>
    <row r="910" hidden="1">
      <c r="B910" s="37"/>
      <c r="W910" s="75"/>
      <c r="X910" s="75"/>
      <c r="Y910" s="75"/>
      <c r="Z910" s="75"/>
      <c r="AA910" s="75"/>
      <c r="AB910" s="75"/>
      <c r="AC910" s="75"/>
      <c r="AD910" s="75"/>
      <c r="AE910" s="75"/>
      <c r="AF910" s="75"/>
    </row>
    <row r="911" hidden="1">
      <c r="B911" s="37"/>
      <c r="W911" s="75"/>
      <c r="X911" s="75"/>
      <c r="Y911" s="75"/>
      <c r="Z911" s="75"/>
      <c r="AA911" s="75"/>
      <c r="AB911" s="75"/>
      <c r="AC911" s="75"/>
      <c r="AD911" s="75"/>
      <c r="AE911" s="75"/>
      <c r="AF911" s="75"/>
    </row>
    <row r="912" hidden="1">
      <c r="B912" s="37"/>
      <c r="W912" s="75"/>
      <c r="X912" s="75"/>
      <c r="Y912" s="75"/>
      <c r="Z912" s="75"/>
      <c r="AA912" s="75"/>
      <c r="AB912" s="75"/>
      <c r="AC912" s="75"/>
      <c r="AD912" s="75"/>
      <c r="AE912" s="75"/>
      <c r="AF912" s="75"/>
    </row>
    <row r="913" hidden="1">
      <c r="B913" s="37"/>
      <c r="W913" s="75"/>
      <c r="X913" s="75"/>
      <c r="Y913" s="75"/>
      <c r="Z913" s="75"/>
      <c r="AA913" s="75"/>
      <c r="AB913" s="75"/>
      <c r="AC913" s="75"/>
      <c r="AD913" s="75"/>
      <c r="AE913" s="75"/>
      <c r="AF913" s="75"/>
    </row>
    <row r="914" hidden="1">
      <c r="B914" s="37"/>
      <c r="W914" s="75"/>
      <c r="X914" s="75"/>
      <c r="Y914" s="75"/>
      <c r="Z914" s="75"/>
      <c r="AA914" s="75"/>
      <c r="AB914" s="75"/>
      <c r="AC914" s="75"/>
      <c r="AD914" s="75"/>
      <c r="AE914" s="75"/>
      <c r="AF914" s="75"/>
    </row>
    <row r="915" hidden="1">
      <c r="B915" s="37"/>
      <c r="W915" s="75"/>
      <c r="X915" s="75"/>
      <c r="Y915" s="75"/>
      <c r="Z915" s="75"/>
      <c r="AA915" s="75"/>
      <c r="AB915" s="75"/>
      <c r="AC915" s="75"/>
      <c r="AD915" s="75"/>
      <c r="AE915" s="75"/>
      <c r="AF915" s="75"/>
    </row>
    <row r="916" hidden="1">
      <c r="B916" s="37"/>
      <c r="W916" s="75"/>
      <c r="X916" s="75"/>
      <c r="Y916" s="75"/>
      <c r="Z916" s="75"/>
      <c r="AA916" s="75"/>
      <c r="AB916" s="75"/>
      <c r="AC916" s="75"/>
      <c r="AD916" s="75"/>
      <c r="AE916" s="75"/>
      <c r="AF916" s="75"/>
    </row>
    <row r="917" hidden="1">
      <c r="B917" s="37"/>
      <c r="W917" s="75"/>
      <c r="X917" s="75"/>
      <c r="Y917" s="75"/>
      <c r="Z917" s="75"/>
      <c r="AA917" s="75"/>
      <c r="AB917" s="75"/>
      <c r="AC917" s="75"/>
      <c r="AD917" s="75"/>
      <c r="AE917" s="75"/>
      <c r="AF917" s="75"/>
    </row>
    <row r="918" hidden="1">
      <c r="B918" s="37"/>
      <c r="W918" s="75"/>
      <c r="X918" s="75"/>
      <c r="Y918" s="75"/>
      <c r="Z918" s="75"/>
      <c r="AA918" s="75"/>
      <c r="AB918" s="75"/>
      <c r="AC918" s="75"/>
      <c r="AD918" s="75"/>
      <c r="AE918" s="75"/>
      <c r="AF918" s="75"/>
    </row>
    <row r="919" hidden="1">
      <c r="B919" s="37"/>
      <c r="W919" s="75"/>
      <c r="X919" s="75"/>
      <c r="Y919" s="75"/>
      <c r="Z919" s="75"/>
      <c r="AA919" s="75"/>
      <c r="AB919" s="75"/>
      <c r="AC919" s="75"/>
      <c r="AD919" s="75"/>
      <c r="AE919" s="75"/>
      <c r="AF919" s="75"/>
    </row>
    <row r="920" hidden="1">
      <c r="B920" s="37"/>
      <c r="W920" s="75"/>
      <c r="X920" s="75"/>
      <c r="Y920" s="75"/>
      <c r="Z920" s="75"/>
      <c r="AA920" s="75"/>
      <c r="AB920" s="75"/>
      <c r="AC920" s="75"/>
      <c r="AD920" s="75"/>
      <c r="AE920" s="75"/>
      <c r="AF920" s="75"/>
    </row>
    <row r="921" hidden="1">
      <c r="B921" s="37"/>
      <c r="W921" s="75"/>
      <c r="X921" s="75"/>
      <c r="Y921" s="75"/>
      <c r="Z921" s="75"/>
      <c r="AA921" s="75"/>
      <c r="AB921" s="75"/>
      <c r="AC921" s="75"/>
      <c r="AD921" s="75"/>
      <c r="AE921" s="75"/>
      <c r="AF921" s="75"/>
    </row>
    <row r="922" hidden="1">
      <c r="B922" s="37"/>
      <c r="W922" s="75"/>
      <c r="X922" s="75"/>
      <c r="Y922" s="75"/>
      <c r="Z922" s="75"/>
      <c r="AA922" s="75"/>
      <c r="AB922" s="75"/>
      <c r="AC922" s="75"/>
      <c r="AD922" s="75"/>
      <c r="AE922" s="75"/>
      <c r="AF922" s="75"/>
    </row>
    <row r="923" hidden="1">
      <c r="B923" s="37"/>
      <c r="W923" s="75"/>
      <c r="X923" s="75"/>
      <c r="Y923" s="75"/>
      <c r="Z923" s="75"/>
      <c r="AA923" s="75"/>
      <c r="AB923" s="75"/>
      <c r="AC923" s="75"/>
      <c r="AD923" s="75"/>
      <c r="AE923" s="75"/>
      <c r="AF923" s="75"/>
    </row>
    <row r="924" hidden="1">
      <c r="B924" s="37"/>
      <c r="W924" s="75"/>
      <c r="X924" s="75"/>
      <c r="Y924" s="75"/>
      <c r="Z924" s="75"/>
      <c r="AA924" s="75"/>
      <c r="AB924" s="75"/>
      <c r="AC924" s="75"/>
      <c r="AD924" s="75"/>
      <c r="AE924" s="75"/>
      <c r="AF924" s="75"/>
    </row>
    <row r="925" hidden="1">
      <c r="B925" s="37"/>
      <c r="W925" s="75"/>
      <c r="X925" s="75"/>
      <c r="Y925" s="75"/>
      <c r="Z925" s="75"/>
      <c r="AA925" s="75"/>
      <c r="AB925" s="75"/>
      <c r="AC925" s="75"/>
      <c r="AD925" s="75"/>
      <c r="AE925" s="75"/>
      <c r="AF925" s="75"/>
    </row>
    <row r="926" hidden="1">
      <c r="B926" s="37"/>
      <c r="W926" s="75"/>
      <c r="X926" s="75"/>
      <c r="Y926" s="75"/>
      <c r="Z926" s="75"/>
      <c r="AA926" s="75"/>
      <c r="AB926" s="75"/>
      <c r="AC926" s="75"/>
      <c r="AD926" s="75"/>
      <c r="AE926" s="75"/>
      <c r="AF926" s="75"/>
    </row>
    <row r="927" hidden="1">
      <c r="B927" s="37"/>
      <c r="W927" s="75"/>
      <c r="X927" s="75"/>
      <c r="Y927" s="75"/>
      <c r="Z927" s="75"/>
      <c r="AA927" s="75"/>
      <c r="AB927" s="75"/>
      <c r="AC927" s="75"/>
      <c r="AD927" s="75"/>
      <c r="AE927" s="75"/>
      <c r="AF927" s="75"/>
    </row>
    <row r="928" hidden="1">
      <c r="B928" s="37"/>
      <c r="W928" s="75"/>
      <c r="X928" s="75"/>
      <c r="Y928" s="75"/>
      <c r="Z928" s="75"/>
      <c r="AA928" s="75"/>
      <c r="AB928" s="75"/>
      <c r="AC928" s="75"/>
      <c r="AD928" s="75"/>
      <c r="AE928" s="75"/>
      <c r="AF928" s="75"/>
    </row>
    <row r="929" hidden="1">
      <c r="B929" s="37"/>
      <c r="W929" s="75"/>
      <c r="X929" s="75"/>
      <c r="Y929" s="75"/>
      <c r="Z929" s="75"/>
      <c r="AA929" s="75"/>
      <c r="AB929" s="75"/>
      <c r="AC929" s="75"/>
      <c r="AD929" s="75"/>
      <c r="AE929" s="75"/>
      <c r="AF929" s="75"/>
    </row>
    <row r="930" hidden="1">
      <c r="B930" s="37"/>
      <c r="W930" s="75"/>
      <c r="X930" s="75"/>
      <c r="Y930" s="75"/>
      <c r="Z930" s="75"/>
      <c r="AA930" s="75"/>
      <c r="AB930" s="75"/>
      <c r="AC930" s="75"/>
      <c r="AD930" s="75"/>
      <c r="AE930" s="75"/>
      <c r="AF930" s="75"/>
    </row>
    <row r="931" hidden="1">
      <c r="B931" s="37"/>
      <c r="W931" s="75"/>
      <c r="X931" s="75"/>
      <c r="Y931" s="75"/>
      <c r="Z931" s="75"/>
      <c r="AA931" s="75"/>
      <c r="AB931" s="75"/>
      <c r="AC931" s="75"/>
      <c r="AD931" s="75"/>
      <c r="AE931" s="75"/>
      <c r="AF931" s="75"/>
    </row>
    <row r="932" hidden="1">
      <c r="B932" s="37"/>
      <c r="W932" s="75"/>
      <c r="X932" s="75"/>
      <c r="Y932" s="75"/>
      <c r="Z932" s="75"/>
      <c r="AA932" s="75"/>
      <c r="AB932" s="75"/>
      <c r="AC932" s="75"/>
      <c r="AD932" s="75"/>
      <c r="AE932" s="75"/>
      <c r="AF932" s="75"/>
    </row>
    <row r="933" hidden="1">
      <c r="B933" s="37"/>
      <c r="W933" s="75"/>
      <c r="X933" s="75"/>
      <c r="Y933" s="75"/>
      <c r="Z933" s="75"/>
      <c r="AA933" s="75"/>
      <c r="AB933" s="75"/>
      <c r="AC933" s="75"/>
      <c r="AD933" s="75"/>
      <c r="AE933" s="75"/>
      <c r="AF933" s="75"/>
    </row>
    <row r="934" hidden="1">
      <c r="B934" s="37"/>
      <c r="W934" s="75"/>
      <c r="X934" s="75"/>
      <c r="Y934" s="75"/>
      <c r="Z934" s="75"/>
      <c r="AA934" s="75"/>
      <c r="AB934" s="75"/>
      <c r="AC934" s="75"/>
      <c r="AD934" s="75"/>
      <c r="AE934" s="75"/>
      <c r="AF934" s="75"/>
    </row>
    <row r="935" hidden="1">
      <c r="B935" s="37"/>
      <c r="W935" s="75"/>
      <c r="X935" s="75"/>
      <c r="Y935" s="75"/>
      <c r="Z935" s="75"/>
      <c r="AA935" s="75"/>
      <c r="AB935" s="75"/>
      <c r="AC935" s="75"/>
      <c r="AD935" s="75"/>
      <c r="AE935" s="75"/>
      <c r="AF935" s="75"/>
    </row>
    <row r="936" hidden="1">
      <c r="B936" s="37"/>
      <c r="W936" s="75"/>
      <c r="X936" s="75"/>
      <c r="Y936" s="75"/>
      <c r="Z936" s="75"/>
      <c r="AA936" s="75"/>
      <c r="AB936" s="75"/>
      <c r="AC936" s="75"/>
      <c r="AD936" s="75"/>
      <c r="AE936" s="75"/>
      <c r="AF936" s="75"/>
    </row>
    <row r="937" hidden="1">
      <c r="B937" s="37"/>
      <c r="W937" s="75"/>
      <c r="X937" s="75"/>
      <c r="Y937" s="75"/>
      <c r="Z937" s="75"/>
      <c r="AA937" s="75"/>
      <c r="AB937" s="75"/>
      <c r="AC937" s="75"/>
      <c r="AD937" s="75"/>
      <c r="AE937" s="75"/>
      <c r="AF937" s="75"/>
    </row>
    <row r="938" hidden="1">
      <c r="B938" s="37"/>
      <c r="W938" s="75"/>
      <c r="X938" s="75"/>
      <c r="Y938" s="75"/>
      <c r="Z938" s="75"/>
      <c r="AA938" s="75"/>
      <c r="AB938" s="75"/>
      <c r="AC938" s="75"/>
      <c r="AD938" s="75"/>
      <c r="AE938" s="75"/>
      <c r="AF938" s="75"/>
    </row>
    <row r="939" hidden="1">
      <c r="B939" s="37"/>
      <c r="W939" s="75"/>
      <c r="X939" s="75"/>
      <c r="Y939" s="75"/>
      <c r="Z939" s="75"/>
      <c r="AA939" s="75"/>
      <c r="AB939" s="75"/>
      <c r="AC939" s="75"/>
      <c r="AD939" s="75"/>
      <c r="AE939" s="75"/>
      <c r="AF939" s="75"/>
    </row>
    <row r="940" hidden="1">
      <c r="B940" s="37"/>
      <c r="W940" s="75"/>
      <c r="X940" s="75"/>
      <c r="Y940" s="75"/>
      <c r="Z940" s="75"/>
      <c r="AA940" s="75"/>
      <c r="AB940" s="75"/>
      <c r="AC940" s="75"/>
      <c r="AD940" s="75"/>
      <c r="AE940" s="75"/>
      <c r="AF940" s="75"/>
    </row>
    <row r="941" hidden="1">
      <c r="B941" s="37"/>
      <c r="W941" s="75"/>
      <c r="X941" s="75"/>
      <c r="Y941" s="75"/>
      <c r="Z941" s="75"/>
      <c r="AA941" s="75"/>
      <c r="AB941" s="75"/>
      <c r="AC941" s="75"/>
      <c r="AD941" s="75"/>
      <c r="AE941" s="75"/>
      <c r="AF941" s="75"/>
    </row>
    <row r="942" hidden="1">
      <c r="B942" s="37"/>
      <c r="W942" s="75"/>
      <c r="X942" s="75"/>
      <c r="Y942" s="75"/>
      <c r="Z942" s="75"/>
      <c r="AA942" s="75"/>
      <c r="AB942" s="75"/>
      <c r="AC942" s="75"/>
      <c r="AD942" s="75"/>
      <c r="AE942" s="75"/>
      <c r="AF942" s="75"/>
    </row>
    <row r="943" hidden="1">
      <c r="B943" s="37"/>
      <c r="W943" s="75"/>
      <c r="X943" s="75"/>
      <c r="Y943" s="75"/>
      <c r="Z943" s="75"/>
      <c r="AA943" s="75"/>
      <c r="AB943" s="75"/>
      <c r="AC943" s="75"/>
      <c r="AD943" s="75"/>
      <c r="AE943" s="75"/>
      <c r="AF943" s="75"/>
    </row>
    <row r="944" hidden="1">
      <c r="B944" s="37"/>
      <c r="W944" s="75"/>
      <c r="X944" s="75"/>
      <c r="Y944" s="75"/>
      <c r="Z944" s="75"/>
      <c r="AA944" s="75"/>
      <c r="AB944" s="75"/>
      <c r="AC944" s="75"/>
      <c r="AD944" s="75"/>
      <c r="AE944" s="75"/>
      <c r="AF944" s="75"/>
    </row>
    <row r="945" hidden="1">
      <c r="B945" s="37"/>
      <c r="W945" s="75"/>
      <c r="X945" s="75"/>
      <c r="Y945" s="75"/>
      <c r="Z945" s="75"/>
      <c r="AA945" s="75"/>
      <c r="AB945" s="75"/>
      <c r="AC945" s="75"/>
      <c r="AD945" s="75"/>
      <c r="AE945" s="75"/>
      <c r="AF945" s="75"/>
    </row>
    <row r="946" hidden="1">
      <c r="B946" s="37"/>
      <c r="W946" s="75"/>
      <c r="X946" s="75"/>
      <c r="Y946" s="75"/>
      <c r="Z946" s="75"/>
      <c r="AA946" s="75"/>
      <c r="AB946" s="75"/>
      <c r="AC946" s="75"/>
      <c r="AD946" s="75"/>
      <c r="AE946" s="75"/>
      <c r="AF946" s="75"/>
    </row>
    <row r="947" hidden="1">
      <c r="B947" s="37"/>
      <c r="W947" s="75"/>
      <c r="X947" s="75"/>
      <c r="Y947" s="75"/>
      <c r="Z947" s="75"/>
      <c r="AA947" s="75"/>
      <c r="AB947" s="75"/>
      <c r="AC947" s="75"/>
      <c r="AD947" s="75"/>
      <c r="AE947" s="75"/>
      <c r="AF947" s="75"/>
    </row>
    <row r="948" hidden="1">
      <c r="B948" s="37"/>
      <c r="W948" s="75"/>
      <c r="X948" s="75"/>
      <c r="Y948" s="75"/>
      <c r="Z948" s="75"/>
      <c r="AA948" s="75"/>
      <c r="AB948" s="75"/>
      <c r="AC948" s="75"/>
      <c r="AD948" s="75"/>
      <c r="AE948" s="75"/>
      <c r="AF948" s="75"/>
    </row>
    <row r="949" hidden="1">
      <c r="B949" s="37"/>
      <c r="W949" s="75"/>
      <c r="X949" s="75"/>
      <c r="Y949" s="75"/>
      <c r="Z949" s="75"/>
      <c r="AA949" s="75"/>
      <c r="AB949" s="75"/>
      <c r="AC949" s="75"/>
      <c r="AD949" s="75"/>
      <c r="AE949" s="75"/>
      <c r="AF949" s="75"/>
    </row>
    <row r="950" hidden="1">
      <c r="B950" s="37"/>
      <c r="W950" s="75"/>
      <c r="X950" s="75"/>
      <c r="Y950" s="75"/>
      <c r="Z950" s="75"/>
      <c r="AA950" s="75"/>
      <c r="AB950" s="75"/>
      <c r="AC950" s="75"/>
      <c r="AD950" s="75"/>
      <c r="AE950" s="75"/>
      <c r="AF950" s="75"/>
    </row>
    <row r="951" hidden="1">
      <c r="B951" s="37"/>
      <c r="W951" s="75"/>
      <c r="X951" s="75"/>
      <c r="Y951" s="75"/>
      <c r="Z951" s="75"/>
      <c r="AA951" s="75"/>
      <c r="AB951" s="75"/>
      <c r="AC951" s="75"/>
      <c r="AD951" s="75"/>
      <c r="AE951" s="75"/>
      <c r="AF951" s="75"/>
    </row>
    <row r="952" hidden="1">
      <c r="B952" s="37"/>
      <c r="W952" s="75"/>
      <c r="X952" s="75"/>
      <c r="Y952" s="75"/>
      <c r="Z952" s="75"/>
      <c r="AA952" s="75"/>
      <c r="AB952" s="75"/>
      <c r="AC952" s="75"/>
      <c r="AD952" s="75"/>
      <c r="AE952" s="75"/>
      <c r="AF952" s="75"/>
    </row>
    <row r="953" hidden="1">
      <c r="B953" s="37"/>
      <c r="W953" s="75"/>
      <c r="X953" s="75"/>
      <c r="Y953" s="75"/>
      <c r="Z953" s="75"/>
      <c r="AA953" s="75"/>
      <c r="AB953" s="75"/>
      <c r="AC953" s="75"/>
      <c r="AD953" s="75"/>
      <c r="AE953" s="75"/>
      <c r="AF953" s="75"/>
    </row>
    <row r="954" hidden="1">
      <c r="B954" s="37"/>
      <c r="W954" s="75"/>
      <c r="X954" s="75"/>
      <c r="Y954" s="75"/>
      <c r="Z954" s="75"/>
      <c r="AA954" s="75"/>
      <c r="AB954" s="75"/>
      <c r="AC954" s="75"/>
      <c r="AD954" s="75"/>
      <c r="AE954" s="75"/>
      <c r="AF954" s="75"/>
    </row>
    <row r="955" hidden="1">
      <c r="B955" s="37"/>
      <c r="W955" s="75"/>
      <c r="X955" s="75"/>
      <c r="Y955" s="75"/>
      <c r="Z955" s="75"/>
      <c r="AA955" s="75"/>
      <c r="AB955" s="75"/>
      <c r="AC955" s="75"/>
      <c r="AD955" s="75"/>
      <c r="AE955" s="75"/>
      <c r="AF955" s="75"/>
    </row>
    <row r="956" hidden="1">
      <c r="B956" s="37"/>
      <c r="W956" s="75"/>
      <c r="X956" s="75"/>
      <c r="Y956" s="75"/>
      <c r="Z956" s="75"/>
      <c r="AA956" s="75"/>
      <c r="AB956" s="75"/>
      <c r="AC956" s="75"/>
      <c r="AD956" s="75"/>
      <c r="AE956" s="75"/>
      <c r="AF956" s="75"/>
    </row>
    <row r="957" hidden="1">
      <c r="B957" s="37"/>
      <c r="W957" s="75"/>
      <c r="X957" s="75"/>
      <c r="Y957" s="75"/>
      <c r="Z957" s="75"/>
      <c r="AA957" s="75"/>
      <c r="AB957" s="75"/>
      <c r="AC957" s="75"/>
      <c r="AD957" s="75"/>
      <c r="AE957" s="75"/>
      <c r="AF957" s="75"/>
    </row>
    <row r="958" hidden="1">
      <c r="B958" s="37"/>
      <c r="W958" s="75"/>
      <c r="X958" s="75"/>
      <c r="Y958" s="75"/>
      <c r="Z958" s="75"/>
      <c r="AA958" s="75"/>
      <c r="AB958" s="75"/>
      <c r="AC958" s="75"/>
      <c r="AD958" s="75"/>
      <c r="AE958" s="75"/>
      <c r="AF958" s="75"/>
    </row>
    <row r="959" hidden="1">
      <c r="B959" s="37"/>
      <c r="W959" s="75"/>
      <c r="X959" s="75"/>
      <c r="Y959" s="75"/>
      <c r="Z959" s="75"/>
      <c r="AA959" s="75"/>
      <c r="AB959" s="75"/>
      <c r="AC959" s="75"/>
      <c r="AD959" s="75"/>
      <c r="AE959" s="75"/>
      <c r="AF959" s="75"/>
    </row>
    <row r="960" hidden="1">
      <c r="B960" s="37"/>
      <c r="W960" s="75"/>
      <c r="X960" s="75"/>
      <c r="Y960" s="75"/>
      <c r="Z960" s="75"/>
      <c r="AA960" s="75"/>
      <c r="AB960" s="75"/>
      <c r="AC960" s="75"/>
      <c r="AD960" s="75"/>
      <c r="AE960" s="75"/>
      <c r="AF960" s="75"/>
    </row>
    <row r="961" hidden="1">
      <c r="B961" s="37"/>
      <c r="W961" s="75"/>
      <c r="X961" s="75"/>
      <c r="Y961" s="75"/>
      <c r="Z961" s="75"/>
      <c r="AA961" s="75"/>
      <c r="AB961" s="75"/>
      <c r="AC961" s="75"/>
      <c r="AD961" s="75"/>
      <c r="AE961" s="75"/>
      <c r="AF961" s="75"/>
    </row>
    <row r="962" hidden="1">
      <c r="B962" s="37"/>
      <c r="W962" s="75"/>
      <c r="X962" s="75"/>
      <c r="Y962" s="75"/>
      <c r="Z962" s="75"/>
      <c r="AA962" s="75"/>
      <c r="AB962" s="75"/>
      <c r="AC962" s="75"/>
      <c r="AD962" s="75"/>
      <c r="AE962" s="75"/>
      <c r="AF962" s="75"/>
    </row>
    <row r="963" hidden="1">
      <c r="B963" s="37"/>
      <c r="W963" s="75"/>
      <c r="X963" s="75"/>
      <c r="Y963" s="75"/>
      <c r="Z963" s="75"/>
      <c r="AA963" s="75"/>
      <c r="AB963" s="75"/>
      <c r="AC963" s="75"/>
      <c r="AD963" s="75"/>
      <c r="AE963" s="75"/>
      <c r="AF963" s="75"/>
    </row>
    <row r="964" hidden="1">
      <c r="B964" s="37"/>
      <c r="W964" s="75"/>
      <c r="X964" s="75"/>
      <c r="Y964" s="75"/>
      <c r="Z964" s="75"/>
      <c r="AA964" s="75"/>
      <c r="AB964" s="75"/>
      <c r="AC964" s="75"/>
      <c r="AD964" s="75"/>
      <c r="AE964" s="75"/>
      <c r="AF964" s="75"/>
    </row>
    <row r="965" hidden="1">
      <c r="B965" s="37"/>
      <c r="W965" s="75"/>
      <c r="X965" s="75"/>
      <c r="Y965" s="75"/>
      <c r="Z965" s="75"/>
      <c r="AA965" s="75"/>
      <c r="AB965" s="75"/>
      <c r="AC965" s="75"/>
      <c r="AD965" s="75"/>
      <c r="AE965" s="75"/>
      <c r="AF965" s="75"/>
    </row>
    <row r="966" hidden="1">
      <c r="B966" s="37"/>
      <c r="W966" s="75"/>
      <c r="X966" s="75"/>
      <c r="Y966" s="75"/>
      <c r="Z966" s="75"/>
      <c r="AA966" s="75"/>
      <c r="AB966" s="75"/>
      <c r="AC966" s="75"/>
      <c r="AD966" s="75"/>
      <c r="AE966" s="75"/>
      <c r="AF966" s="75"/>
    </row>
    <row r="967" hidden="1">
      <c r="B967" s="37"/>
      <c r="W967" s="75"/>
      <c r="X967" s="75"/>
      <c r="Y967" s="75"/>
      <c r="Z967" s="75"/>
      <c r="AA967" s="75"/>
      <c r="AB967" s="75"/>
      <c r="AC967" s="75"/>
      <c r="AD967" s="75"/>
      <c r="AE967" s="75"/>
      <c r="AF967" s="75"/>
    </row>
    <row r="968" hidden="1">
      <c r="B968" s="37"/>
      <c r="W968" s="75"/>
      <c r="X968" s="75"/>
      <c r="Y968" s="75"/>
      <c r="Z968" s="75"/>
      <c r="AA968" s="75"/>
      <c r="AB968" s="75"/>
      <c r="AC968" s="75"/>
      <c r="AD968" s="75"/>
      <c r="AE968" s="75"/>
      <c r="AF968" s="75"/>
    </row>
    <row r="969" hidden="1">
      <c r="B969" s="37"/>
      <c r="W969" s="75"/>
      <c r="X969" s="75"/>
      <c r="Y969" s="75"/>
      <c r="Z969" s="75"/>
      <c r="AA969" s="75"/>
      <c r="AB969" s="75"/>
      <c r="AC969" s="75"/>
      <c r="AD969" s="75"/>
      <c r="AE969" s="75"/>
      <c r="AF969" s="75"/>
    </row>
    <row r="970" hidden="1">
      <c r="B970" s="37"/>
      <c r="W970" s="75"/>
      <c r="X970" s="75"/>
      <c r="Y970" s="75"/>
      <c r="Z970" s="75"/>
      <c r="AA970" s="75"/>
      <c r="AB970" s="75"/>
      <c r="AC970" s="75"/>
      <c r="AD970" s="75"/>
      <c r="AE970" s="75"/>
      <c r="AF970" s="75"/>
    </row>
  </sheetData>
  <mergeCells count="39">
    <mergeCell ref="H30:K30"/>
    <mergeCell ref="L30:L66"/>
    <mergeCell ref="H42:K42"/>
    <mergeCell ref="H54:K54"/>
    <mergeCell ref="H23:K24"/>
    <mergeCell ref="M23:P24"/>
    <mergeCell ref="A25:A29"/>
    <mergeCell ref="A30:A68"/>
    <mergeCell ref="B30:B66"/>
    <mergeCell ref="C30:F30"/>
    <mergeCell ref="G30:G66"/>
    <mergeCell ref="M54:P54"/>
    <mergeCell ref="R23:U24"/>
    <mergeCell ref="W23:W24"/>
    <mergeCell ref="R30:U30"/>
    <mergeCell ref="R42:U42"/>
    <mergeCell ref="R54:U54"/>
    <mergeCell ref="X23:X24"/>
    <mergeCell ref="Y23:Y24"/>
    <mergeCell ref="V30:V66"/>
    <mergeCell ref="AA30:AA66"/>
    <mergeCell ref="Z23:Z24"/>
    <mergeCell ref="AB23:AB24"/>
    <mergeCell ref="AC23:AC24"/>
    <mergeCell ref="AD23:AD24"/>
    <mergeCell ref="AF30:AF66"/>
    <mergeCell ref="A4:A12"/>
    <mergeCell ref="M4:AF12"/>
    <mergeCell ref="C11:F12"/>
    <mergeCell ref="H11:K12"/>
    <mergeCell ref="A13:A17"/>
    <mergeCell ref="A19:A24"/>
    <mergeCell ref="C23:F24"/>
    <mergeCell ref="AE23:AE24"/>
    <mergeCell ref="M30:P30"/>
    <mergeCell ref="Q30:Q66"/>
    <mergeCell ref="M42:P42"/>
    <mergeCell ref="C42:F42"/>
    <mergeCell ref="C54:F54"/>
  </mergeCells>
  <drawing r:id="rId1"/>
</worksheet>
</file>