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updateLinks="never" codeName="DieseArbeitsmappe"/>
  <mc:AlternateContent xmlns:mc="http://schemas.openxmlformats.org/markup-compatibility/2006">
    <mc:Choice Requires="x15">
      <x15ac:absPath xmlns:x15ac="http://schemas.microsoft.com/office/spreadsheetml/2010/11/ac" url="https://nxp1-my.sharepoint.com/personal/sandeep_bb_nxp_com/Documents/"/>
    </mc:Choice>
  </mc:AlternateContent>
  <xr:revisionPtr revIDLastSave="146" documentId="13_ncr:1_{537DE2C9-2FDC-4C29-A57C-E7B0CBD29518}" xr6:coauthVersionLast="47" xr6:coauthVersionMax="47" xr10:uidLastSave="{8E903FDC-3286-4827-A422-3A67C892BB99}"/>
  <bookViews>
    <workbookView xWindow="19090" yWindow="-110" windowWidth="25820" windowHeight="14620" firstSheet="7" activeTab="8" xr2:uid="{00000000-000D-0000-FFFF-FFFF00000000}"/>
  </bookViews>
  <sheets>
    <sheet name="Validation" sheetId="24" state="hidden" r:id="rId1"/>
    <sheet name="Document Information" sheetId="36" r:id="rId2"/>
    <sheet name="FMEA Prep" sheetId="31" r:id="rId3"/>
    <sheet name="Usage Guide FMEA Register" sheetId="32" r:id="rId4"/>
    <sheet name="Classification" sheetId="33" r:id="rId5"/>
    <sheet name="Action Item Prioritization" sheetId="29" r:id="rId6"/>
    <sheet name="FMEA-Item" sheetId="25" r:id="rId7"/>
    <sheet name="Ranking Guidelines FMEA" sheetId="34" r:id="rId8"/>
    <sheet name="FMEAFORM" sheetId="2" r:id="rId9"/>
    <sheet name="FMEA Review Records" sheetId="17" r:id="rId10"/>
    <sheet name="FMEA RPN Trend" sheetId="21" r:id="rId11"/>
    <sheet name="Revision History" sheetId="37" r:id="rId12"/>
    <sheet name="FMEA Pareto" sheetId="22" r:id="rId13"/>
  </sheets>
  <externalReferences>
    <externalReference r:id="rId14"/>
    <externalReference r:id="rId15"/>
  </externalReferences>
  <definedNames>
    <definedName name="_xlnm._FilterDatabase" localSheetId="8" hidden="1">FMEAFORM!$A$9:$IT$108</definedName>
    <definedName name="Classification" localSheetId="4">[1]Validation!$B$2:$B$4</definedName>
    <definedName name="Classification" localSheetId="2">[1]Validation!$B$2:$B$4</definedName>
    <definedName name="Classification" localSheetId="7">[1]Validation!$B$2:$B$4</definedName>
    <definedName name="Classification" localSheetId="3">[1]Validation!$B$2:$B$4</definedName>
    <definedName name="Classification">Validation!$B$2:$B$5</definedName>
    <definedName name="KEYIDENTIFIER">FMEAFORM!$M$6</definedName>
    <definedName name="_xlnm.Print_Area" localSheetId="12">'FMEA Pareto'!$A$1:$AN$59</definedName>
    <definedName name="_xlnm.Print_Area" localSheetId="10">'FMEA RPN Trend'!$A$1:$BB$72</definedName>
    <definedName name="_xlnm.Print_Area" localSheetId="8">FMEAFORM!$B$1:$U$107</definedName>
    <definedName name="_xlnm.Print_Area" localSheetId="7">'Ranking Guidelines FMEA'!$A$1:$B$31</definedName>
    <definedName name="_xlnm.Print_Titles" localSheetId="8">FMEAFORM!$8:$9</definedName>
    <definedName name="Review_Frequency" localSheetId="4">[1]Validation!$A$2:$A$4</definedName>
    <definedName name="Review_Frequency" localSheetId="2">[1]Validation!$A$2:$A$4</definedName>
    <definedName name="Review_Frequency" localSheetId="7">[1]Validation!$A$2:$A$4</definedName>
    <definedName name="Review_Frequency" localSheetId="3">[1]Validation!$A$2:$A$4</definedName>
    <definedName name="Review_Frequency">Validation!$A$2:$A$5</definedName>
    <definedName name="Security_Level">[2]Data!$B$82:$B$84</definedName>
    <definedName name="SRClass">Validation!$B$8:$B$9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E73" i="2" l="1"/>
  <c r="AD73" i="2"/>
  <c r="AC73" i="2"/>
  <c r="V73" i="2"/>
  <c r="AF73" i="2" s="1"/>
  <c r="AA73" i="2" s="1"/>
  <c r="M73" i="2"/>
  <c r="D2" i="21"/>
  <c r="M71" i="2"/>
  <c r="M72" i="2"/>
  <c r="M80" i="2"/>
  <c r="M82" i="2"/>
  <c r="M83" i="2"/>
  <c r="M84" i="2"/>
  <c r="M85" i="2"/>
  <c r="M81" i="2"/>
  <c r="M67" i="2"/>
  <c r="AF71" i="2" l="1"/>
  <c r="AF79"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86" i="2"/>
  <c r="AF86" i="2" s="1"/>
  <c r="M65" i="2"/>
  <c r="M66" i="2"/>
  <c r="AF67" i="2"/>
  <c r="M68" i="2"/>
  <c r="AF68" i="2" s="1"/>
  <c r="M69" i="2"/>
  <c r="AE86" i="2" l="1"/>
  <c r="AD86" i="2"/>
  <c r="AC86" i="2"/>
  <c r="E108" i="2" l="1"/>
  <c r="G108" i="2"/>
  <c r="M75" i="2" l="1"/>
  <c r="M76" i="2"/>
  <c r="M77" i="2"/>
  <c r="M78" i="2"/>
  <c r="M74" i="2"/>
  <c r="V11" i="2" l="1"/>
  <c r="AF11" i="2" s="1"/>
  <c r="V12" i="2"/>
  <c r="AF12" i="2" s="1"/>
  <c r="V13" i="2"/>
  <c r="AF13" i="2" s="1"/>
  <c r="V55" i="2"/>
  <c r="AF55" i="2" s="1"/>
  <c r="V14" i="2"/>
  <c r="AF14" i="2" s="1"/>
  <c r="V15" i="2"/>
  <c r="AF15" i="2" s="1"/>
  <c r="V16" i="2"/>
  <c r="AF16" i="2" s="1"/>
  <c r="V17" i="2"/>
  <c r="AF17" i="2" s="1"/>
  <c r="V18" i="2"/>
  <c r="AF18" i="2" s="1"/>
  <c r="V19" i="2"/>
  <c r="AF19" i="2" s="1"/>
  <c r="V20" i="2"/>
  <c r="AF20" i="2" s="1"/>
  <c r="V21" i="2"/>
  <c r="AF21" i="2" s="1"/>
  <c r="V22" i="2"/>
  <c r="AF22" i="2" s="1"/>
  <c r="V23" i="2"/>
  <c r="AF23" i="2" s="1"/>
  <c r="V24" i="2"/>
  <c r="AF24" i="2" s="1"/>
  <c r="V25" i="2"/>
  <c r="AF25" i="2" s="1"/>
  <c r="V26" i="2"/>
  <c r="AF26" i="2" s="1"/>
  <c r="V27" i="2"/>
  <c r="AF27" i="2" s="1"/>
  <c r="V28" i="2"/>
  <c r="AF28" i="2" s="1"/>
  <c r="V29" i="2"/>
  <c r="AF29" i="2" s="1"/>
  <c r="V80" i="2"/>
  <c r="AF80" i="2" s="1"/>
  <c r="V82" i="2"/>
  <c r="AF82" i="2" s="1"/>
  <c r="V83" i="2"/>
  <c r="AF83" i="2" s="1"/>
  <c r="V30" i="2"/>
  <c r="AF30" i="2" s="1"/>
  <c r="V84" i="2"/>
  <c r="AF84" i="2" s="1"/>
  <c r="V31" i="2"/>
  <c r="AF31" i="2" s="1"/>
  <c r="V85" i="2"/>
  <c r="AF85" i="2" s="1"/>
  <c r="V81" i="2"/>
  <c r="AF81" i="2" s="1"/>
  <c r="V32" i="2"/>
  <c r="AF32" i="2" s="1"/>
  <c r="V33" i="2"/>
  <c r="AF33" i="2" s="1"/>
  <c r="V34" i="2"/>
  <c r="AF34" i="2" s="1"/>
  <c r="V35" i="2"/>
  <c r="AF35" i="2" s="1"/>
  <c r="V36" i="2"/>
  <c r="AF36" i="2" s="1"/>
  <c r="V37" i="2"/>
  <c r="AF37" i="2" s="1"/>
  <c r="V38" i="2"/>
  <c r="AF38" i="2" s="1"/>
  <c r="V39" i="2"/>
  <c r="AF39" i="2" s="1"/>
  <c r="V40" i="2"/>
  <c r="AF40" i="2" s="1"/>
  <c r="V41" i="2"/>
  <c r="AF41" i="2" s="1"/>
  <c r="V42" i="2"/>
  <c r="AF42" i="2" s="1"/>
  <c r="V43" i="2"/>
  <c r="AF43" i="2" s="1"/>
  <c r="V44" i="2"/>
  <c r="AF44" i="2" s="1"/>
  <c r="V45" i="2"/>
  <c r="AF45" i="2" s="1"/>
  <c r="V46" i="2"/>
  <c r="AF46" i="2" s="1"/>
  <c r="V47" i="2"/>
  <c r="AF47" i="2" s="1"/>
  <c r="V48" i="2"/>
  <c r="AF48" i="2" s="1"/>
  <c r="V49" i="2"/>
  <c r="AF49" i="2" s="1"/>
  <c r="V50" i="2"/>
  <c r="AF50" i="2" s="1"/>
  <c r="V51" i="2"/>
  <c r="AF51" i="2" s="1"/>
  <c r="V52" i="2"/>
  <c r="AF52" i="2" s="1"/>
  <c r="V53" i="2"/>
  <c r="AF53" i="2" s="1"/>
  <c r="V54" i="2"/>
  <c r="AF54" i="2" s="1"/>
  <c r="V69" i="2"/>
  <c r="AF69" i="2" s="1"/>
  <c r="V56" i="2"/>
  <c r="AF56" i="2" s="1"/>
  <c r="V57" i="2"/>
  <c r="AF57" i="2" s="1"/>
  <c r="V58" i="2"/>
  <c r="AF58" i="2" s="1"/>
  <c r="V59" i="2"/>
  <c r="AF59" i="2" s="1"/>
  <c r="V60" i="2"/>
  <c r="AF60" i="2" s="1"/>
  <c r="V61" i="2"/>
  <c r="AF61" i="2" s="1"/>
  <c r="V62" i="2"/>
  <c r="AF62" i="2" s="1"/>
  <c r="V63" i="2"/>
  <c r="AF63" i="2" s="1"/>
  <c r="V64" i="2"/>
  <c r="AF64" i="2" s="1"/>
  <c r="V65" i="2"/>
  <c r="AF65" i="2" s="1"/>
  <c r="V66" i="2"/>
  <c r="AF66" i="2" s="1"/>
  <c r="V74" i="2"/>
  <c r="AF74" i="2" s="1"/>
  <c r="AF70" i="2"/>
  <c r="V75" i="2"/>
  <c r="AF75" i="2" s="1"/>
  <c r="V76" i="2"/>
  <c r="AF76" i="2" s="1"/>
  <c r="V77" i="2"/>
  <c r="AF77" i="2" s="1"/>
  <c r="V78" i="2"/>
  <c r="AF78" i="2" s="1"/>
  <c r="V87" i="2"/>
  <c r="AF87" i="2" s="1"/>
  <c r="V88" i="2"/>
  <c r="V89" i="2"/>
  <c r="V90" i="2"/>
  <c r="V91" i="2"/>
  <c r="V92" i="2"/>
  <c r="V93" i="2"/>
  <c r="V94" i="2"/>
  <c r="V95" i="2"/>
  <c r="V96" i="2"/>
  <c r="V97" i="2"/>
  <c r="AF97" i="2" s="1"/>
  <c r="V98" i="2"/>
  <c r="AF98" i="2" s="1"/>
  <c r="V99" i="2"/>
  <c r="AF99" i="2" s="1"/>
  <c r="V100" i="2"/>
  <c r="AF100" i="2" s="1"/>
  <c r="V101" i="2"/>
  <c r="AF101" i="2" s="1"/>
  <c r="V102" i="2"/>
  <c r="AF102" i="2" s="1"/>
  <c r="V103" i="2"/>
  <c r="AF103" i="2" s="1"/>
  <c r="V104" i="2"/>
  <c r="AF104" i="2" s="1"/>
  <c r="V105" i="2"/>
  <c r="AF105" i="2" s="1"/>
  <c r="V106" i="2"/>
  <c r="AF106" i="2" s="1"/>
  <c r="V107" i="2"/>
  <c r="AF107" i="2" s="1"/>
  <c r="V10" i="2"/>
  <c r="M88" i="2" l="1"/>
  <c r="AF88" i="2" s="1"/>
  <c r="M89" i="2"/>
  <c r="AF89" i="2" s="1"/>
  <c r="M90" i="2"/>
  <c r="AF90" i="2" s="1"/>
  <c r="M91" i="2"/>
  <c r="AF91" i="2" s="1"/>
  <c r="M92" i="2"/>
  <c r="AF92" i="2" s="1"/>
  <c r="M93" i="2"/>
  <c r="AF93" i="2" s="1"/>
  <c r="M94" i="2"/>
  <c r="AF94" i="2" s="1"/>
  <c r="M95" i="2"/>
  <c r="AF95" i="2" s="1"/>
  <c r="M96" i="2"/>
  <c r="AF96" i="2" s="1"/>
  <c r="AE107" i="2" l="1"/>
  <c r="AD107" i="2"/>
  <c r="AC107" i="2"/>
  <c r="AE106" i="2"/>
  <c r="AD106" i="2"/>
  <c r="AC106" i="2"/>
  <c r="AE105" i="2"/>
  <c r="AD105" i="2"/>
  <c r="AC105" i="2"/>
  <c r="AE104" i="2"/>
  <c r="AD104" i="2"/>
  <c r="AC104" i="2"/>
  <c r="AE103" i="2"/>
  <c r="AD103" i="2"/>
  <c r="AC103" i="2"/>
  <c r="AE102" i="2"/>
  <c r="AD102" i="2"/>
  <c r="AC102" i="2"/>
  <c r="AE101" i="2"/>
  <c r="AD101" i="2"/>
  <c r="AC101" i="2"/>
  <c r="AE100" i="2"/>
  <c r="AD100" i="2"/>
  <c r="AC100" i="2"/>
  <c r="AE99" i="2"/>
  <c r="AD99" i="2"/>
  <c r="AC99" i="2"/>
  <c r="AE98" i="2"/>
  <c r="AD98" i="2"/>
  <c r="AC98" i="2"/>
  <c r="AE97" i="2"/>
  <c r="AD97" i="2"/>
  <c r="AC97" i="2"/>
  <c r="AE96" i="2"/>
  <c r="AD96" i="2"/>
  <c r="AC96" i="2"/>
  <c r="AE95" i="2"/>
  <c r="AD95" i="2"/>
  <c r="AC95" i="2"/>
  <c r="AE94" i="2"/>
  <c r="AD94" i="2"/>
  <c r="AC94" i="2"/>
  <c r="AE93" i="2"/>
  <c r="AD93" i="2"/>
  <c r="AC93" i="2"/>
  <c r="AE92" i="2"/>
  <c r="AD92" i="2"/>
  <c r="AC92" i="2"/>
  <c r="AE91" i="2"/>
  <c r="AD91" i="2"/>
  <c r="AC91" i="2"/>
  <c r="AE90" i="2"/>
  <c r="AD90" i="2"/>
  <c r="AC90" i="2"/>
  <c r="AE89" i="2"/>
  <c r="AD89" i="2"/>
  <c r="AC89" i="2"/>
  <c r="AE88" i="2"/>
  <c r="AD88" i="2"/>
  <c r="AC88" i="2"/>
  <c r="AE87" i="2"/>
  <c r="AD87" i="2"/>
  <c r="AC87" i="2"/>
  <c r="AE78" i="2"/>
  <c r="AD78" i="2"/>
  <c r="AC78" i="2"/>
  <c r="AE77" i="2"/>
  <c r="AD77" i="2"/>
  <c r="AC77" i="2"/>
  <c r="AE76" i="2"/>
  <c r="AD76" i="2"/>
  <c r="AC76" i="2"/>
  <c r="AE75" i="2"/>
  <c r="AD75" i="2"/>
  <c r="AC75" i="2"/>
  <c r="AE70" i="2"/>
  <c r="AD70" i="2"/>
  <c r="AC70" i="2"/>
  <c r="AE74" i="2"/>
  <c r="AD74" i="2"/>
  <c r="AC74" i="2"/>
  <c r="AE66" i="2"/>
  <c r="AD66" i="2"/>
  <c r="AC66" i="2"/>
  <c r="AE65" i="2"/>
  <c r="AD65" i="2"/>
  <c r="AC65" i="2"/>
  <c r="AE38" i="2"/>
  <c r="AD38" i="2"/>
  <c r="AC38" i="2"/>
  <c r="AE64" i="2"/>
  <c r="AD64" i="2"/>
  <c r="AC64" i="2"/>
  <c r="AE63" i="2"/>
  <c r="AD63" i="2"/>
  <c r="AC63" i="2"/>
  <c r="AE62" i="2"/>
  <c r="AD62" i="2"/>
  <c r="AC62" i="2"/>
  <c r="AE61" i="2"/>
  <c r="AD61" i="2"/>
  <c r="AC61" i="2"/>
  <c r="AE60" i="2"/>
  <c r="AD60" i="2"/>
  <c r="AC60" i="2"/>
  <c r="AE59" i="2"/>
  <c r="AD59" i="2"/>
  <c r="AC59" i="2"/>
  <c r="AE58" i="2"/>
  <c r="AD58" i="2"/>
  <c r="AC58" i="2"/>
  <c r="AE57" i="2"/>
  <c r="AD57" i="2"/>
  <c r="AC57" i="2"/>
  <c r="AE56" i="2"/>
  <c r="AD56" i="2"/>
  <c r="AC56" i="2"/>
  <c r="AE69" i="2"/>
  <c r="AD69" i="2"/>
  <c r="AC69" i="2"/>
  <c r="AE54" i="2"/>
  <c r="AD54" i="2"/>
  <c r="AC54" i="2"/>
  <c r="AE53" i="2"/>
  <c r="AD53" i="2"/>
  <c r="AC53" i="2"/>
  <c r="AE52" i="2"/>
  <c r="AD52" i="2"/>
  <c r="AC52" i="2"/>
  <c r="AE51" i="2"/>
  <c r="AD51" i="2"/>
  <c r="AC51" i="2"/>
  <c r="AE50" i="2"/>
  <c r="AD50" i="2"/>
  <c r="AC50" i="2"/>
  <c r="AE49" i="2"/>
  <c r="AD49" i="2"/>
  <c r="AC49" i="2"/>
  <c r="AE48" i="2"/>
  <c r="AD48" i="2"/>
  <c r="AC48" i="2"/>
  <c r="AE47" i="2"/>
  <c r="AD47" i="2"/>
  <c r="AC47" i="2"/>
  <c r="AE46" i="2"/>
  <c r="AD46" i="2"/>
  <c r="AC46" i="2"/>
  <c r="AE45" i="2"/>
  <c r="AD45" i="2"/>
  <c r="AC45" i="2"/>
  <c r="AE44" i="2"/>
  <c r="AD44" i="2"/>
  <c r="AC44" i="2"/>
  <c r="AE43" i="2"/>
  <c r="AD43" i="2"/>
  <c r="AC43" i="2"/>
  <c r="AE42" i="2"/>
  <c r="AD42" i="2"/>
  <c r="AC42" i="2"/>
  <c r="AE41" i="2"/>
  <c r="AD41" i="2"/>
  <c r="AC41" i="2"/>
  <c r="AE40" i="2"/>
  <c r="AD40" i="2"/>
  <c r="AC40" i="2"/>
  <c r="AE39" i="2"/>
  <c r="AD39" i="2"/>
  <c r="AC39" i="2"/>
  <c r="AE36" i="2"/>
  <c r="AD36" i="2"/>
  <c r="AC36" i="2"/>
  <c r="AE35" i="2"/>
  <c r="AD35" i="2"/>
  <c r="AC35" i="2"/>
  <c r="AE34" i="2"/>
  <c r="AD34" i="2"/>
  <c r="AC34" i="2"/>
  <c r="AE33" i="2"/>
  <c r="AD33" i="2"/>
  <c r="AC33" i="2"/>
  <c r="AE32" i="2"/>
  <c r="AD32" i="2"/>
  <c r="AC32" i="2"/>
  <c r="AE81" i="2"/>
  <c r="AD81" i="2"/>
  <c r="AC81" i="2"/>
  <c r="AE85" i="2"/>
  <c r="AD85" i="2"/>
  <c r="AC85" i="2"/>
  <c r="AE31" i="2"/>
  <c r="AD31" i="2"/>
  <c r="AC31" i="2"/>
  <c r="AE84" i="2"/>
  <c r="AD84" i="2"/>
  <c r="AC84" i="2"/>
  <c r="AE30" i="2"/>
  <c r="AD30" i="2"/>
  <c r="AC30" i="2"/>
  <c r="AE83" i="2"/>
  <c r="AD83" i="2"/>
  <c r="AC83" i="2"/>
  <c r="AE82" i="2"/>
  <c r="AD82" i="2"/>
  <c r="AC82" i="2"/>
  <c r="AE80" i="2"/>
  <c r="AD80" i="2"/>
  <c r="AC80" i="2"/>
  <c r="M10" i="2"/>
  <c r="AF10" i="2" s="1"/>
  <c r="AE29" i="2"/>
  <c r="AD29" i="2"/>
  <c r="AC29" i="2"/>
  <c r="AE28" i="2"/>
  <c r="AA28" i="2" s="1"/>
  <c r="AD28" i="2"/>
  <c r="AC28" i="2"/>
  <c r="AE27" i="2"/>
  <c r="AD27" i="2"/>
  <c r="AC27" i="2"/>
  <c r="AE26" i="2"/>
  <c r="AA26" i="2" s="1"/>
  <c r="AD26" i="2"/>
  <c r="AC26" i="2"/>
  <c r="AE25" i="2"/>
  <c r="AD25" i="2"/>
  <c r="AC25" i="2"/>
  <c r="AE24" i="2"/>
  <c r="AA24" i="2" s="1"/>
  <c r="AD24" i="2"/>
  <c r="AC24" i="2"/>
  <c r="AE23" i="2"/>
  <c r="AA23" i="2" s="1"/>
  <c r="AD23" i="2"/>
  <c r="AC23" i="2"/>
  <c r="AE22" i="2"/>
  <c r="AA22" i="2" s="1"/>
  <c r="AD22" i="2"/>
  <c r="AC22" i="2"/>
  <c r="AE37" i="2"/>
  <c r="AA37" i="2" s="1"/>
  <c r="AD37" i="2"/>
  <c r="AC37" i="2"/>
  <c r="AE21" i="2"/>
  <c r="AA21" i="2" s="1"/>
  <c r="AD21" i="2"/>
  <c r="AC21" i="2"/>
  <c r="AE20" i="2"/>
  <c r="AA20" i="2" s="1"/>
  <c r="AD20" i="2"/>
  <c r="AC20" i="2"/>
  <c r="AE19" i="2"/>
  <c r="AA19" i="2" s="1"/>
  <c r="AD19" i="2"/>
  <c r="AC19" i="2"/>
  <c r="AE18" i="2"/>
  <c r="AA18" i="2" s="1"/>
  <c r="AD18" i="2"/>
  <c r="AC18" i="2"/>
  <c r="AE17" i="2"/>
  <c r="AA17" i="2" s="1"/>
  <c r="AD17" i="2"/>
  <c r="AC17" i="2"/>
  <c r="AE16" i="2"/>
  <c r="AA16" i="2" s="1"/>
  <c r="AD16" i="2"/>
  <c r="AC16" i="2"/>
  <c r="AE15" i="2"/>
  <c r="AA15" i="2" s="1"/>
  <c r="AD15" i="2"/>
  <c r="AC15" i="2"/>
  <c r="AE14" i="2"/>
  <c r="AD14" i="2"/>
  <c r="AC14" i="2"/>
  <c r="AE55" i="2"/>
  <c r="AD55" i="2"/>
  <c r="AC55" i="2"/>
  <c r="AE13" i="2"/>
  <c r="AD13" i="2"/>
  <c r="AC13" i="2"/>
  <c r="AE12" i="2"/>
  <c r="AD12" i="2"/>
  <c r="AC12" i="2"/>
  <c r="AE11" i="2"/>
  <c r="AA11" i="2" s="1"/>
  <c r="AD11" i="2"/>
  <c r="AC11" i="2"/>
  <c r="J68" i="21" l="1"/>
  <c r="J65" i="21"/>
  <c r="AA101" i="2"/>
  <c r="AA104" i="2"/>
  <c r="AA107" i="2"/>
  <c r="AA32" i="2"/>
  <c r="AA85" i="2"/>
  <c r="AA80" i="2"/>
  <c r="AA99" i="2"/>
  <c r="AA103" i="2"/>
  <c r="AA106" i="2"/>
  <c r="AA84" i="2"/>
  <c r="AA93" i="2"/>
  <c r="AA34" i="2"/>
  <c r="AA38" i="2"/>
  <c r="AA83" i="2"/>
  <c r="AA56" i="2"/>
  <c r="AA75" i="2"/>
  <c r="AA87" i="2"/>
  <c r="AA91" i="2"/>
  <c r="AA49" i="2"/>
  <c r="AA39" i="2"/>
  <c r="AA40" i="2"/>
  <c r="AA41" i="2"/>
  <c r="AA42" i="2"/>
  <c r="AA43" i="2"/>
  <c r="AA46" i="2"/>
  <c r="AA52" i="2"/>
  <c r="AA76" i="2"/>
  <c r="AA100" i="2"/>
  <c r="AA89" i="2"/>
  <c r="AA63" i="2"/>
  <c r="AA35" i="2"/>
  <c r="AA78" i="2"/>
  <c r="AA92" i="2"/>
  <c r="AA48" i="2"/>
  <c r="AA51" i="2"/>
  <c r="AA61" i="2"/>
  <c r="AA53" i="2"/>
  <c r="AA59" i="2"/>
  <c r="AA66" i="2"/>
  <c r="AA74" i="2"/>
  <c r="AA88" i="2"/>
  <c r="AA94" i="2"/>
  <c r="AA95" i="2"/>
  <c r="AA96" i="2"/>
  <c r="AA97" i="2"/>
  <c r="AA98" i="2"/>
  <c r="AA102" i="2"/>
  <c r="AA105" i="2"/>
  <c r="AA25" i="2"/>
  <c r="AA29" i="2"/>
  <c r="AA44" i="2"/>
  <c r="AA60" i="2"/>
  <c r="AA65" i="2"/>
  <c r="AA90" i="2"/>
  <c r="AA54" i="2"/>
  <c r="AA45" i="2"/>
  <c r="AA47" i="2"/>
  <c r="AA50" i="2"/>
  <c r="AA69" i="2"/>
  <c r="AA57" i="2"/>
  <c r="AA58" i="2"/>
  <c r="AA62" i="2"/>
  <c r="AA64" i="2"/>
  <c r="AA70" i="2"/>
  <c r="AA77" i="2"/>
  <c r="AA81" i="2"/>
  <c r="AA36" i="2"/>
  <c r="AA33" i="2"/>
  <c r="AA27" i="2"/>
  <c r="AA82" i="2"/>
  <c r="AA30" i="2"/>
  <c r="AA31" i="2"/>
  <c r="AA12" i="2"/>
  <c r="AA14" i="2"/>
  <c r="AA55" i="2"/>
  <c r="AA13" i="2"/>
  <c r="AH65" i="21" l="1"/>
  <c r="AH64" i="21"/>
  <c r="G3" i="21"/>
  <c r="AR14" i="21"/>
  <c r="AR17" i="21" s="1"/>
  <c r="G9" i="25"/>
  <c r="F9" i="25"/>
  <c r="U108" i="2"/>
  <c r="P108" i="2"/>
  <c r="M108" i="2"/>
  <c r="AE10" i="2"/>
  <c r="AD10" i="2"/>
  <c r="AC10" i="2"/>
  <c r="CT13" i="21" l="1"/>
  <c r="CU13" i="21" s="1"/>
  <c r="CU16" i="21" s="1"/>
  <c r="CT14" i="21"/>
  <c r="CU14" i="21" s="1"/>
  <c r="CV14" i="21" s="1"/>
  <c r="K23" i="22"/>
  <c r="T8" i="22"/>
  <c r="W5" i="22"/>
  <c r="R12" i="22"/>
  <c r="AA10" i="2"/>
  <c r="M11" i="22"/>
  <c r="I19" i="22"/>
  <c r="R6" i="22"/>
  <c r="K9" i="22"/>
  <c r="J21" i="22"/>
  <c r="L14" i="22"/>
  <c r="K13" i="22"/>
  <c r="I12" i="22"/>
  <c r="K11" i="22"/>
  <c r="H9" i="22"/>
  <c r="M8" i="22"/>
  <c r="E7" i="22"/>
  <c r="K6" i="22"/>
  <c r="G8" i="22"/>
  <c r="I5" i="22"/>
  <c r="G14" i="22"/>
  <c r="E13" i="22"/>
  <c r="D12" i="22"/>
  <c r="G11" i="22"/>
  <c r="L10" i="22"/>
  <c r="D9" i="22"/>
  <c r="I8" i="22"/>
  <c r="G6" i="22"/>
  <c r="M5" i="22"/>
  <c r="I10" i="22"/>
  <c r="L7" i="22"/>
  <c r="D6" i="22"/>
  <c r="H7" i="22"/>
  <c r="E10" i="22"/>
  <c r="S13" i="22"/>
  <c r="H26" i="22"/>
  <c r="AS14" i="21"/>
  <c r="Y14" i="22"/>
  <c r="U14" i="22"/>
  <c r="Q14" i="22"/>
  <c r="Y13" i="22"/>
  <c r="U13" i="22"/>
  <c r="Q13" i="22"/>
  <c r="Y12" i="22"/>
  <c r="U12" i="22"/>
  <c r="Q12" i="22"/>
  <c r="Y11" i="22"/>
  <c r="U11" i="22"/>
  <c r="Q11" i="22"/>
  <c r="Y10" i="22"/>
  <c r="U10" i="22"/>
  <c r="Q10" i="22"/>
  <c r="Y9" i="22"/>
  <c r="U9" i="22"/>
  <c r="Q9" i="22"/>
  <c r="Y8" i="22"/>
  <c r="U8" i="22"/>
  <c r="Q8" i="22"/>
  <c r="Y7" i="22"/>
  <c r="U7" i="22"/>
  <c r="Q7" i="22"/>
  <c r="Y6" i="22"/>
  <c r="U6" i="22"/>
  <c r="Q6" i="22"/>
  <c r="Y5" i="22"/>
  <c r="U5" i="22"/>
  <c r="Q5" i="22"/>
  <c r="X14" i="22"/>
  <c r="S14" i="22"/>
  <c r="W13" i="22"/>
  <c r="R13" i="22"/>
  <c r="V12" i="22"/>
  <c r="Z11" i="22"/>
  <c r="T11" i="22"/>
  <c r="V14" i="22"/>
  <c r="Z13" i="22"/>
  <c r="T13" i="22"/>
  <c r="X12" i="22"/>
  <c r="S12" i="22"/>
  <c r="W11" i="22"/>
  <c r="R11" i="22"/>
  <c r="V10" i="22"/>
  <c r="Z9" i="22"/>
  <c r="T9" i="22"/>
  <c r="X8" i="22"/>
  <c r="S8" i="22"/>
  <c r="W7" i="22"/>
  <c r="R7" i="22"/>
  <c r="V6" i="22"/>
  <c r="Z5" i="22"/>
  <c r="T5" i="22"/>
  <c r="R14" i="22"/>
  <c r="Z12" i="22"/>
  <c r="X11" i="22"/>
  <c r="T10" i="22"/>
  <c r="S9" i="22"/>
  <c r="Z8" i="22"/>
  <c r="R8" i="22"/>
  <c r="X7" i="22"/>
  <c r="W6" i="22"/>
  <c r="V5" i="22"/>
  <c r="W14" i="22"/>
  <c r="V13" i="22"/>
  <c r="T12" i="22"/>
  <c r="S11" i="22"/>
  <c r="X10" i="22"/>
  <c r="R10" i="22"/>
  <c r="W9" i="22"/>
  <c r="V8" i="22"/>
  <c r="T7" i="22"/>
  <c r="Z6" i="22"/>
  <c r="S6" i="22"/>
  <c r="X5" i="22"/>
  <c r="R5" i="22"/>
  <c r="I27" i="22"/>
  <c r="G25" i="22"/>
  <c r="F23" i="22"/>
  <c r="E21" i="22"/>
  <c r="M18" i="22"/>
  <c r="S10" i="22"/>
  <c r="X9" i="22"/>
  <c r="V7" i="22"/>
  <c r="S5" i="22"/>
  <c r="Z14" i="22"/>
  <c r="W12" i="22"/>
  <c r="Z10" i="22"/>
  <c r="R9" i="22"/>
  <c r="T6" i="22"/>
  <c r="M26" i="22"/>
  <c r="L24" i="22"/>
  <c r="K22" i="22"/>
  <c r="I20" i="22"/>
  <c r="H18" i="22"/>
  <c r="V9" i="22"/>
  <c r="S7" i="22"/>
  <c r="X6" i="22"/>
  <c r="X13" i="22"/>
  <c r="V11" i="22"/>
  <c r="W8" i="22"/>
  <c r="E5" i="22"/>
  <c r="Z7" i="22"/>
  <c r="W10" i="22"/>
  <c r="T14" i="22"/>
  <c r="M25" i="22"/>
  <c r="AH67" i="21"/>
  <c r="AH66" i="21"/>
  <c r="D20" i="22"/>
  <c r="E22" i="22"/>
  <c r="G24" i="22"/>
  <c r="AR15" i="21"/>
  <c r="AR13" i="21"/>
  <c r="CT15" i="21"/>
  <c r="L27" i="22"/>
  <c r="H27" i="22"/>
  <c r="D27" i="22"/>
  <c r="J26" i="22"/>
  <c r="F26" i="22"/>
  <c r="L25" i="22"/>
  <c r="H25" i="22"/>
  <c r="D25" i="22"/>
  <c r="J24" i="22"/>
  <c r="F24" i="22"/>
  <c r="L23" i="22"/>
  <c r="H23" i="22"/>
  <c r="D23" i="22"/>
  <c r="J22" i="22"/>
  <c r="F22" i="22"/>
  <c r="L21" i="22"/>
  <c r="H21" i="22"/>
  <c r="D21" i="22"/>
  <c r="J20" i="22"/>
  <c r="F20" i="22"/>
  <c r="L19" i="22"/>
  <c r="H19" i="22"/>
  <c r="D19" i="22"/>
  <c r="J18" i="22"/>
  <c r="F18" i="22"/>
  <c r="J14" i="22"/>
  <c r="F14" i="22"/>
  <c r="J13" i="22"/>
  <c r="F13" i="22"/>
  <c r="J12" i="22"/>
  <c r="F12" i="22"/>
  <c r="J11" i="22"/>
  <c r="F11" i="22"/>
  <c r="J10" i="22"/>
  <c r="F10" i="22"/>
  <c r="J9" i="22"/>
  <c r="F9" i="22"/>
  <c r="J8" i="22"/>
  <c r="F8" i="22"/>
  <c r="J7" i="22"/>
  <c r="F7" i="22"/>
  <c r="J6" i="22"/>
  <c r="F6" i="22"/>
  <c r="J5" i="22"/>
  <c r="F5" i="22"/>
  <c r="M27" i="22"/>
  <c r="G27" i="22"/>
  <c r="L26" i="22"/>
  <c r="G26" i="22"/>
  <c r="K25" i="22"/>
  <c r="F25" i="22"/>
  <c r="K24" i="22"/>
  <c r="E24" i="22"/>
  <c r="J23" i="22"/>
  <c r="E23" i="22"/>
  <c r="I22" i="22"/>
  <c r="D22" i="22"/>
  <c r="I21" i="22"/>
  <c r="M20" i="22"/>
  <c r="H20" i="22"/>
  <c r="M19" i="22"/>
  <c r="G19" i="22"/>
  <c r="L18" i="22"/>
  <c r="G18" i="22"/>
  <c r="K14" i="22"/>
  <c r="E14" i="22"/>
  <c r="I13" i="22"/>
  <c r="D13" i="22"/>
  <c r="M12" i="22"/>
  <c r="H12" i="22"/>
  <c r="J27" i="22"/>
  <c r="E27" i="22"/>
  <c r="I26" i="22"/>
  <c r="D26" i="22"/>
  <c r="I25" i="22"/>
  <c r="M24" i="22"/>
  <c r="H24" i="22"/>
  <c r="M23" i="22"/>
  <c r="G23" i="22"/>
  <c r="L22" i="22"/>
  <c r="G22" i="22"/>
  <c r="K21" i="22"/>
  <c r="F21" i="22"/>
  <c r="K20" i="22"/>
  <c r="E20" i="22"/>
  <c r="J19" i="22"/>
  <c r="E19" i="22"/>
  <c r="I18" i="22"/>
  <c r="D18" i="22"/>
  <c r="M14" i="22"/>
  <c r="H14" i="22"/>
  <c r="L13" i="22"/>
  <c r="G13" i="22"/>
  <c r="K12" i="22"/>
  <c r="E12" i="22"/>
  <c r="I11" i="22"/>
  <c r="D11" i="22"/>
  <c r="M10" i="22"/>
  <c r="H10" i="22"/>
  <c r="L9" i="22"/>
  <c r="G9" i="22"/>
  <c r="K8" i="22"/>
  <c r="E8" i="22"/>
  <c r="I7" i="22"/>
  <c r="D7" i="22"/>
  <c r="M6" i="22"/>
  <c r="H6" i="22"/>
  <c r="L5" i="22"/>
  <c r="G5" i="22"/>
  <c r="K27" i="22"/>
  <c r="K26" i="22"/>
  <c r="J25" i="22"/>
  <c r="I24" i="22"/>
  <c r="I23" i="22"/>
  <c r="H22" i="22"/>
  <c r="G21" i="22"/>
  <c r="G20" i="22"/>
  <c r="F19" i="22"/>
  <c r="E18" i="22"/>
  <c r="D14" i="22"/>
  <c r="M13" i="22"/>
  <c r="L12" i="22"/>
  <c r="L11" i="22"/>
  <c r="E11" i="22"/>
  <c r="K10" i="22"/>
  <c r="D10" i="22"/>
  <c r="I9" i="22"/>
  <c r="H8" i="22"/>
  <c r="M7" i="22"/>
  <c r="G7" i="22"/>
  <c r="L6" i="22"/>
  <c r="E6" i="22"/>
  <c r="K5" i="22"/>
  <c r="D5" i="22"/>
  <c r="F27" i="22"/>
  <c r="E26" i="22"/>
  <c r="E25" i="22"/>
  <c r="D24" i="22"/>
  <c r="M22" i="22"/>
  <c r="M21" i="22"/>
  <c r="L20" i="22"/>
  <c r="K19" i="22"/>
  <c r="K18" i="22"/>
  <c r="I14" i="22"/>
  <c r="H13" i="22"/>
  <c r="G12" i="22"/>
  <c r="H11" i="22"/>
  <c r="G10" i="22"/>
  <c r="M9" i="22"/>
  <c r="E9" i="22"/>
  <c r="L8" i="22"/>
  <c r="D8" i="22"/>
  <c r="K7" i="22"/>
  <c r="I6" i="22"/>
  <c r="H5" i="22"/>
  <c r="CV13" i="21" l="1"/>
  <c r="CW13" i="21" s="1"/>
  <c r="CX13" i="21" s="1"/>
  <c r="CY13" i="21" s="1"/>
  <c r="CT17" i="21"/>
  <c r="CU17" i="21"/>
  <c r="CT16" i="21"/>
  <c r="J66" i="21"/>
  <c r="P67" i="21"/>
  <c r="P68" i="21"/>
  <c r="F67" i="21"/>
  <c r="P66" i="21"/>
  <c r="AR16" i="21"/>
  <c r="AS13" i="21"/>
  <c r="AR18" i="21"/>
  <c r="AS15" i="21"/>
  <c r="AT14" i="21"/>
  <c r="AS17" i="21"/>
  <c r="CW14" i="21"/>
  <c r="CV17" i="21"/>
  <c r="CT18" i="21"/>
  <c r="CU15" i="21"/>
  <c r="N66" i="21"/>
  <c r="C6" i="21"/>
  <c r="N68" i="21"/>
  <c r="U68" i="21"/>
  <c r="U66" i="21"/>
  <c r="N67" i="21"/>
  <c r="CX16" i="21" l="1"/>
  <c r="CV16" i="21"/>
  <c r="CW16" i="21"/>
  <c r="J67" i="21"/>
  <c r="W66" i="21"/>
  <c r="W67" i="21"/>
  <c r="W68" i="21"/>
  <c r="CY16" i="21"/>
  <c r="CZ13" i="21"/>
  <c r="AS18" i="21"/>
  <c r="AT15" i="21"/>
  <c r="CW17" i="21"/>
  <c r="CX14" i="21"/>
  <c r="AT17" i="21"/>
  <c r="AU14" i="21"/>
  <c r="CU18" i="21"/>
  <c r="CV15" i="21"/>
  <c r="AS16" i="21"/>
  <c r="AT13" i="21"/>
  <c r="U67" i="21"/>
  <c r="D6" i="21"/>
  <c r="AT16" i="21" l="1"/>
  <c r="AU13" i="21"/>
  <c r="AV14" i="21"/>
  <c r="AU17" i="21"/>
  <c r="AT18" i="21"/>
  <c r="AU15" i="21"/>
  <c r="CV18" i="21"/>
  <c r="CW15" i="21"/>
  <c r="CX17" i="21"/>
  <c r="CY14" i="21"/>
  <c r="CZ16" i="21"/>
  <c r="DA13" i="21"/>
  <c r="E6" i="21"/>
  <c r="DA16" i="21" l="1"/>
  <c r="DB13" i="21"/>
  <c r="CW18" i="21"/>
  <c r="CX15" i="21"/>
  <c r="AV17" i="21"/>
  <c r="AW14" i="21"/>
  <c r="CY17" i="21"/>
  <c r="CZ14" i="21"/>
  <c r="AU18" i="21"/>
  <c r="AV15" i="21"/>
  <c r="AV13" i="21"/>
  <c r="AU16" i="21"/>
  <c r="F6" i="21"/>
  <c r="DA14" i="21" l="1"/>
  <c r="CZ17" i="21"/>
  <c r="CX18" i="21"/>
  <c r="CY15" i="21"/>
  <c r="AV16" i="21"/>
  <c r="AW13" i="21"/>
  <c r="AV18" i="21"/>
  <c r="AW15" i="21"/>
  <c r="AX14" i="21"/>
  <c r="AW17" i="21"/>
  <c r="DC13" i="21"/>
  <c r="DB16" i="21"/>
  <c r="G6" i="21"/>
  <c r="AX17" i="21" l="1"/>
  <c r="AY14" i="21"/>
  <c r="AX15" i="21"/>
  <c r="AW18" i="21"/>
  <c r="CZ15" i="21"/>
  <c r="CY18" i="21"/>
  <c r="DC16" i="21"/>
  <c r="DD13" i="21"/>
  <c r="AX13" i="21"/>
  <c r="AW16" i="21"/>
  <c r="DA17" i="21"/>
  <c r="DB14" i="21"/>
  <c r="H6" i="21"/>
  <c r="AY17" i="21" l="1"/>
  <c r="AZ14" i="21"/>
  <c r="AX16" i="21"/>
  <c r="AY13" i="21"/>
  <c r="DC14" i="21"/>
  <c r="DB17" i="21"/>
  <c r="DE13" i="21"/>
  <c r="DD16" i="21"/>
  <c r="AX18" i="21"/>
  <c r="AY15" i="21"/>
  <c r="CZ18" i="21"/>
  <c r="DA15" i="21"/>
  <c r="I6" i="21"/>
  <c r="AY18" i="21" l="1"/>
  <c r="AZ15" i="21"/>
  <c r="AZ17" i="21"/>
  <c r="BA14" i="21"/>
  <c r="DA18" i="21"/>
  <c r="DB15" i="21"/>
  <c r="AZ13" i="21"/>
  <c r="AY16" i="21"/>
  <c r="DE16" i="21"/>
  <c r="DF13" i="21"/>
  <c r="DC17" i="21"/>
  <c r="DD14" i="21"/>
  <c r="J6" i="21"/>
  <c r="DG13" i="21" l="1"/>
  <c r="DF16" i="21"/>
  <c r="AZ18" i="21"/>
  <c r="BA15" i="21"/>
  <c r="DE14" i="21"/>
  <c r="DD17" i="21"/>
  <c r="BB14" i="21"/>
  <c r="BB17" i="21" s="1"/>
  <c r="BA17" i="21"/>
  <c r="AZ16" i="21"/>
  <c r="BA13" i="21"/>
  <c r="DB18" i="21"/>
  <c r="DC15" i="21"/>
  <c r="K6" i="21"/>
  <c r="DC18" i="21" l="1"/>
  <c r="DD15" i="21"/>
  <c r="BA18" i="21"/>
  <c r="BB15" i="21"/>
  <c r="BB18" i="21" s="1"/>
  <c r="BA16" i="21"/>
  <c r="BB13" i="21"/>
  <c r="BB16" i="21" s="1"/>
  <c r="DE17" i="21"/>
  <c r="DF14" i="21"/>
  <c r="DG16" i="21"/>
  <c r="DH13" i="21"/>
  <c r="L6" i="21"/>
  <c r="DF17" i="21" l="1"/>
  <c r="DG14" i="21"/>
  <c r="DH16" i="21"/>
  <c r="DI13" i="21"/>
  <c r="DD18" i="21"/>
  <c r="DE15" i="21"/>
  <c r="M6" i="21"/>
  <c r="DE18" i="21" l="1"/>
  <c r="DF15" i="21"/>
  <c r="DG17" i="21"/>
  <c r="DH14" i="21"/>
  <c r="DI16" i="21"/>
  <c r="DJ13" i="21"/>
  <c r="N6" i="21"/>
  <c r="DK13" i="21" l="1"/>
  <c r="DJ16" i="21"/>
  <c r="DF18" i="21"/>
  <c r="DG15" i="21"/>
  <c r="DH17" i="21"/>
  <c r="DI14" i="21"/>
  <c r="O6" i="21"/>
  <c r="DI17" i="21" l="1"/>
  <c r="DJ14" i="21"/>
  <c r="DK16" i="21"/>
  <c r="DL13" i="21"/>
  <c r="DG18" i="21"/>
  <c r="DH15" i="21"/>
  <c r="P6" i="21"/>
  <c r="DH18" i="21" l="1"/>
  <c r="DI15" i="21"/>
  <c r="DJ17" i="21"/>
  <c r="DK14" i="21"/>
  <c r="DM13" i="21"/>
  <c r="DL16" i="21"/>
  <c r="Q6" i="21"/>
  <c r="DJ15" i="21" l="1"/>
  <c r="DI18" i="21"/>
  <c r="DM16" i="21"/>
  <c r="DN13" i="21"/>
  <c r="DL14" i="21"/>
  <c r="DK17" i="21"/>
  <c r="R6" i="21"/>
  <c r="DO13" i="21" l="1"/>
  <c r="DN16" i="21"/>
  <c r="DL17" i="21"/>
  <c r="DM14" i="21"/>
  <c r="DJ18" i="21"/>
  <c r="DK15" i="21"/>
  <c r="S6" i="21"/>
  <c r="DM17" i="21" l="1"/>
  <c r="DN14" i="21"/>
  <c r="DK18" i="21"/>
  <c r="DL15" i="21"/>
  <c r="DO16" i="21"/>
  <c r="DP13" i="21"/>
  <c r="T6" i="21"/>
  <c r="DL18" i="21" l="1"/>
  <c r="DM15" i="21"/>
  <c r="DP16" i="21"/>
  <c r="DQ13" i="21"/>
  <c r="DN17" i="21"/>
  <c r="DO14" i="21"/>
  <c r="U6" i="21"/>
  <c r="DQ16" i="21" l="1"/>
  <c r="DR13" i="21"/>
  <c r="DO17" i="21"/>
  <c r="DP14" i="21"/>
  <c r="DM18" i="21"/>
  <c r="DN15" i="21"/>
  <c r="V6" i="21"/>
  <c r="DP17" i="21" l="1"/>
  <c r="DQ14" i="21"/>
  <c r="DN18" i="21"/>
  <c r="DO15" i="21"/>
  <c r="DS13" i="21"/>
  <c r="DR16" i="21"/>
  <c r="W6" i="21"/>
  <c r="DQ17" i="21" l="1"/>
  <c r="DR14" i="21"/>
  <c r="DO18" i="21"/>
  <c r="DP15" i="21"/>
  <c r="DS16" i="21"/>
  <c r="DT13" i="21"/>
  <c r="X6" i="21"/>
  <c r="DU13" i="21" l="1"/>
  <c r="DT16" i="21"/>
  <c r="DR17" i="21"/>
  <c r="DS14" i="21"/>
  <c r="DP18" i="21"/>
  <c r="DQ15" i="21"/>
  <c r="Y6" i="21"/>
  <c r="DQ18" i="21" l="1"/>
  <c r="DR15" i="21"/>
  <c r="DS17" i="21"/>
  <c r="DT14" i="21"/>
  <c r="DU16" i="21"/>
  <c r="DV13" i="21"/>
  <c r="Z6" i="21"/>
  <c r="DT17" i="21" l="1"/>
  <c r="DU14" i="21"/>
  <c r="DW13" i="21"/>
  <c r="DV16" i="21"/>
  <c r="DR18" i="21"/>
  <c r="DS15" i="21"/>
  <c r="AA6" i="21"/>
  <c r="DW16" i="21" l="1"/>
  <c r="DX13" i="21"/>
  <c r="DS18" i="21"/>
  <c r="DT15" i="21"/>
  <c r="DU17" i="21"/>
  <c r="DV14" i="21"/>
  <c r="AB6" i="21"/>
  <c r="DU15" i="21" l="1"/>
  <c r="DT18" i="21"/>
  <c r="DW14" i="21"/>
  <c r="DV17" i="21"/>
  <c r="DX16" i="21"/>
  <c r="DY13" i="21"/>
  <c r="AC6" i="21"/>
  <c r="DW17" i="21" l="1"/>
  <c r="DX14" i="21"/>
  <c r="DY16" i="21"/>
  <c r="DZ13" i="21"/>
  <c r="DU18" i="21"/>
  <c r="DV15" i="21"/>
  <c r="AD6" i="21"/>
  <c r="EA13" i="21" l="1"/>
  <c r="DZ16" i="21"/>
  <c r="DV18" i="21"/>
  <c r="DW15" i="21"/>
  <c r="DX17" i="21"/>
  <c r="DY14" i="21"/>
  <c r="AE6" i="21"/>
  <c r="DW18" i="21" l="1"/>
  <c r="DX15" i="21"/>
  <c r="DY17" i="21"/>
  <c r="DZ14" i="21"/>
  <c r="EA16" i="21"/>
  <c r="EB13" i="21"/>
  <c r="AF6" i="21"/>
  <c r="EC13" i="21" l="1"/>
  <c r="EB16" i="21"/>
  <c r="DX18" i="21"/>
  <c r="DY15" i="21"/>
  <c r="DZ17" i="21"/>
  <c r="EA14" i="21"/>
  <c r="AG6" i="21"/>
  <c r="EA17" i="21" l="1"/>
  <c r="EB14" i="21"/>
  <c r="DY18" i="21"/>
  <c r="DZ15" i="21"/>
  <c r="EC16" i="21"/>
  <c r="ED13" i="21"/>
  <c r="AH6" i="21"/>
  <c r="EE13" i="21" l="1"/>
  <c r="ED16" i="21"/>
  <c r="EB17" i="21"/>
  <c r="EC14" i="21"/>
  <c r="DZ18" i="21"/>
  <c r="EA15" i="21"/>
  <c r="AI6" i="21"/>
  <c r="EA18" i="21" l="1"/>
  <c r="EB15" i="21"/>
  <c r="EC17" i="21"/>
  <c r="ED14" i="21"/>
  <c r="EE16" i="21"/>
  <c r="EF13" i="21"/>
  <c r="AJ6" i="21"/>
  <c r="ED17" i="21" l="1"/>
  <c r="EE14" i="21"/>
  <c r="EF16" i="21"/>
  <c r="EG13" i="21"/>
  <c r="EC15" i="21"/>
  <c r="EB18" i="21"/>
  <c r="AK6" i="21"/>
  <c r="EE17" i="21" l="1"/>
  <c r="EF14" i="21"/>
  <c r="EG16" i="21"/>
  <c r="EH13" i="21"/>
  <c r="EC18" i="21"/>
  <c r="ED15" i="21"/>
  <c r="AL6" i="21"/>
  <c r="EI13" i="21" l="1"/>
  <c r="EH16" i="21"/>
  <c r="ED18" i="21"/>
  <c r="EE15" i="21"/>
  <c r="EF17" i="21"/>
  <c r="EG14" i="21"/>
  <c r="AM6" i="21"/>
  <c r="EF15" i="21" l="1"/>
  <c r="EE18" i="21"/>
  <c r="EH14" i="21"/>
  <c r="EG17" i="21"/>
  <c r="EI16" i="21"/>
  <c r="EJ13" i="21"/>
  <c r="AN6" i="21"/>
  <c r="EH17" i="21" l="1"/>
  <c r="EI14" i="21"/>
  <c r="EK13" i="21"/>
  <c r="EJ16" i="21"/>
  <c r="EF18" i="21"/>
  <c r="EG15" i="21"/>
  <c r="AO6" i="21"/>
  <c r="EK16" i="21" l="1"/>
  <c r="EL13" i="21"/>
  <c r="EG18" i="21"/>
  <c r="EH15" i="21"/>
  <c r="EI17" i="21"/>
  <c r="EJ14" i="21"/>
  <c r="AP6" i="21"/>
  <c r="EJ17" i="21" l="1"/>
  <c r="EK14" i="21"/>
  <c r="EM13" i="21"/>
  <c r="EL16" i="21"/>
  <c r="EI15" i="21"/>
  <c r="EH18" i="21"/>
  <c r="AQ6" i="21"/>
  <c r="EK17" i="21" l="1"/>
  <c r="EL14" i="21"/>
  <c r="EM16" i="21"/>
  <c r="EN13" i="21"/>
  <c r="EI18" i="21"/>
  <c r="EJ15" i="21"/>
  <c r="AR6" i="21"/>
  <c r="EN16" i="21" l="1"/>
  <c r="EO13" i="21"/>
  <c r="EJ18" i="21"/>
  <c r="EK15" i="21"/>
  <c r="EL17" i="21"/>
  <c r="EM14" i="21"/>
  <c r="AS6" i="21"/>
  <c r="EK18" i="21" l="1"/>
  <c r="EL15" i="21"/>
  <c r="EM17" i="21"/>
  <c r="EN14" i="21"/>
  <c r="EO16" i="21"/>
  <c r="EP13" i="21"/>
  <c r="AT6" i="21"/>
  <c r="EN17" i="21" l="1"/>
  <c r="EO14" i="21"/>
  <c r="EQ13" i="21"/>
  <c r="EP16" i="21"/>
  <c r="EM15" i="21"/>
  <c r="EL18" i="21"/>
  <c r="AU6" i="21"/>
  <c r="EQ16" i="21" l="1"/>
  <c r="ER13" i="21"/>
  <c r="EO17" i="21"/>
  <c r="EP14" i="21"/>
  <c r="EM18" i="21"/>
  <c r="EN15" i="21"/>
  <c r="AV6" i="21"/>
  <c r="EP17" i="21" l="1"/>
  <c r="EQ14" i="21"/>
  <c r="EN18" i="21"/>
  <c r="EO15" i="21"/>
  <c r="ES13" i="21"/>
  <c r="ER16" i="21"/>
  <c r="AW6" i="21"/>
  <c r="EO18" i="21" l="1"/>
  <c r="EP15" i="21"/>
  <c r="ER14" i="21"/>
  <c r="EQ17" i="21"/>
  <c r="ES16" i="21"/>
  <c r="ET13" i="21"/>
  <c r="AX6" i="21"/>
  <c r="ER17" i="21" l="1"/>
  <c r="ES14" i="21"/>
  <c r="EU13" i="21"/>
  <c r="ET16" i="21"/>
  <c r="EQ15" i="21"/>
  <c r="EP18" i="21"/>
  <c r="AY6" i="21"/>
  <c r="EQ18" i="21" l="1"/>
  <c r="ER15" i="21"/>
  <c r="EU16" i="21"/>
  <c r="EV13" i="21"/>
  <c r="EV16" i="21" s="1"/>
  <c r="ES17" i="21"/>
  <c r="ET14" i="21"/>
  <c r="AZ6" i="21"/>
  <c r="ET17" i="21" l="1"/>
  <c r="EU14" i="21"/>
  <c r="ER18" i="21"/>
  <c r="ES15" i="21"/>
  <c r="BA6" i="21"/>
  <c r="ES18" i="21" l="1"/>
  <c r="ET15" i="21"/>
  <c r="EU17" i="21"/>
  <c r="EV14" i="21"/>
  <c r="EV17" i="21" s="1"/>
  <c r="BB6" i="21"/>
  <c r="ET18" i="21" l="1"/>
  <c r="EU15" i="21"/>
  <c r="EU18" i="21" l="1"/>
  <c r="EV15" i="21"/>
  <c r="EV18"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Dietmar Gassmann</author>
    <author>Ralf Wegener</author>
    <author>ATP01396</author>
  </authors>
  <commentList>
    <comment ref="A1" authorId="0" shapeId="0" xr:uid="{00000000-0006-0000-0700-000001000000}">
      <text>
        <r>
          <rPr>
            <sz val="12"/>
            <color indexed="12"/>
            <rFont val="Arial"/>
            <family val="2"/>
          </rPr>
          <t>Unique ID of the Failure Mode</t>
        </r>
      </text>
    </comment>
    <comment ref="B1" authorId="0" shapeId="0" xr:uid="{00000000-0006-0000-0700-000002000000}">
      <text>
        <r>
          <rPr>
            <sz val="12"/>
            <color indexed="12"/>
            <rFont val="Arial"/>
            <family val="2"/>
          </rPr>
          <t>Enter the name of the item being analyzed.
Enter, as concisely as possible, the function of the item being analyzed.</t>
        </r>
      </text>
    </comment>
    <comment ref="C1" authorId="0" shapeId="0" xr:uid="{00000000-0006-0000-0700-000003000000}">
      <text>
        <r>
          <rPr>
            <sz val="12"/>
            <color indexed="12"/>
            <rFont val="Arial"/>
            <family val="2"/>
          </rPr>
          <t>In which manner could the device fail to meet the target specification or function?</t>
        </r>
      </text>
    </comment>
    <comment ref="E1" authorId="0" shapeId="0" xr:uid="{00000000-0006-0000-0700-000004000000}">
      <text>
        <r>
          <rPr>
            <sz val="12"/>
            <color indexed="12"/>
            <rFont val="Arial"/>
            <family val="2"/>
          </rPr>
          <t>What is the effect of the failure as perceived by the customer (internal or external)?</t>
        </r>
      </text>
    </comment>
    <comment ref="F1" authorId="0" shapeId="0" xr:uid="{00000000-0006-0000-0700-000005000000}">
      <text>
        <r>
          <rPr>
            <sz val="12"/>
            <color indexed="12"/>
            <rFont val="Arial"/>
            <family val="2"/>
          </rPr>
          <t>Initial rating of severity, occurance and detectability for this defect at the time when it was entered into the FMEA sheet.</t>
        </r>
      </text>
    </comment>
    <comment ref="G1" authorId="0" shapeId="0" xr:uid="{00000000-0006-0000-0700-000006000000}">
      <text>
        <r>
          <rPr>
            <sz val="12"/>
            <color indexed="12"/>
            <rFont val="Arial"/>
            <family val="2"/>
          </rPr>
          <t>Latest rating of severity, occurance and detectability for this defect. The rating might be influenced by new insights or results of actions taken.</t>
        </r>
      </text>
    </comment>
    <comment ref="F2" authorId="0" shapeId="0" xr:uid="{00000000-0006-0000-0700-000007000000}">
      <text>
        <r>
          <rPr>
            <sz val="12"/>
            <color indexed="12"/>
            <rFont val="Arial"/>
            <family val="2"/>
          </rPr>
          <t>Initial rating of severity for this defect at the time when it was entered into the FMEA sheet.</t>
        </r>
      </text>
    </comment>
    <comment ref="G2" authorId="0" shapeId="0" xr:uid="{00000000-0006-0000-0700-000008000000}">
      <text>
        <r>
          <rPr>
            <sz val="12"/>
            <color indexed="12"/>
            <rFont val="Arial"/>
            <family val="2"/>
          </rPr>
          <t>Latest rating of severity for this defect. The rating might be influenced by new insights or results of actions taken.</t>
        </r>
      </text>
    </comment>
    <comment ref="A3" authorId="0" shapeId="0" xr:uid="{00000000-0006-0000-0700-000009000000}">
      <text>
        <r>
          <rPr>
            <sz val="12"/>
            <color indexed="12"/>
            <rFont val="Arial"/>
            <family val="2"/>
          </rPr>
          <t xml:space="preserve">Unique ID of the Failure Mode
</t>
        </r>
      </text>
    </comment>
    <comment ref="B3" authorId="0" shapeId="0" xr:uid="{00000000-0006-0000-0700-00000A000000}">
      <text>
        <r>
          <rPr>
            <sz val="12"/>
            <color indexed="12"/>
            <rFont val="Arial"/>
            <family val="2"/>
          </rPr>
          <t>Enter the name of the item being analyzed.
Enter, as concisely as possible, the function of the item being analyzed.</t>
        </r>
      </text>
    </comment>
    <comment ref="C3" authorId="0" shapeId="0" xr:uid="{00000000-0006-0000-0700-00000B000000}">
      <text>
        <r>
          <rPr>
            <sz val="12"/>
            <color indexed="12"/>
            <rFont val="Arial"/>
            <family val="2"/>
          </rPr>
          <t>In which manner could the device fail to meet the target specification or function?</t>
        </r>
      </text>
    </comment>
    <comment ref="E3" authorId="0" shapeId="0" xr:uid="{00000000-0006-0000-0700-00000C000000}">
      <text>
        <r>
          <rPr>
            <sz val="12"/>
            <color indexed="12"/>
            <rFont val="Arial"/>
            <family val="2"/>
          </rPr>
          <t>What is the effect of the failure as perceived by the customer (internal or external)?</t>
        </r>
      </text>
    </comment>
    <comment ref="F3" authorId="0" shapeId="0" xr:uid="{00000000-0006-0000-0700-00000D000000}">
      <text>
        <r>
          <rPr>
            <sz val="12"/>
            <color indexed="12"/>
            <rFont val="Arial"/>
            <family val="2"/>
          </rPr>
          <t xml:space="preserve">
</t>
        </r>
      </text>
    </comment>
    <comment ref="G3" authorId="0" shapeId="0" xr:uid="{00000000-0006-0000-0700-00000E000000}">
      <text>
        <r>
          <rPr>
            <sz val="12"/>
            <color indexed="12"/>
            <rFont val="Arial"/>
            <family val="2"/>
          </rPr>
          <t xml:space="preserve">
</t>
        </r>
      </text>
    </comment>
    <comment ref="C4" authorId="0" shapeId="0" xr:uid="{00000000-0006-0000-0700-00000F000000}">
      <text>
        <r>
          <rPr>
            <sz val="12"/>
            <color indexed="12"/>
            <rFont val="Arial"/>
            <family val="2"/>
          </rPr>
          <t>Date of completion of the agreed action(s).</t>
        </r>
      </text>
    </comment>
    <comment ref="D4" authorId="1" shapeId="0" xr:uid="{00000000-0006-0000-0700-000010000000}">
      <text>
        <r>
          <rPr>
            <sz val="12"/>
            <color indexed="12"/>
            <rFont val="Arial"/>
            <family val="2"/>
          </rPr>
          <t xml:space="preserve">Column may be used for highlighting high-priority failure modes and their associated causes !
</t>
        </r>
      </text>
    </comment>
    <comment ref="E4" authorId="0" shapeId="0" xr:uid="{00000000-0006-0000-0700-000011000000}">
      <text>
        <r>
          <rPr>
            <sz val="12"/>
            <color indexed="12"/>
            <rFont val="Arial"/>
            <family val="2"/>
          </rPr>
          <t>What is the cause of the failure:
which design weakness or tolerance?</t>
        </r>
      </text>
    </comment>
    <comment ref="F4" authorId="0" shapeId="0" xr:uid="{00000000-0006-0000-0700-000012000000}">
      <text>
        <r>
          <rPr>
            <sz val="12"/>
            <color indexed="12"/>
            <rFont val="Arial"/>
            <family val="2"/>
          </rPr>
          <t>Initial rating of occurance for this defect at the time when it was entered into the FMEA sheet.</t>
        </r>
      </text>
    </comment>
    <comment ref="G4" authorId="0" shapeId="0" xr:uid="{00000000-0006-0000-0700-000013000000}">
      <text>
        <r>
          <rPr>
            <sz val="12"/>
            <color indexed="12"/>
            <rFont val="Arial"/>
            <family val="2"/>
          </rPr>
          <t>Latest rating of occurance for this defect. The rating might be influenced by new insights or results of actions taken.</t>
        </r>
      </text>
    </comment>
    <comment ref="C5" authorId="0" shapeId="0" xr:uid="{00000000-0006-0000-0700-000014000000}">
      <text>
        <r>
          <rPr>
            <sz val="12"/>
            <color indexed="12"/>
            <rFont val="Arial"/>
            <family val="2"/>
          </rPr>
          <t>Date of completion of the agreed action(s).</t>
        </r>
      </text>
    </comment>
    <comment ref="D5" authorId="0" shapeId="0" xr:uid="{00000000-0006-0000-0700-000015000000}">
      <text>
        <r>
          <rPr>
            <sz val="12"/>
            <color indexed="12"/>
            <rFont val="Arial"/>
            <family val="2"/>
          </rPr>
          <t xml:space="preserve">
</t>
        </r>
      </text>
    </comment>
    <comment ref="E5" authorId="0" shapeId="0" xr:uid="{00000000-0006-0000-0700-000016000000}">
      <text>
        <r>
          <rPr>
            <sz val="12"/>
            <color indexed="12"/>
            <rFont val="Arial"/>
            <family val="2"/>
          </rPr>
          <t>What is the cause of the failure:
which design weakness or tolerance?</t>
        </r>
      </text>
    </comment>
    <comment ref="F5" authorId="0" shapeId="0" xr:uid="{00000000-0006-0000-0700-000017000000}">
      <text/>
    </comment>
    <comment ref="G5" authorId="0" shapeId="0" xr:uid="{00000000-0006-0000-0700-000018000000}">
      <text>
        <r>
          <rPr>
            <sz val="12"/>
            <color indexed="12"/>
            <rFont val="Arial"/>
            <family val="2"/>
          </rPr>
          <t xml:space="preserve">
</t>
        </r>
      </text>
    </comment>
    <comment ref="C6" authorId="0" shapeId="0" xr:uid="{00000000-0006-0000-0700-000019000000}">
      <text>
        <r>
          <rPr>
            <sz val="12"/>
            <color indexed="12"/>
            <rFont val="Arial"/>
            <family val="2"/>
          </rPr>
          <t>Which design-verification control plan will be applied to prevent the cause of the failure to occur ?
This plan may include modeling, charactrization, simulation and verification of engineering or test samples.</t>
        </r>
      </text>
    </comment>
    <comment ref="D6" authorId="1" shapeId="0" xr:uid="{00000000-0006-0000-0700-00001A000000}">
      <text>
        <r>
          <rPr>
            <sz val="12"/>
            <color indexed="12"/>
            <rFont val="Arial"/>
            <family val="2"/>
          </rPr>
          <t xml:space="preserve">Column may be used for highlighting high-priority failure modes and their associated causes !
</t>
        </r>
      </text>
    </comment>
    <comment ref="E6" authorId="2" shapeId="0" xr:uid="{00000000-0006-0000-0700-00001B000000}">
      <text>
        <r>
          <rPr>
            <sz val="12"/>
            <color indexed="12"/>
            <rFont val="Arial"/>
            <family val="2"/>
          </rPr>
          <t>Which control plan will be applied to detect the cause of the failure?</t>
        </r>
      </text>
    </comment>
    <comment ref="F6" authorId="0" shapeId="0" xr:uid="{00000000-0006-0000-0700-00001C000000}">
      <text>
        <r>
          <rPr>
            <sz val="12"/>
            <color indexed="12"/>
            <rFont val="Arial"/>
            <family val="2"/>
          </rPr>
          <t>Initial rating of detectability for this defect at the time when it was entered into the FMEA sheet.</t>
        </r>
      </text>
    </comment>
    <comment ref="G6" authorId="0" shapeId="0" xr:uid="{00000000-0006-0000-0700-00001D000000}">
      <text>
        <r>
          <rPr>
            <sz val="12"/>
            <color indexed="12"/>
            <rFont val="Arial"/>
            <family val="2"/>
          </rPr>
          <t>Latest rating of detectability for this defect. The rating might be influenced by new insights or results of actions taken.</t>
        </r>
      </text>
    </comment>
    <comment ref="C7" authorId="0" shapeId="0" xr:uid="{00000000-0006-0000-0700-00001E000000}">
      <text>
        <r>
          <rPr>
            <sz val="12"/>
            <color indexed="12"/>
            <rFont val="Arial"/>
            <family val="2"/>
          </rPr>
          <t>Which design-verification control plan will be applied to prevent the cause of the failure to occur ?
This plan may include modeling, charactrization, simulation and verification of engineering or test samples.</t>
        </r>
      </text>
    </comment>
    <comment ref="D7" authorId="0" shapeId="0" xr:uid="{00000000-0006-0000-0700-00001F000000}">
      <text>
        <r>
          <rPr>
            <sz val="12"/>
            <color indexed="12"/>
            <rFont val="Arial"/>
            <family val="2"/>
          </rPr>
          <t xml:space="preserve">
Safety Related
SR = Safety Related
_ = normal</t>
        </r>
      </text>
    </comment>
    <comment ref="E7" authorId="0" shapeId="0" xr:uid="{00000000-0006-0000-0700-000020000000}">
      <text>
        <r>
          <rPr>
            <sz val="12"/>
            <color indexed="12"/>
            <rFont val="Arial"/>
            <family val="2"/>
          </rPr>
          <t>Which control plan will be applied to detect the cause of the failure?</t>
        </r>
      </text>
    </comment>
    <comment ref="F7" authorId="0" shapeId="0" xr:uid="{00000000-0006-0000-0700-000021000000}">
      <text>
        <r>
          <rPr>
            <sz val="12"/>
            <color indexed="12"/>
            <rFont val="Arial"/>
            <family val="2"/>
          </rPr>
          <t xml:space="preserve">
</t>
        </r>
      </text>
    </comment>
    <comment ref="G7" authorId="0" shapeId="0" xr:uid="{00000000-0006-0000-0700-000022000000}">
      <text>
        <r>
          <rPr>
            <sz val="12"/>
            <color indexed="12"/>
            <rFont val="Arial"/>
            <family val="2"/>
          </rPr>
          <t xml:space="preserve">
</t>
        </r>
      </text>
    </comment>
    <comment ref="A8" authorId="0" shapeId="0" xr:uid="{00000000-0006-0000-0700-000023000000}">
      <text>
        <r>
          <rPr>
            <sz val="12"/>
            <color indexed="12"/>
            <rFont val="Arial"/>
            <family val="2"/>
          </rPr>
          <t>Which action is agreed to come to a satisfying RPM value ?
Either action is described or the reference to the action list is given.
If action skipped due to result of cost-benefit analysis, please add this info here !!</t>
        </r>
      </text>
    </comment>
    <comment ref="C8" authorId="0" shapeId="0" xr:uid="{00000000-0006-0000-0700-000024000000}">
      <text>
        <r>
          <rPr>
            <sz val="12"/>
            <color indexed="12"/>
            <rFont val="Arial"/>
            <family val="2"/>
          </rPr>
          <t xml:space="preserve">The name of the Person or group who has to take care of the agreed action.
</t>
        </r>
      </text>
    </comment>
    <comment ref="D8" authorId="0" shapeId="0" xr:uid="{00000000-0006-0000-0700-000025000000}">
      <text>
        <r>
          <rPr>
            <sz val="12"/>
            <color indexed="12"/>
            <rFont val="Arial"/>
            <family val="2"/>
          </rPr>
          <t>Initial target date set to complete this action.</t>
        </r>
      </text>
    </comment>
    <comment ref="E8" authorId="0" shapeId="0" xr:uid="{00000000-0006-0000-0700-000026000000}">
      <text>
        <r>
          <rPr>
            <sz val="12"/>
            <color indexed="12"/>
            <rFont val="Arial"/>
            <family val="2"/>
          </rPr>
          <t>Describe the result of the action that was taken.</t>
        </r>
      </text>
    </comment>
    <comment ref="F8" authorId="0" shapeId="0" xr:uid="{00000000-0006-0000-0700-000027000000}">
      <text>
        <r>
          <rPr>
            <sz val="12"/>
            <color indexed="12"/>
            <rFont val="Arial"/>
            <family val="2"/>
          </rPr>
          <t>Green:  &lt;90
Yellow: 90..249
Red:     &gt;=250</t>
        </r>
      </text>
    </comment>
    <comment ref="G8" authorId="0" shapeId="0" xr:uid="{00000000-0006-0000-0700-000028000000}">
      <text>
        <r>
          <rPr>
            <sz val="12"/>
            <color indexed="12"/>
            <rFont val="Arial"/>
            <family val="2"/>
          </rPr>
          <t>Green:  &lt;90
Yellow: 90..249
Red:     &gt;=250</t>
        </r>
      </text>
    </comment>
    <comment ref="A9" authorId="0" shapeId="0" xr:uid="{00000000-0006-0000-0700-000029000000}">
      <text>
        <r>
          <rPr>
            <sz val="12"/>
            <color indexed="12"/>
            <rFont val="Arial"/>
            <family val="2"/>
          </rPr>
          <t>Which action is agreed to come to a satisfying RPM value ?
Either action is described or the reference to the action list is given.
If action skipped due to result of cost-benefit analysis, please add this info here !</t>
        </r>
      </text>
    </comment>
    <comment ref="C9" authorId="0" shapeId="0" xr:uid="{00000000-0006-0000-0700-00002A000000}">
      <text>
        <r>
          <rPr>
            <sz val="12"/>
            <color indexed="12"/>
            <rFont val="Arial"/>
            <family val="2"/>
          </rPr>
          <t>The name of the Person or group who has to take care of the agreed action.</t>
        </r>
      </text>
    </comment>
    <comment ref="D9" authorId="0" shapeId="0" xr:uid="{00000000-0006-0000-0700-00002B000000}">
      <text>
        <r>
          <rPr>
            <sz val="12"/>
            <color indexed="12"/>
            <rFont val="Arial"/>
            <family val="2"/>
          </rPr>
          <t>Initial target date set to complete this action.</t>
        </r>
      </text>
    </comment>
    <comment ref="E9" authorId="0" shapeId="0" xr:uid="{00000000-0006-0000-0700-00002C000000}">
      <text>
        <r>
          <rPr>
            <sz val="12"/>
            <color indexed="12"/>
            <rFont val="Arial"/>
            <family val="2"/>
          </rPr>
          <t>Describe the result of the action that was taken.</t>
        </r>
      </text>
    </comment>
    <comment ref="F9" authorId="0" shapeId="0" xr:uid="{00000000-0006-0000-0700-00002D000000}">
      <text>
        <r>
          <rPr>
            <sz val="12"/>
            <color indexed="12"/>
            <rFont val="Arial"/>
            <family val="2"/>
          </rPr>
          <t>Green:  &lt;90
Yellow: 90..249
Red:     &gt;=250</t>
        </r>
      </text>
    </comment>
    <comment ref="G9" authorId="0" shapeId="0" xr:uid="{00000000-0006-0000-0700-00002E000000}">
      <text>
        <r>
          <rPr>
            <sz val="12"/>
            <color indexed="12"/>
            <rFont val="Arial"/>
            <family val="2"/>
          </rPr>
          <t>Green:  &lt;90
Yellow: 90..249
Red:     &gt;=250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ATP01396</author>
    <author>Administrator</author>
    <author>Ralf Wegener</author>
    <author>B. van Diepenbeek</author>
  </authors>
  <commentList>
    <comment ref="B3" authorId="0" shapeId="0" xr:uid="{00000000-0006-0000-0600-000001000000}">
      <text>
        <r>
          <rPr>
            <sz val="12"/>
            <color indexed="81"/>
            <rFont val="Tahoma"/>
            <family val="2"/>
          </rPr>
          <t>Type number and / or commercial number of the semiconductor the DFMEA is applied for</t>
        </r>
      </text>
    </comment>
    <comment ref="K3" authorId="0" shapeId="0" xr:uid="{00000000-0006-0000-0600-000002000000}">
      <text>
        <r>
          <rPr>
            <sz val="12"/>
            <color indexed="81"/>
            <rFont val="Tahoma"/>
            <family val="2"/>
          </rPr>
          <t>Name, function and organisation of the person responsible for preparing the DFMEA</t>
        </r>
      </text>
    </comment>
    <comment ref="B4" authorId="0" shapeId="0" xr:uid="{00000000-0006-0000-0600-000003000000}">
      <text>
        <r>
          <rPr>
            <sz val="12"/>
            <color indexed="81"/>
            <rFont val="Tahoma"/>
            <family val="2"/>
          </rPr>
          <t>The initial DFMEA due date which should not exceed the scheduled production design release date of the system the IC is designed for. For example the Tape Out Date</t>
        </r>
        <r>
          <rPr>
            <sz val="8"/>
            <color indexed="81"/>
            <rFont val="Tahoma"/>
            <family val="2"/>
          </rPr>
          <t xml:space="preserve">
</t>
        </r>
      </text>
    </comment>
    <comment ref="K4" authorId="0" shapeId="0" xr:uid="{00000000-0006-0000-0600-000004000000}">
      <text>
        <r>
          <rPr>
            <sz val="12"/>
            <color indexed="81"/>
            <rFont val="Tahoma"/>
            <family val="2"/>
          </rPr>
          <t>Date of the initial DFMEA</t>
        </r>
      </text>
    </comment>
    <comment ref="B5" authorId="0" shapeId="0" xr:uid="{00000000-0006-0000-0600-000005000000}">
      <text>
        <r>
          <rPr>
            <sz val="12"/>
            <color indexed="81"/>
            <rFont val="Tahoma"/>
            <family val="2"/>
          </rPr>
          <t>Enter name of the responsible developement group. If design is (partly) subcontracted, it should be mentioned here</t>
        </r>
      </text>
    </comment>
    <comment ref="K5" authorId="0" shapeId="0" xr:uid="{00000000-0006-0000-0600-000006000000}">
      <text>
        <r>
          <rPr>
            <sz val="12"/>
            <color indexed="81"/>
            <rFont val="Tahoma"/>
            <family val="2"/>
          </rPr>
          <t>Enter revision number of DFMEA and revision date</t>
        </r>
      </text>
    </comment>
    <comment ref="B6" authorId="0" shapeId="0" xr:uid="{00000000-0006-0000-0600-000007000000}">
      <text>
        <r>
          <rPr>
            <sz val="12"/>
            <color indexed="81"/>
            <rFont val="Tahoma"/>
            <family val="2"/>
          </rPr>
          <t>Name of responsible individuals and departments that have authority to identify and/or perform tasks. A seperate list may be made if more people are involved</t>
        </r>
      </text>
    </comment>
    <comment ref="K6" authorId="0" shapeId="0" xr:uid="{00000000-0006-0000-0600-000008000000}">
      <text>
        <r>
          <rPr>
            <sz val="12"/>
            <color indexed="81"/>
            <rFont val="Tahoma"/>
            <family val="2"/>
          </rPr>
          <t>Enter The Sciforma NPI Project number or a Document control number</t>
        </r>
      </text>
    </comment>
    <comment ref="A8" authorId="0" shapeId="0" xr:uid="{00000000-0006-0000-0600-000009000000}">
      <text>
        <r>
          <rPr>
            <b/>
            <sz val="11"/>
            <color indexed="81"/>
            <rFont val="Arial"/>
            <family val="2"/>
          </rPr>
          <t>Enter the name of the item being analyzed.
Enter, as concisely as possible, the funtion of the item being analyzed</t>
        </r>
        <r>
          <rPr>
            <sz val="8"/>
            <color indexed="81"/>
            <rFont val="Tahoma"/>
            <family val="2"/>
          </rPr>
          <t xml:space="preserve">
</t>
        </r>
      </text>
    </comment>
    <comment ref="B8" authorId="0" shapeId="0" xr:uid="{00000000-0006-0000-0600-00000A000000}">
      <text>
        <r>
          <rPr>
            <b/>
            <sz val="11"/>
            <color indexed="81"/>
            <rFont val="Arial"/>
            <family val="2"/>
          </rPr>
          <t>Enter the name of the item being analyzed.
Enter, as concisely as possible, the funtion of the item being analyzed</t>
        </r>
        <r>
          <rPr>
            <sz val="8"/>
            <color indexed="81"/>
            <rFont val="Tahoma"/>
            <family val="2"/>
          </rPr>
          <t xml:space="preserve">
</t>
        </r>
      </text>
    </comment>
    <comment ref="C8" authorId="0" shapeId="0" xr:uid="{00000000-0006-0000-0600-00000B000000}">
      <text>
        <r>
          <rPr>
            <b/>
            <sz val="11"/>
            <color indexed="81"/>
            <rFont val="Arial"/>
            <family val="2"/>
          </rPr>
          <t xml:space="preserve">In which manner could the device fail to meet the target specification or function
</t>
        </r>
      </text>
    </comment>
    <comment ref="D8" authorId="0" shapeId="0" xr:uid="{00000000-0006-0000-0600-00000C000000}">
      <text>
        <r>
          <rPr>
            <b/>
            <sz val="11"/>
            <color indexed="81"/>
            <rFont val="Arial"/>
            <family val="2"/>
          </rPr>
          <t>What is the effect of the failure as peceived by the customer (internal or external)</t>
        </r>
        <r>
          <rPr>
            <sz val="8"/>
            <color indexed="81"/>
            <rFont val="Tahoma"/>
            <family val="2"/>
          </rPr>
          <t xml:space="preserve">
</t>
        </r>
      </text>
    </comment>
    <comment ref="E8" authorId="1" shapeId="0" xr:uid="{00000000-0006-0000-0600-00000D000000}">
      <text>
        <r>
          <rPr>
            <b/>
            <sz val="11"/>
            <color indexed="81"/>
            <rFont val="Arial"/>
            <family val="2"/>
          </rPr>
          <t xml:space="preserve">- Assign a Severity ranking for each potential effect using the appropriate ranking equvalent.
- The severity ranking table is included into the template. (see Ranking Guidelines FMEA)
- Severity is the rank associated with the most serious effect for a given failure mode. </t>
        </r>
      </text>
    </comment>
    <comment ref="F8" authorId="2" shapeId="0" xr:uid="{00000000-0006-0000-0600-00000E000000}">
      <text>
        <r>
          <rPr>
            <b/>
            <sz val="10"/>
            <color indexed="81"/>
            <rFont val="Tahoma"/>
            <family val="2"/>
          </rPr>
          <t>NXP key characteristics shall be annotated using an asterisk “*” symbol.
Customer-identified special characteristics (if any) require specific symbols to be used. (see Customer Characteristic )</t>
        </r>
      </text>
    </comment>
    <comment ref="G8" authorId="2" shapeId="0" xr:uid="{00000000-0006-0000-0600-00000F000000}">
      <text>
        <r>
          <rPr>
            <b/>
            <sz val="10"/>
            <color indexed="81"/>
            <rFont val="Tahoma"/>
            <family val="2"/>
          </rPr>
          <t>SR = Safety Related
_ = normal
Instructions listed in the Classification worksheet</t>
        </r>
      </text>
    </comment>
    <comment ref="H8" authorId="0" shapeId="0" xr:uid="{00000000-0006-0000-0600-000010000000}">
      <text>
        <r>
          <rPr>
            <b/>
            <sz val="11"/>
            <color indexed="81"/>
            <rFont val="Arial"/>
            <family val="2"/>
          </rPr>
          <t>- What is the cause of the failure for each failure mode:
which design weakness or tolerance ? 
- The cause/mechanism should be listed as concisely and completely as possible so that remedial efforts can be aimed at pertinent causes.
- Potential cause of failure is defined as an indication of a design weakness, the consequence of which is the failure mode.</t>
        </r>
        <r>
          <rPr>
            <sz val="8"/>
            <color indexed="81"/>
            <rFont val="Tahoma"/>
            <family val="2"/>
          </rPr>
          <t xml:space="preserve">
</t>
        </r>
      </text>
    </comment>
    <comment ref="I8" authorId="1" shapeId="0" xr:uid="{00000000-0006-0000-0600-000011000000}">
      <text>
        <r>
          <rPr>
            <b/>
            <sz val="11"/>
            <color indexed="81"/>
            <rFont val="Arial"/>
            <family val="2"/>
          </rPr>
          <t xml:space="preserve">- Occurrence ranking for each potential cause using the appropriate Occurrence ranking table is included into the template (Ranking Guidelines FMEA)
- Occurrence is the likelihood that a specific cause/mechanism will occur during the design life.  </t>
        </r>
      </text>
    </comment>
    <comment ref="J8" authorId="0" shapeId="0" xr:uid="{00000000-0006-0000-0600-000012000000}">
      <text>
        <r>
          <rPr>
            <b/>
            <sz val="11"/>
            <color indexed="81"/>
            <rFont val="Arial"/>
            <family val="2"/>
          </rPr>
          <t>Which design-verification control plan will be applied to prevent the cause of the failure to occur ?
This plan may include modeling, charactrization, simulation and verification of engineering or test samples.
Design Controls shall prevent the cause/mechanism of failure or the failure mode from occurring, or reduce their rate of occurrence.</t>
        </r>
      </text>
    </comment>
    <comment ref="K8" authorId="0" shapeId="0" xr:uid="{00000000-0006-0000-0600-000013000000}">
      <text>
        <r>
          <rPr>
            <b/>
            <sz val="11"/>
            <color indexed="81"/>
            <rFont val="Arial"/>
            <family val="2"/>
          </rPr>
          <t>Which control plan will be applied to detect the cause of the failure</t>
        </r>
        <r>
          <rPr>
            <sz val="8"/>
            <color indexed="81"/>
            <rFont val="Tahoma"/>
            <family val="2"/>
          </rPr>
          <t xml:space="preserve">
</t>
        </r>
        <r>
          <rPr>
            <b/>
            <sz val="11"/>
            <color indexed="81"/>
            <rFont val="Arial"/>
            <family val="2"/>
          </rPr>
          <t xml:space="preserve">
Detect the cause/mechanism of failure or the failure mode, either by analytical or physical methods, before the item is released to production.
Identify which control plan will be applied to detect the cause of the failure.</t>
        </r>
      </text>
    </comment>
    <comment ref="L8" authorId="1" shapeId="0" xr:uid="{00000000-0006-0000-0600-000014000000}">
      <text>
        <r>
          <rPr>
            <b/>
            <sz val="11"/>
            <color indexed="81"/>
            <rFont val="Arial"/>
            <family val="2"/>
          </rPr>
          <t xml:space="preserve">Detection ranking for each detection control using the Detection ranking table is included into the template.  (see Ranking Guidelines FMEA) </t>
        </r>
      </text>
    </comment>
    <comment ref="M8" authorId="1" shapeId="0" xr:uid="{00000000-0006-0000-0600-000015000000}">
      <text>
        <r>
          <rPr>
            <b/>
            <sz val="11"/>
            <color indexed="81"/>
            <rFont val="Arial"/>
            <family val="2"/>
          </rPr>
          <t>(S) x (O) x (D) = RPN</t>
        </r>
      </text>
    </comment>
    <comment ref="N8" authorId="0" shapeId="0" xr:uid="{00000000-0006-0000-0600-000016000000}">
      <text>
        <r>
          <rPr>
            <b/>
            <sz val="11"/>
            <color indexed="81"/>
            <rFont val="Arial"/>
            <family val="2"/>
          </rPr>
          <t xml:space="preserve">• top 3 RPNs 
• Critical failure mechanisms that have high criticality (i.e., severity ranking from 9 to 10).
•Critical failure mechanisms that have low detectability (i.e., detection ranking from 8 to 10). 
•Severity ranking of 8 or greater on a Key Characteristic. 
• RPN&gt;100 on Key Characteristic.
• If the RPN is &lt;25 and the Severity is ≤ 5, then no Action to further reduce the RPN is necessary. “None” should be in the Recommended Action column.
• If action skipped due to result of cost-benefit analysis, please add this info here.
• If no Action is being taken at this time, indicate “No Revision Necessary” entry.  “No Revision Planned” will automatically be entered in the Recommended Action column. </t>
        </r>
      </text>
    </comment>
    <comment ref="O8" authorId="3" shapeId="0" xr:uid="{00000000-0006-0000-0600-000017000000}">
      <text>
        <r>
          <rPr>
            <b/>
            <sz val="11"/>
            <color indexed="81"/>
            <rFont val="Arial"/>
            <family val="2"/>
          </rPr>
          <t>The name of the Person or group who has to take care of the agreed action</t>
        </r>
        <r>
          <rPr>
            <sz val="14"/>
            <color indexed="81"/>
            <rFont val="Arial"/>
            <family val="2"/>
          </rPr>
          <t xml:space="preserve">
</t>
        </r>
      </text>
    </comment>
    <comment ref="P8" authorId="0" shapeId="0" xr:uid="{00000000-0006-0000-0600-000018000000}">
      <text>
        <r>
          <rPr>
            <b/>
            <sz val="11"/>
            <color indexed="81"/>
            <rFont val="Arial"/>
            <family val="2"/>
          </rPr>
          <t xml:space="preserve">Initial target date set to complete this action.
</t>
        </r>
      </text>
    </comment>
    <comment ref="Q9" authorId="0" shapeId="0" xr:uid="{00000000-0006-0000-0600-000019000000}">
      <text>
        <r>
          <rPr>
            <b/>
            <sz val="11"/>
            <color indexed="81"/>
            <rFont val="Arial"/>
            <family val="2"/>
          </rPr>
          <t xml:space="preserve">Describe the action that was taken. In general this will be the agreed action
</t>
        </r>
      </text>
    </comment>
    <comment ref="R9" authorId="0" shapeId="0" xr:uid="{00000000-0006-0000-0600-00001A000000}">
      <text>
        <r>
          <rPr>
            <b/>
            <sz val="11"/>
            <color indexed="81"/>
            <rFont val="Arial"/>
            <family val="2"/>
          </rPr>
          <t xml:space="preserve">Date of completion of the agreed action(s)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Linda Guilette</author>
    <author xml:space="preserve">David Ryder </author>
  </authors>
  <commentList>
    <comment ref="D1" authorId="0" shapeId="0" xr:uid="{00000000-0006-0000-0B00-000001000000}">
      <text>
        <r>
          <rPr>
            <b/>
            <sz val="9"/>
            <color indexed="81"/>
            <rFont val="Tahoma"/>
            <family val="2"/>
          </rPr>
          <t>Linda Guilette:</t>
        </r>
        <r>
          <rPr>
            <sz val="9"/>
            <color indexed="81"/>
            <rFont val="Tahoma"/>
            <family val="2"/>
          </rPr>
          <t xml:space="preserve">
Text in RED is NEW
Columns E to W are all new to the worksheet
</t>
        </r>
      </text>
    </comment>
    <comment ref="B7" authorId="1" shapeId="0" xr:uid="{00000000-0006-0000-0B00-000002000000}">
      <text>
        <r>
          <rPr>
            <b/>
            <sz val="8"/>
            <color indexed="81"/>
            <rFont val="Tahoma"/>
            <family val="2"/>
          </rPr>
          <t>Initials will suffice
or meeting title if reviewed at say a Core team Meeting</t>
        </r>
      </text>
    </comment>
    <comment ref="C7" authorId="1" shapeId="0" xr:uid="{00000000-0006-0000-0B00-000003000000}">
      <text>
        <r>
          <rPr>
            <b/>
            <sz val="8"/>
            <color indexed="81"/>
            <rFont val="Tahoma"/>
            <family val="2"/>
          </rPr>
          <t>Enter any comments relevant to the review</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 van Diepenbeek</author>
  </authors>
  <commentList>
    <comment ref="D2" authorId="0" shapeId="0" xr:uid="{00000000-0006-0000-0800-000001000000}">
      <text>
        <r>
          <rPr>
            <b/>
            <sz val="14"/>
            <color indexed="81"/>
            <rFont val="Tahoma"/>
            <family val="2"/>
          </rPr>
          <t xml:space="preserve">Date will be populated based on your FMEA Date (Org) from the FMEAFORM Worksheet
</t>
        </r>
      </text>
    </comment>
    <comment ref="D3" authorId="0" shapeId="0" xr:uid="{00000000-0006-0000-0800-000002000000}">
      <text>
        <r>
          <rPr>
            <b/>
            <sz val="14"/>
            <color indexed="81"/>
            <rFont val="Tahoma"/>
            <family val="2"/>
          </rPr>
          <t xml:space="preserve">Choose Time Scale for Risk Management:
- If Project lifetime &lt; 1 year: weekly / bi-weekly
- If Project lifetime &lt; 2 years: bi-weekly / monthly
- If Project lifetime &gt; 2 years: monthly
Time Scale is automatically </t>
        </r>
      </text>
    </comment>
  </commentList>
</comments>
</file>

<file path=xl/sharedStrings.xml><?xml version="1.0" encoding="utf-8"?>
<sst xmlns="http://schemas.openxmlformats.org/spreadsheetml/2006/main" count="1450" uniqueCount="945">
  <si>
    <t>Rank</t>
  </si>
  <si>
    <t>Number of Entries</t>
  </si>
  <si>
    <t>Number of Actions</t>
  </si>
  <si>
    <t>Actions done</t>
  </si>
  <si>
    <t>Product:</t>
  </si>
  <si>
    <t>Prepared by:</t>
  </si>
  <si>
    <t>Date</t>
  </si>
  <si>
    <t>Project Closure - "PC"</t>
  </si>
  <si>
    <t>Design Responsibility</t>
  </si>
  <si>
    <t>Core Team</t>
  </si>
  <si>
    <t>Item function
(to be analysed)</t>
  </si>
  <si>
    <t>Potential failure mode</t>
  </si>
  <si>
    <t>Potential effect(s) of failure</t>
  </si>
  <si>
    <t>Potential cause / mechanism(s) of failure</t>
  </si>
  <si>
    <t>Recommended Action(s)</t>
  </si>
  <si>
    <t>Sev.</t>
  </si>
  <si>
    <t>Occur.</t>
  </si>
  <si>
    <t>Detec.</t>
  </si>
  <si>
    <t>Action(s) Taken</t>
  </si>
  <si>
    <t>R.P.N</t>
  </si>
  <si>
    <t>New
R.P.N</t>
  </si>
  <si>
    <t>Action Results</t>
  </si>
  <si>
    <t>Insert lines above 
this one only</t>
  </si>
  <si>
    <t>Current Design Controls
Prevention</t>
  </si>
  <si>
    <t>Current Design Controls
Detection</t>
  </si>
  <si>
    <t>Review Date</t>
  </si>
  <si>
    <t>Attendees</t>
  </si>
  <si>
    <t>Comments</t>
  </si>
  <si>
    <t>week/month-nr.</t>
  </si>
  <si>
    <t>#RED</t>
  </si>
  <si>
    <t>#YELLOW</t>
  </si>
  <si>
    <t>#GREEN</t>
  </si>
  <si>
    <t>RPN</t>
  </si>
  <si>
    <t>Threshold</t>
  </si>
  <si>
    <t>#Risks</t>
  </si>
  <si>
    <t>#FMs per zone</t>
  </si>
  <si>
    <t>Top 3 Failure Modes</t>
  </si>
  <si>
    <t>Severity --&gt;</t>
  </si>
  <si>
    <t>Occurence --&gt;</t>
  </si>
  <si>
    <t>FMEA Pareto</t>
  </si>
  <si>
    <t>Start Date:</t>
  </si>
  <si>
    <t>monthly</t>
  </si>
  <si>
    <t>Aggregated RPN</t>
  </si>
  <si>
    <t>&lt; 90</t>
  </si>
  <si>
    <t>Period</t>
  </si>
  <si>
    <t>Per</t>
  </si>
  <si>
    <t>Week</t>
  </si>
  <si>
    <t>Bi-weekly</t>
  </si>
  <si>
    <t>Month</t>
  </si>
  <si>
    <t>month</t>
  </si>
  <si>
    <t>weekly</t>
  </si>
  <si>
    <t>bi-weekly</t>
  </si>
  <si>
    <t>Detectability --&gt;</t>
  </si>
  <si>
    <r>
      <t xml:space="preserve">Top 3 Failure Modes
with low Detectability
</t>
    </r>
    <r>
      <rPr>
        <b/>
        <sz val="12"/>
        <color indexed="10"/>
        <rFont val="arial"/>
        <family val="2"/>
      </rPr>
      <t xml:space="preserve">D &gt;=7 </t>
    </r>
  </si>
  <si>
    <t>&gt;= 250</t>
  </si>
  <si>
    <t>90 .. 249</t>
  </si>
  <si>
    <t>Lower threshold for 2-dimensional RPN:</t>
  </si>
  <si>
    <t>Upper threshold for 2-dimensional RPN:</t>
  </si>
  <si>
    <t>S</t>
  </si>
  <si>
    <t>O</t>
  </si>
  <si>
    <t>D</t>
  </si>
  <si>
    <t>FMEA Review Frequency:</t>
  </si>
  <si>
    <t>Action Owner</t>
  </si>
  <si>
    <t>Target Date</t>
  </si>
  <si>
    <t>Mitigation Index (Progress)</t>
  </si>
  <si>
    <t>#Actions defined</t>
  </si>
  <si>
    <t>#Actions closed</t>
  </si>
  <si>
    <t>Mitigation Progress [%]</t>
  </si>
  <si>
    <t>Please transcribe these values into table above !</t>
  </si>
  <si>
    <t>Review Frequency</t>
  </si>
  <si>
    <t>No./ID.</t>
  </si>
  <si>
    <t>ID</t>
  </si>
  <si>
    <t>Classification</t>
  </si>
  <si>
    <t>Completion Date</t>
  </si>
  <si>
    <t>CC</t>
  </si>
  <si>
    <t>SC</t>
  </si>
  <si>
    <t>KC</t>
  </si>
  <si>
    <t>Item function (to be analysed)</t>
  </si>
  <si>
    <t>Initial</t>
  </si>
  <si>
    <t>Current</t>
  </si>
  <si>
    <t>Sev</t>
  </si>
  <si>
    <t>Complete Date</t>
  </si>
  <si>
    <t>Class</t>
  </si>
  <si>
    <t>Occ</t>
  </si>
  <si>
    <t>Current Design Controls
Prevention</t>
  </si>
  <si>
    <t>Current Design Controls
Detection</t>
  </si>
  <si>
    <t>Det</t>
  </si>
  <si>
    <t>Action taken and Result</t>
  </si>
  <si>
    <t xml:space="preserve"> Ranking Guidlines for FMEA (Product risks)</t>
  </si>
  <si>
    <t>FMEA Review Records</t>
  </si>
  <si>
    <t>Gate Table Review Records</t>
  </si>
  <si>
    <t>Project Concept Approval - "PCA"</t>
  </si>
  <si>
    <r>
      <t xml:space="preserve">Status Report  </t>
    </r>
    <r>
      <rPr>
        <sz val="10"/>
        <rFont val="Arial"/>
        <family val="2"/>
      </rPr>
      <t xml:space="preserve">(describe the status of the FMEA: e.g. "FMEA planned", "FMEA started", "number of Critical R.P.N", 
or, "problems hampering the FMEA process", "actions to support the FMEA process")
</t>
    </r>
  </si>
  <si>
    <t xml:space="preserve"> Ranking definitions from AIAG FMEA, version 4</t>
  </si>
  <si>
    <t xml:space="preserve"> Note: Non-automotive ranking guidelines below (internal source.)</t>
  </si>
  <si>
    <t>Low</t>
  </si>
  <si>
    <t>Moderate</t>
  </si>
  <si>
    <t>High</t>
  </si>
  <si>
    <t>Very Low</t>
  </si>
  <si>
    <t>Very High</t>
  </si>
  <si>
    <t>Almost Certain</t>
  </si>
  <si>
    <t>Moderately High</t>
  </si>
  <si>
    <t>Remote</t>
  </si>
  <si>
    <t>Very Remote</t>
  </si>
  <si>
    <t>Effect</t>
  </si>
  <si>
    <t>Criteria: 
Severity of Effect on Product 
(Customer Effect)</t>
  </si>
  <si>
    <t>Failure to Meet Safety and/or Regulatory Requirements</t>
  </si>
  <si>
    <t>Potential failure mode effects safe vehicle operation and/or involves noncompliance with government regulation without warning.</t>
  </si>
  <si>
    <t>Potential failure mode affects safe vehicle operation and/or involves noncompliance with government regulation with warning.</t>
  </si>
  <si>
    <t>Loss or Degradation of Primary Function</t>
  </si>
  <si>
    <t>Loss or primary function (vehicle inoperable, does not affect safe vehicle operation).</t>
  </si>
  <si>
    <t>Degradation of primary function (vehicle operable, but at reduced level of performance).</t>
  </si>
  <si>
    <t>Loss or Degradation of Secondary Function</t>
  </si>
  <si>
    <t>Loss of secondary function (vehicle operable, but comfort/ convenience functions inoperable.)</t>
  </si>
  <si>
    <t>Degradation of secondary function (vehicle operable, but comfort/ convenience functions at reduced level of performance.)</t>
  </si>
  <si>
    <t>Annoyance</t>
  </si>
  <si>
    <t>Appearance or Audible Noise, vehicle operable, item does not conform and noticed by most customers (&gt;75%).</t>
  </si>
  <si>
    <t>Appearance or Audible Noise, vehicle operable, item does not conform and noticed by many customers (50%).</t>
  </si>
  <si>
    <t xml:space="preserve">Appearance or Audible Noise, vehicle operable, item does not conform and noticed by discriminating customers (&gt;25%). </t>
  </si>
  <si>
    <t>No effect</t>
  </si>
  <si>
    <t>No discernible effect.</t>
  </si>
  <si>
    <t>Likelihood of Failure</t>
  </si>
  <si>
    <t>Criteria: Occurrence of Cause - DFMEA (Design life/reliability of item/vehicle)</t>
  </si>
  <si>
    <t>Criteria: Occurrence of Cause - DFMEA (Incidents per items/vehicles)</t>
  </si>
  <si>
    <t>New technology/new design with no history.</t>
  </si>
  <si>
    <t>&gt;= 100 per thousand 
&gt;= 1 in 10</t>
  </si>
  <si>
    <t>Failure is inevitable with new design, new application, or change in duty cycle/operating conditions.</t>
  </si>
  <si>
    <t>50 per thousand 
1 in 20</t>
  </si>
  <si>
    <t>Failure is likely with new design, new application, or change in duty cycle/operating conditions.</t>
  </si>
  <si>
    <t>20 per thousand
1 in 50</t>
  </si>
  <si>
    <t>Failure is uncertain with new design, new applications, or change in duty cycle/operating conditions.</t>
  </si>
  <si>
    <t>10 per thousand
1 in 100</t>
  </si>
  <si>
    <t>Frequent failures associated with similar designs or in design simulation and testing.</t>
  </si>
  <si>
    <t>2 per thousand
1 in 500</t>
  </si>
  <si>
    <t>Occasional failures associated with similar designs or in design simulation and testing.</t>
  </si>
  <si>
    <t>.5 per thousand
1 in 2,000</t>
  </si>
  <si>
    <t>Isolated failures associated with similar design or in design simulation and testing.</t>
  </si>
  <si>
    <t>.1 per thousand
1 in 10,000</t>
  </si>
  <si>
    <t>Only isolated failures associated with almost identical design or in design simulation and testing.</t>
  </si>
  <si>
    <t>.01 per thousand 
1 in 100,000</t>
  </si>
  <si>
    <t>No observed failures associated with almost identical design or in design simulation and testing.</t>
  </si>
  <si>
    <t>&lt;= .001 per thousand
1 in 1,000,000</t>
  </si>
  <si>
    <t>Failure is eliminated through preventive control.</t>
  </si>
  <si>
    <t>Opportunity for Detection</t>
  </si>
  <si>
    <t>Criteria:
Likelihood of Detection by Design Control</t>
  </si>
  <si>
    <t>Likelihood of Detection</t>
  </si>
  <si>
    <t>No detection opportunity</t>
  </si>
  <si>
    <t>No current design control; Cannot detect or is not analyzed.</t>
  </si>
  <si>
    <t>Almost Impossible</t>
  </si>
  <si>
    <t>Not likely to detect at any stage</t>
  </si>
  <si>
    <r>
      <t xml:space="preserve">Design analysis/detection controls have a weak detection capability; Virtual Analysis (e.g., CAE, FEA, etc.) is </t>
    </r>
    <r>
      <rPr>
        <u/>
        <sz val="11"/>
        <color theme="1"/>
        <rFont val="Calibri"/>
        <family val="2"/>
        <scheme val="minor"/>
      </rPr>
      <t>not correlated</t>
    </r>
    <r>
      <rPr>
        <sz val="10"/>
        <rFont val="MS Sans Serif"/>
      </rPr>
      <t xml:space="preserve"> to expected actual operating conditions.</t>
    </r>
  </si>
  <si>
    <t>Post Design Freeze and prior to launch</t>
  </si>
  <si>
    <r>
      <t xml:space="preserve">Product verification/validation after design freeze and prior to launch with </t>
    </r>
    <r>
      <rPr>
        <u/>
        <sz val="11"/>
        <color theme="1"/>
        <rFont val="Calibri"/>
        <family val="2"/>
        <scheme val="minor"/>
      </rPr>
      <t>pass/fail</t>
    </r>
    <r>
      <rPr>
        <sz val="10"/>
        <rFont val="MS Sans Serif"/>
      </rPr>
      <t xml:space="preserve"> testing (Subsystem or system testing with acceptance criteria such as ride and handling, shipping evaluation, etc.)</t>
    </r>
  </si>
  <si>
    <r>
      <t xml:space="preserve">Product verification/validation after design freeze and prior to launch with </t>
    </r>
    <r>
      <rPr>
        <u/>
        <sz val="11"/>
        <color theme="1"/>
        <rFont val="Calibri"/>
        <family val="2"/>
        <scheme val="minor"/>
      </rPr>
      <t>test to failure</t>
    </r>
    <r>
      <rPr>
        <sz val="10"/>
        <rFont val="MS Sans Serif"/>
      </rPr>
      <t xml:space="preserve"> testing (Subsystem or system testing until failure occurs, testing of system interactions, etc.).</t>
    </r>
  </si>
  <si>
    <t>Vey Low</t>
  </si>
  <si>
    <r>
      <t xml:space="preserve">Product verification/validation after design freeze and prior to launch with </t>
    </r>
    <r>
      <rPr>
        <u/>
        <sz val="11"/>
        <color theme="1"/>
        <rFont val="Calibri"/>
        <family val="2"/>
        <scheme val="minor"/>
      </rPr>
      <t>degradation</t>
    </r>
    <r>
      <rPr>
        <sz val="10"/>
        <rFont val="MS Sans Serif"/>
      </rPr>
      <t xml:space="preserve"> testing (Subsystem or system testing after durability test, e.g. function check).</t>
    </r>
  </si>
  <si>
    <t>Prior to Design Freeze</t>
  </si>
  <si>
    <r>
      <t>Product validation (reliability testing, development or validation tests) prior to design freeze using</t>
    </r>
    <r>
      <rPr>
        <u/>
        <sz val="11"/>
        <color theme="1"/>
        <rFont val="Calibri"/>
        <family val="2"/>
        <scheme val="minor"/>
      </rPr>
      <t xml:space="preserve"> pass/fail</t>
    </r>
    <r>
      <rPr>
        <sz val="10"/>
        <rFont val="MS Sans Serif"/>
      </rPr>
      <t xml:space="preserve"> testing (e.g., acceptance criteria for performance, function checks, etc.)</t>
    </r>
  </si>
  <si>
    <r>
      <t xml:space="preserve">Product validation (reliability testing, development or validation tests) prior to design freeze using </t>
    </r>
    <r>
      <rPr>
        <u/>
        <sz val="11"/>
        <color theme="1"/>
        <rFont val="Calibri"/>
        <family val="2"/>
        <scheme val="minor"/>
      </rPr>
      <t>test to failure</t>
    </r>
    <r>
      <rPr>
        <sz val="10"/>
        <rFont val="MS Sans Serif"/>
      </rPr>
      <t xml:space="preserve"> (e.g., until leaks, yields, cracks, etc.)</t>
    </r>
  </si>
  <si>
    <r>
      <t xml:space="preserve">Product validation (reliability testing, development or validation tests) prior to design freeze using </t>
    </r>
    <r>
      <rPr>
        <u/>
        <sz val="11"/>
        <color theme="1"/>
        <rFont val="Calibri"/>
        <family val="2"/>
        <scheme val="minor"/>
      </rPr>
      <t>degradation</t>
    </r>
    <r>
      <rPr>
        <sz val="10"/>
        <rFont val="MS Sans Serif"/>
      </rPr>
      <t xml:space="preserve"> testing (e.g., data trends, before/after values, etc.).</t>
    </r>
  </si>
  <si>
    <t>Virtual Analysis-Correlated</t>
  </si>
  <si>
    <r>
      <t xml:space="preserve">Design analysis/detection controls have a strong detection capability.  Virtual analysis (e.g., CAE, FEA, etc.) </t>
    </r>
    <r>
      <rPr>
        <u/>
        <sz val="11"/>
        <color theme="1"/>
        <rFont val="Calibri"/>
        <family val="2"/>
        <scheme val="minor"/>
      </rPr>
      <t xml:space="preserve">is highly correlated </t>
    </r>
    <r>
      <rPr>
        <sz val="10"/>
        <rFont val="MS Sans Serif"/>
      </rPr>
      <t>with actual or expected operating conditions prior to design freeze.</t>
    </r>
  </si>
  <si>
    <t>Detection not applicable; Failure Prevention</t>
  </si>
  <si>
    <t>Failure cause or failure mode can not occur because it is fully prevented through design solutions (e.g., proven design standard, best practice or common material, etc.).</t>
  </si>
  <si>
    <t>FMEA Date (Rev):</t>
  </si>
  <si>
    <t>FMEA Date (Org):</t>
  </si>
  <si>
    <t>Header Information</t>
  </si>
  <si>
    <t>Field</t>
  </si>
  <si>
    <t>Instructions</t>
  </si>
  <si>
    <t>Enter the name of the component that the Design FMEA is being written for.</t>
  </si>
  <si>
    <t>Process:</t>
  </si>
  <si>
    <t xml:space="preserve">Enter the specific technology or product, if known, for the design. </t>
  </si>
  <si>
    <t>Enter the names for the Core Team, separating by a comma and their job function</t>
  </si>
  <si>
    <t>Enter the name of the ‘owner’ of the Design FMEA</t>
  </si>
  <si>
    <t>Prepared By:</t>
  </si>
  <si>
    <t>Enter the name of the person creating the Design FMEA</t>
  </si>
  <si>
    <t>FMEA Number:</t>
  </si>
  <si>
    <t>FMEA date (Org.):</t>
  </si>
  <si>
    <t>Design Responsibility:</t>
  </si>
  <si>
    <t xml:space="preserve">Enter the origination date of the FMEA.  </t>
  </si>
  <si>
    <t>FMEA date (Rev.):</t>
  </si>
  <si>
    <t xml:space="preserve">Enter the last date any changes were made to the FMEA.  </t>
  </si>
  <si>
    <t>Enter the ID referencing the FMEA in the appropriate revision control system</t>
  </si>
  <si>
    <t>FMEA Number</t>
  </si>
  <si>
    <t xml:space="preserve"> NXP BU Automotive -  FAILURE MODE AND EFFECTS ANALYSIS  - Design &amp; Process FMEA</t>
  </si>
  <si>
    <t>Function</t>
  </si>
  <si>
    <t>Enter the name and other pertinent information (e.g., the number, the part class, etc.) of the item being analyzed.
Use the nomenclature and show the design level as indicated on the engineering drawing.  Prior to initial release (e.g., in the conceptual phases), experimental numbers should be used.
Enter, as concisely as possible, the function of the item being analyzed to meet the design intent.</t>
  </si>
  <si>
    <t>Potential Failure Mode</t>
  </si>
  <si>
    <t>List each potential failure mode associated with the particular item and item function.
Potential failure mode is defined as the manner in which a component, subsystem, or system could potentially fail to meet or deliver the intended function described in the item/function column (i.e., intended function fails).  The potential failure mode may also be the cause of a potential failure mode in a higher-level subsystem or system, or be the effect of one in a lower-level component.
The assumption is made that the failure could occur but may not necessarily occur.  A recommended starting point is a review of past things-gone-wrong, concerns, reports, and group brainstorming.
Potential failure modes that could occur only under certain operating conditions (e.g., hot, cold, low voltage, high humidity, etc.) and under certain usage conditions (e.g., soldering temperature, board mounting operations, etc.) should be considered.
Typical failure modes could be but are not limited to:
• Intermittent signal, Inadequate signal, No signal, Signal shift/drift
NOTE:  Potential failure modes should be described in “physical” or technical terms, not as a symptom necessarily noticeable by the customer.</t>
  </si>
  <si>
    <t>Potential Effects of Failure</t>
  </si>
  <si>
    <t>Describe the effects of the failure in terms of what the customer might notice or experience, remembering that the customer may be an internal customer as well as the ultimate end user.
Potential effects of failure are defined as the effects of the failure mode on the function, as perceived by the customer.
State clearly if the failure mode could impact safety or noncompliance to regulations.  The effects should always be stated in terms of the specific system, subsystem, or component being analyzed.  Remember that a hierarchical relationship exists between the component, subsystem, and system levels.  For example, a part could fracture, which may cause the assembly to vibrate, resulting in an intermittent system operation.  The intermittent system operation could cause performance to degrade and ultimately lead to customer dissatisfaction.  The intent is to forecast the failure effects, to the team’s level of knowledge.</t>
  </si>
  <si>
    <t>Severity</t>
  </si>
  <si>
    <t>Definitions &amp; Terms</t>
  </si>
  <si>
    <t>Description</t>
  </si>
  <si>
    <t>Characteristic, Critical, Chrysler Definition</t>
  </si>
  <si>
    <t>Characteristics applicable to a component, material, assembly, or vehicle assembly operation which are designated by Chrysler Corporation Engineering as being critical to part function and having particular quality, reliability and/or durability significance. These include characteristics identified by the shield, pentagon, and diamond.</t>
  </si>
  <si>
    <t>Characteristic, Critical (Inverted Delta), Ford Definition</t>
  </si>
  <si>
    <t>Those product requirements (dimensions, performance tests) or process parameters that can affect compliance with government regulations or safe vehicle/product function, and which require specific supplier, assembly, shipping, or monitoring and included on Control Plans.</t>
  </si>
  <si>
    <t>Characteristic, Safety, Chrysler Definition “Shield” &lt;S&gt;</t>
  </si>
  <si>
    <t>Special Characteristics for a Safety/Regulatory part, characteristic, or product requirement that requires special manufacturing control applicable to a material, performance, or assembly operation to assure compliance with Corporate or government vehicle safety requirements.</t>
  </si>
  <si>
    <t>Characteristic, Safety, Chrysler Definition</t>
  </si>
  <si>
    <t>Specifications which require special manufacturing control to assure compliance with Chrysler or government vehicle safety requirements.</t>
  </si>
  <si>
    <t>Characteristic, Significant, Chrysler Definition</t>
  </si>
  <si>
    <t>Special characteristics selected by the supplier through knowledge of the product and process.</t>
  </si>
  <si>
    <t>Characteristic, Special, Chrysler Definition “Diamond” &lt;D&gt;</t>
  </si>
  <si>
    <t>Specifications of a component, material, assembly or vehicle assembly operation which are designated by Chrysler as being critical to function and having particular quality, reliability and durability significance.</t>
  </si>
  <si>
    <t>Specific critical characteristics that are process driven (controlled) and therefore require SPC to measure process stability, capability, and control for the life of the part.</t>
  </si>
  <si>
    <t>Characteristic, Special, Chrysler Definition “Pentagon” &lt;P&gt;</t>
  </si>
  <si>
    <t>Limited to highlighting Critical characteristics on (Production) part drawings, tools and fixture, and tooling aid procedures where ongoing process control is not automatically mandated.</t>
  </si>
  <si>
    <t>Characteristic, Special, Chrysler Definition “Shield” &lt;S&gt;</t>
  </si>
  <si>
    <t>Engineering designated specifications or product requirements applicable to component material, assembly operation(s) which require special manufacturing control to assure compliance with governmental vehicle safety, emissions, noise, or theft prevention requirements.</t>
  </si>
  <si>
    <t>Characteristic, Special, Ford Definition “Critical Characteristic” &lt;Inverted Delta&gt;</t>
  </si>
  <si>
    <t>Those product requirements (Dimensions, Specifications, Tests) or process parameters which can affect compliance with government regulations or safe Vehicle/Product Function and which require specific producer, assembly, shipping or monitoring actions and inclusion on the Control Plan.</t>
  </si>
  <si>
    <t>Characteristic, Special, Ford Definition, “Significant Characteristic - SC” &lt;None&gt;</t>
  </si>
  <si>
    <t>Those product, process, and test requirements that are important to customer satisfaction and for which quality planning actions shall be included in the Control Plan.</t>
  </si>
  <si>
    <t>Characteristic, Special, Ford Definition “Significant/ Characteristic - SC” &lt;None&gt;</t>
  </si>
  <si>
    <t>Characteristics that are important to the customer and that must be included on the Control Plan.</t>
  </si>
  <si>
    <t>Characteristic, Special, GM Definition “Fit/Function” &lt;F/F&gt;</t>
  </si>
  <si>
    <t>Product characteristic for which reasonably anticipated variation is likely to significantly affect customer satisfaction with a product (other than S/C) such as its fits, function, mounting or appearance, or the ability to process or build the product.</t>
  </si>
  <si>
    <t>Characteristic, Special, GM Definition “Safety/ Compliance” &lt;S/C&gt;</t>
  </si>
  <si>
    <t>Product characteristic for which reasonably anticipated variation could significantly affect customer the product’s safety or its compliance with government regulations (such as: flammability, occupant protection, steering control, braking, etc.), emissions, noise, radio frequency interference, etc.</t>
  </si>
  <si>
    <t>Characteristic, Special, GM Definition “ &lt;S&gt;</t>
  </si>
  <si>
    <t>Characteristic, Special, GM Definition “Standard” &lt;None&gt;</t>
  </si>
  <si>
    <t>Product characteristic for which reasonably anticipated variation is unlikely to significantly affect a product’s safety, compliance with governmental regulations, fit/function.</t>
  </si>
  <si>
    <t>Control Item Part, Ford Definition</t>
  </si>
  <si>
    <t>Product drawings/specifications containing Critical Characteristics. Ford Design and Quality Engineering approval is required for changes to Control Item FMEAs and Control Plans.</t>
  </si>
  <si>
    <t>Customer Characteristic Definitions and Terms</t>
  </si>
  <si>
    <t>CC - Critical Characteristics</t>
  </si>
  <si>
    <t>SC - Significant Characteristics</t>
  </si>
  <si>
    <t>KC - Key Characteristics</t>
  </si>
  <si>
    <t>Product parameters and requirements that can affect compliance with government regulation or have impact on safety.</t>
  </si>
  <si>
    <t>Product parameters and requirements that are vitally important for customer satisfaction, especially fit, function, performance or subsequent processing of product.</t>
  </si>
  <si>
    <t>Product parameters and requirements that are important for the technical realization of the design.</t>
  </si>
  <si>
    <t>List, to the extent possible, every potential cause and/or failure mechanism for each failure mode.  The cause/mechanism should be listed as concisely and completely as possible so that remedial efforts can be aimed at pertinent causes.
Potential cause of failure is defined as an indication of a design weakness, the consequence of which is the failure mode.
Typical failure causes may include, but are not limited to:
• Incorrect oxide thickness, incorrect circuit spacing, incorrect mold compound material, etc.
Typical failure mechanisms may include but are not limited to:
• Oxide breakdown, moisture ingress, ESD damage, etc.</t>
  </si>
  <si>
    <t>Occurrence</t>
  </si>
  <si>
    <t>Current Design Controls Prevention</t>
  </si>
  <si>
    <t>Current Design Controls Detection</t>
  </si>
  <si>
    <t>Detection</t>
  </si>
  <si>
    <t>Assign a Severity ranking for each potential effect using the appropriate ranking equvalent.
The severity ranking table is included into the template. (see Ranking Guidelines FMEA)
Severity is the rank associated with the most serious effect for a given failure mode. 
Severity is a relative ranking within the scope of the individual FMEA.  A reduction in the severity ranking index can be effected only through a design change.  This would be a customer notifiable change through PCN.
NOTE1:  Failure modes with a severity ranking of 1 should not be analyzed further.
NOTE2: Severity rankings shall not be reduced during the Lifecycle of the FMEA, unless the design is changed, which compensates or mitigates the resultant severity of failure.  For example, Built in Self Test (BIST) can mitigate the severity of a functional failure.  Reverse battery protection circuit can mitigate the severity of an incorrect battery connection.</t>
  </si>
  <si>
    <t>The FMEA template will automatically calculate the RPN.
The RPN is the product of the severity (S), occurrence (O), and detection (D) rankings.
(S) x (O) x (D) = RPN</t>
  </si>
  <si>
    <t>Recommended Actions</t>
  </si>
  <si>
    <t>Responsible</t>
  </si>
  <si>
    <t>Select the person responsible for completing the recommended action from the Team of individuals entered for the FMEA.</t>
  </si>
  <si>
    <t>Enter the date that the recommended action will be completed and the expected reduction in occurrence or improvement in detection can be seen.  Enter the predicted new RPN in the Recommended Action column</t>
  </si>
  <si>
    <t>State what action/s were taken for the recommended action.</t>
  </si>
  <si>
    <t>Enter the completion date of the recommended action.</t>
  </si>
  <si>
    <t>New Severity</t>
  </si>
  <si>
    <t xml:space="preserve">If the severity ranking has been improved due to the recommended action, enter the new severity ranking.  Otherwise leave the severity ranking as entered by the system.
NOTE1: Severity rankings shall not be reduced during the Lifecycle of the FMEA, unless the design is changed, which compensates or mitigates the resultant severity of failure.  </t>
  </si>
  <si>
    <t>New Occurrence</t>
  </si>
  <si>
    <t>If the occurrence ranking has been improved due to the recommended action, enter the new occurrence ranking. Otherwise keep the previous occurrence ranking.</t>
  </si>
  <si>
    <t>New Detection</t>
  </si>
  <si>
    <t>If the detection ranking has been improved due to the recommended action, enter the new detection ranking.  Otherwise enter the previous detection ranking.</t>
  </si>
  <si>
    <t>New RPN</t>
  </si>
  <si>
    <t>The FMEA template will automatically calculate the new RPN ranking.</t>
  </si>
  <si>
    <t xml:space="preserve"> If numerous line items have the same RPN or too many items require action per the previous rules, the team should use prioritization method and document the one used into the template.
 Proposed methods are the following. It is still possible to use another method which will have to be documented into the DFMEA template</t>
  </si>
  <si>
    <t>Action Item Prioritization</t>
  </si>
  <si>
    <t>S*O</t>
  </si>
  <si>
    <t>7*7 =49</t>
  </si>
  <si>
    <t>7*3= 21</t>
  </si>
  <si>
    <t>3*7 = 21</t>
  </si>
  <si>
    <t>Severity - Detection matrix</t>
  </si>
  <si>
    <t>Severity - Occurrence matrix</t>
  </si>
  <si>
    <t>S*D</t>
  </si>
  <si>
    <t xml:space="preserve">Each is a very different scenario with the same RPN.  Just as using the standard RPN, the use of the S*O index should be used in context of team discussion.  
The prioritization will be done based on a numerical basis, so in the case of a tie of the S*O index, the emphasis should be on the highest severity first since that has the potential of the largest impact on the end customer. </t>
  </si>
  <si>
    <t xml:space="preserve">Each is a very different scenario with the same RPN.  Just as using the standard RPN, the use of the SD index should be used in context of team discussion.  
The prioritization will be done based on a numerical basis, so in the case of a tie of the SD index, the emphasis should be on the highest occurrence first since that has the potential of the largest impact on the end customer with delivery issues. </t>
  </si>
  <si>
    <r>
      <t>Design Review on Failure Modes</t>
    </r>
    <r>
      <rPr>
        <b/>
        <i/>
        <sz val="11"/>
        <color rgb="FF0070C0"/>
        <rFont val="Arial"/>
        <family val="2"/>
      </rPr>
      <t xml:space="preserve">  </t>
    </r>
    <r>
      <rPr>
        <b/>
        <sz val="11"/>
        <color rgb="FF0070C0"/>
        <rFont val="Arial"/>
        <family val="2"/>
      </rPr>
      <t>with Project Core Team</t>
    </r>
    <r>
      <rPr>
        <b/>
        <i/>
        <sz val="11"/>
        <color rgb="FF0070C0"/>
        <rFont val="Arial"/>
        <family val="2"/>
      </rPr>
      <t xml:space="preserve"> (Design Review Board not used in NXP, is that the core team?)</t>
    </r>
  </si>
  <si>
    <r>
      <t>The use of a Design Review on Failure Modes is a cause and effect analysis of concerns related to any design change/s. It is a non-numerical method to guide and manage discussion in relation to the change. Design Review focuses on the impact of the change on design, evaluation procedures, and manufacturing systems with the intent of anticipating and preventing problems.  The design review is done by the subject matter experts to evaluate the change(s) and related improvements,</t>
    </r>
    <r>
      <rPr>
        <strike/>
        <sz val="10"/>
        <rFont val="Arial"/>
        <family val="2"/>
      </rPr>
      <t xml:space="preserve"> which is an integral part of DRBFM.</t>
    </r>
    <r>
      <rPr>
        <sz val="10"/>
        <rFont val="Arial"/>
        <family val="2"/>
      </rPr>
      <t xml:space="preserve">  This non-mathematical technique to determine items to address is typically used with Design FMEAs regardless of RPN value</t>
    </r>
  </si>
  <si>
    <t>Fault Tree Analysis</t>
  </si>
  <si>
    <t>Fault Tree Analysis (FTA) is a technique for system analysis where system faults are analyzed from a single potential failure to identify all possible causes.  FTA considers combinations of interdependent as well as independent causes.  The FTA also normally includes all failure probabilities identification.  This allows the identification of potential system, as well as component reliabilities.  This non-mathematical technique to determine items to address is used with Design and Process FMEAs regardless of the actual RPN value.</t>
  </si>
  <si>
    <t>Assign an Occurrence ranking for each potential cause using the appropriate Occurrence ranking table is included into the template (Ranking Guidelines FMEA)
Occurrence is the likelihood that a specific cause/mechanism will occur during the design life.  The likelihood of occurrence ranking number has a relative meaning rather than an absolute value.  Preventing or controlling the causes/mechanisms of the failure mode through a design change or design process change (e.g., design checklist, design review, design guide) is the only way a reduction in the occurrence ranking can be effected.
In determining this estimate, questions such as the following should be considered:
• What is the service history/field experience with similar components, subsystems, or systems?
• Is the component a carryover or similar to a previous level component, subsystem, or system?
• How significant are changes from a previous level component, subsystem, or system?
• Is the component radically different from a previous level component?
• Is the component completely new?
• Has the component application changed?
• What are the environmental changes?
• Has an engineering analysis (e.g., reliability) been used to estimate the expected comparable occurrence rate for the application?
• Have preventive controls been put in place?
The occurrence ranking number is a relative rating within the scope of the FMEA and may not reflect the actual likelihood of occurrence.</t>
  </si>
  <si>
    <t>Design Controls shall prevent the cause/mechanism of failure or the failure mode from occurring, or reduce their rate of occurrence.
List the prevention, design validation/verification (DV), or other activities that have been completed or committed to and that will assure the design adequacy for the failure mode and/or cause/mechanism under consideration.  
Which design-verification control plan will be applied to prevent the cause of the failure to occur ?
This plan may include modeling, charactrization, simulation and verification of engineering or test samples.
Current controls (e.g., design reviews, fail/safe designs such as a pressure relief valve, mathematical studies, rig/lab testing, feasibility review, prototype tests) are those that have been or are being used with the same or similar designs.  The team should always be focused on improving design controls; for example, creating new system tests in the lab, or creating new system modeling algorithms, etc.
The preferred approach is to first use prevention controls, if possible.  The initial occurrence rankings will be affected by the prevention controls provided they are integrated as part of the design intent.  
Once the design controls have been identified, review all prevention controls to determine if any occurrence rankings need to be revised</t>
  </si>
  <si>
    <t>Detect the cause/mechanism of failure or the failure mode, either by analytical or physical methods, before the item is released to production.
Identify which control plan will be applied to detect the cause of the failure.
The initial rankings for detection will be based on design controls that either detect the cause/mechanism of failure, or detect the failure mode.
Current controls (e.g., design reviews, fail/safe designs such as a pressure relief valve, mathematical studies, rig/lab testing, feasibility review, prototype tests) are those that have been or are being used with the same or similar designs.  The team should always be focused on improving design controls; for example, creating new system tests in the lab, or creating new system modeling algorithms, etc.</t>
  </si>
  <si>
    <r>
      <t xml:space="preserve">Assign a Detection ranking for each detection control using the </t>
    </r>
    <r>
      <rPr>
        <sz val="10"/>
        <rFont val="Arial"/>
        <family val="2"/>
      </rPr>
      <t>Detection ranking table is included into the template.  (see Ranking Guidelines FMEA) 
If there are multiple detection controls, enter the lowest detection ranking in the Detection field.  If there are no detection controls a detection ranking of 10 shall be assigned.
Detection is the rank associated with the best detection control listed in the process control column. Detection is a relative ranking, within the scope of the individual FMEA.  In order to achieve a lower ranking, generally the planned process control has to be improved.
It is best to have detection controls in place as early as possible in the design development process.</t>
    </r>
  </si>
  <si>
    <r>
      <t>Recommended Actions:</t>
    </r>
    <r>
      <rPr>
        <sz val="10"/>
        <color rgb="FFFF0000"/>
        <rFont val="Arial"/>
        <family val="2"/>
      </rPr>
      <t xml:space="preserve">
</t>
    </r>
    <r>
      <rPr>
        <sz val="10"/>
        <rFont val="Arial"/>
        <family val="2"/>
      </rPr>
      <t xml:space="preserve">• Are required for the top 3 RPNs for each FMEA. 
    - If no recommended actions are being taken for a top RPN, then state the reason why in the individual line item/record.-
• Are to be identified for critical failure mechanisms that have high criticality (i.e., severity ranking from 9 to 10).
    - If no action is possible, then state the reason why in the individual line item/record.
• Are to be identified for critical failure mechanisms that have low detectability (i.e., detection ranking from 8 to 10). 
    - If no action is possible, then state the reason why in the individual line item/record.
• Are to be identified for failure mechanisms that have a severity ranking of 8 or greater on a Key Characteristic. 
   - If no action is possible, then state the reason why in the individual line item/record.
• Are to be identified for failure mechanisms that have a RPN&gt;100 on Key Characteristic.
   - If no action is possible, then state the reason why. The reason is to be stated in the individual line item/record.
• If the RPN is &lt;25 and the Severity is ≤ 5, then no Action to further reduce the RPN is necessary. “None” should be in the Recommended Action column.
• If action skipped due to result of cost-benefit analysis, please add this info here.
• If no Action is being taken at this time for a specific failure mode/cause/control combination, indicate this by selecting the “No Revision Necessary” entry.  “No Revision Planned” will automatically be entered in the Recommended Action column. </t>
    </r>
    <r>
      <rPr>
        <sz val="10"/>
        <color rgb="FFFF0000"/>
        <rFont val="Arial"/>
        <family val="2"/>
      </rPr>
      <t xml:space="preserve">
</t>
    </r>
    <r>
      <rPr>
        <sz val="10"/>
        <rFont val="Arial"/>
        <family val="2"/>
      </rPr>
      <t>Actions such as, but not limited to, the following should be considered:
• Revised Design Geometry and/or Tolerances,
• Revised Material Specification,
• Design of Experiment (particularly when multiple or interactive causes are present) or other problem-solving techniques, and,
• Revised Test Plan.
The primary objective of recommended actions is to reduce risks and increase customer satisfaction by improving the design.
Only a design revision can bring about a reduction in the severity ranking.  A reduction in the occurrence ranking can be effected only by removing or controlling one or more of the cause/mechanisms of the failure mode through a design revision.  An increase in design validation/verification actions will result in a reduction in the detection ranking only.  Increasing the design validation/verification actions is a less desirable engineering action since it does not address the severity or occurrence of the failure mode.</t>
    </r>
  </si>
  <si>
    <t xml:space="preserve">Project Name: </t>
  </si>
  <si>
    <r>
      <t xml:space="preserve">FMEA Scope:  </t>
    </r>
    <r>
      <rPr>
        <sz val="10"/>
        <rFont val="Arial"/>
        <family val="2"/>
      </rPr>
      <t>please indicate applicable elements - examples below.</t>
    </r>
  </si>
  <si>
    <t>yes/no</t>
  </si>
  <si>
    <t>IP</t>
  </si>
  <si>
    <t>die</t>
  </si>
  <si>
    <t>package</t>
  </si>
  <si>
    <t>software</t>
  </si>
  <si>
    <t>system</t>
  </si>
  <si>
    <r>
      <t xml:space="preserve">Special Characteristics: </t>
    </r>
    <r>
      <rPr>
        <sz val="10"/>
        <rFont val="Arial"/>
        <family val="2"/>
      </rPr>
      <t xml:space="preserve"> please list set of Special Characteristics or "None" and short explanation.</t>
    </r>
  </si>
  <si>
    <t xml:space="preserve">Critical Characteristics: </t>
  </si>
  <si>
    <t>The project design has the following Critical Characteristics:</t>
  </si>
  <si>
    <t>1.</t>
  </si>
  <si>
    <t>The product shall adhere to FCC regulation CFR 47, part 15, 231 and 15.249.</t>
  </si>
  <si>
    <t>Significant Characteritics:</t>
  </si>
  <si>
    <t>The project design has the following Significant Characteristics:</t>
  </si>
  <si>
    <t xml:space="preserve">1. </t>
  </si>
  <si>
    <t>The DSSS system shall detect signals with a strength of -116dBm.</t>
  </si>
  <si>
    <t>Key Characteristics:</t>
  </si>
  <si>
    <t>The project design has no Key Characteristics: no technical complexity requires highlighting due to high re-use.</t>
  </si>
  <si>
    <r>
      <rPr>
        <b/>
        <sz val="10"/>
        <rFont val="Arial"/>
        <family val="2"/>
      </rPr>
      <t xml:space="preserve">Referenced FMEA: </t>
    </r>
    <r>
      <rPr>
        <sz val="10"/>
        <rFont val="Arial"/>
        <family val="2"/>
      </rPr>
      <t xml:space="preserve">please provide a reference (e.g., link) </t>
    </r>
    <r>
      <rPr>
        <b/>
        <sz val="10"/>
        <rFont val="Arial"/>
        <family val="2"/>
      </rPr>
      <t>below</t>
    </r>
    <r>
      <rPr>
        <sz val="10"/>
        <rFont val="Arial"/>
        <family val="2"/>
      </rPr>
      <t xml:space="preserve"> to other FMEAs reviewed for the development of this FMEA.</t>
    </r>
  </si>
  <si>
    <t>Tip:  Remember to review FMEAs from re-used IPs, operations, and any related projects/products.</t>
  </si>
  <si>
    <t>Relation</t>
  </si>
  <si>
    <t>none</t>
  </si>
  <si>
    <t>Project Definition Approval - "PPA"</t>
  </si>
  <si>
    <t>Project Planning Approval - "PPA"</t>
  </si>
  <si>
    <t>Customer Engineering Samples "CES"</t>
  </si>
  <si>
    <t>Customer Qualification Samples - "CQS"</t>
  </si>
  <si>
    <t xml:space="preserve">Tape Out - "TO" </t>
  </si>
  <si>
    <t>Release - “R”
(SRA)</t>
  </si>
  <si>
    <t>Safety Related</t>
  </si>
  <si>
    <t>normal</t>
  </si>
  <si>
    <t>_</t>
  </si>
  <si>
    <t>safety related</t>
  </si>
  <si>
    <t>SR</t>
  </si>
  <si>
    <t>Classification for Functional Safety</t>
  </si>
  <si>
    <t>FMEA- Item</t>
  </si>
  <si>
    <t>SR - Safety Related</t>
  </si>
  <si>
    <t>Using the Classification columns</t>
  </si>
  <si>
    <t>Display content of single FMEA items on one page to facilitate reviews. Changes will be added to FMEAFORM automatically</t>
  </si>
  <si>
    <t xml:space="preserve">Safety Related Characteristics/functions within the Product Creation space are items which can affect Functional Safety. Items that are classified 'Safety Related', however, are features (requirements) that require extra attention/efforts to minimize the risk of adverse consequences wrt to Functional Safety.(ISO 26262) The extra efforts must be listed as a mitigation action in the DFMEA, no matter what the RPN is. </t>
  </si>
  <si>
    <t>Special Characteristics</t>
  </si>
  <si>
    <t>None</t>
  </si>
  <si>
    <t>BU R&amp;D Mgr</t>
  </si>
  <si>
    <t>BL/PL R&amp;D Mgr</t>
  </si>
  <si>
    <t>Security Architect</t>
  </si>
  <si>
    <t>Program Mgr</t>
  </si>
  <si>
    <t>Product Quality Engineer</t>
  </si>
  <si>
    <t>Project Functional Safety Mgr</t>
  </si>
  <si>
    <t>Software Lead</t>
  </si>
  <si>
    <t>Test Engineer</t>
  </si>
  <si>
    <t>Project Team</t>
  </si>
  <si>
    <t>Product Package Engineer</t>
  </si>
  <si>
    <t>Validation Engineer</t>
  </si>
  <si>
    <t>Verification Engineer</t>
  </si>
  <si>
    <t>I</t>
  </si>
  <si>
    <t>A</t>
  </si>
  <si>
    <t>C</t>
  </si>
  <si>
    <t>R/S*</t>
  </si>
  <si>
    <t>A**</t>
  </si>
  <si>
    <t>Design Lead (SOC/IP)</t>
  </si>
  <si>
    <t>Project Manager</t>
  </si>
  <si>
    <t>Functionl Safety Architect</t>
  </si>
  <si>
    <t>Organization Funcation Safety Manager</t>
  </si>
  <si>
    <t>Quality Assurance Engineer</t>
  </si>
  <si>
    <t>System Architect</t>
  </si>
  <si>
    <t>Revision #</t>
  </si>
  <si>
    <t>R</t>
  </si>
  <si>
    <t>Accountable</t>
  </si>
  <si>
    <t>Supportive</t>
  </si>
  <si>
    <t>Consulted</t>
  </si>
  <si>
    <t>Informed</t>
  </si>
  <si>
    <r>
      <t>These people have responsibilities for certain tasks.  They are the 'creator' of the deliverable and</t>
    </r>
    <r>
      <rPr>
        <b/>
        <sz val="9"/>
        <rFont val="Arial"/>
        <family val="2"/>
      </rPr>
      <t xml:space="preserve"> make sure it is executed</t>
    </r>
  </si>
  <si>
    <r>
      <t xml:space="preserve">This is the person accountable for the job and </t>
    </r>
    <r>
      <rPr>
        <b/>
        <sz val="9"/>
        <rFont val="Arial"/>
        <family val="2"/>
      </rPr>
      <t>who will give approval.</t>
    </r>
  </si>
  <si>
    <r>
      <t xml:space="preserve">These people are actively supporting the process and </t>
    </r>
    <r>
      <rPr>
        <b/>
        <sz val="9"/>
        <rFont val="Arial"/>
        <family val="2"/>
      </rPr>
      <t>delivering input.</t>
    </r>
  </si>
  <si>
    <r>
      <t xml:space="preserve">These people would like to know about the task and we would </t>
    </r>
    <r>
      <rPr>
        <b/>
        <sz val="9"/>
        <rFont val="Arial"/>
        <family val="2"/>
      </rPr>
      <t xml:space="preserve">seek their opinions </t>
    </r>
    <r>
      <rPr>
        <sz val="9"/>
        <rFont val="Arial"/>
        <family val="2"/>
      </rPr>
      <t>before a decision or action</t>
    </r>
  </si>
  <si>
    <r>
      <t xml:space="preserve">This group get one-way communication to </t>
    </r>
    <r>
      <rPr>
        <b/>
        <sz val="9"/>
        <rFont val="Arial"/>
        <family val="2"/>
      </rPr>
      <t>keep them up-to-date</t>
    </r>
    <r>
      <rPr>
        <sz val="9"/>
        <rFont val="Arial"/>
        <family val="2"/>
      </rPr>
      <t xml:space="preserve"> with progress and other messages after a decision or action</t>
    </r>
  </si>
  <si>
    <t>Other</t>
  </si>
  <si>
    <t>Severity Levels</t>
  </si>
  <si>
    <t>Instructions for Safety Related Column in FMEA FORM</t>
  </si>
  <si>
    <t>Design Frozen</t>
  </si>
  <si>
    <t>Determine if a recommendated action is needed for future generation products.</t>
  </si>
  <si>
    <t xml:space="preserve">−This means the team have concluded that the item could manifest as a field quality issue and carries the potential of violating one or more safety goals.  </t>
  </si>
  <si>
    <t xml:space="preserve">−In these cases, the team shall assure alignment of the DFMEA item to the covering Safety Mechanism(s).  </t>
  </si>
  <si>
    <t xml:space="preserve">−As a minimum example, the team would include in the Recommended Action a reference to the Safety Mechanism item number(s), described in the Safety Manual, which are intended to cover the DFMEA item.  </t>
  </si>
  <si>
    <t>−Further, as cross-reference, the team would include the DFMEA item number as part of the covering Safety Mechanism description(s).</t>
  </si>
  <si>
    <t xml:space="preserve">−If the risk needs to be escalated to the customer, then the proposed mitigation must include the usage of the safety mechanism to detect this failure.  </t>
  </si>
  <si>
    <t>Design NOT 
Frozen</t>
  </si>
  <si>
    <t>NOTE</t>
  </si>
  <si>
    <t>This does not replace tracability and should be focused on linkage</t>
  </si>
  <si>
    <t>* Depending on BL/PL - The Design Lead or System Architect will be responsbile or support</t>
  </si>
  <si>
    <t>Key Date</t>
  </si>
  <si>
    <t xml:space="preserve"> Note: 
  + Please note Gate Table at bottom.
  + Please include, for initial FMEA sessions on each     
     subsystem block, the name of the block in focus in the 
     Comments column.
  + Add an " X " in the job role column when they provided input/updates to the DFMEA Review for tracking</t>
  </si>
  <si>
    <t>Product parameters and requirements that have impact on safety.
When the classification column has a CC and has an impact on Safety, then the safety related column should have a SR.  If it is a governance rule violation, then the Safety Related column should remain blank.</t>
  </si>
  <si>
    <r>
      <rPr>
        <b/>
        <sz val="11"/>
        <color theme="1"/>
        <rFont val="Times New Roman"/>
        <family val="1"/>
      </rPr>
      <t>Severity of 9:</t>
    </r>
    <r>
      <rPr>
        <sz val="11"/>
        <color theme="1"/>
        <rFont val="Times New Roman"/>
        <family val="1"/>
      </rPr>
      <t xml:space="preserve"> 
Failure mode violating a safety goal, detected by safety diagnostic
</t>
    </r>
    <r>
      <rPr>
        <b/>
        <sz val="11"/>
        <color theme="1"/>
        <rFont val="Times New Roman"/>
        <family val="1"/>
      </rPr>
      <t>Severity of 10:</t>
    </r>
    <r>
      <rPr>
        <sz val="11"/>
        <color theme="1"/>
        <rFont val="Times New Roman"/>
        <family val="1"/>
      </rPr>
      <t xml:space="preserve">
Failure mode violating a safety goal, not detected by diagnostic or
Failure mode violating a safety goal, detected by safety diagnostic, but no corrective action available (no entry in safe state possible)</t>
    </r>
  </si>
  <si>
    <r>
      <t xml:space="preserve">Preparation Material:  </t>
    </r>
    <r>
      <rPr>
        <sz val="10"/>
        <rFont val="Arial"/>
        <family val="2"/>
      </rPr>
      <t xml:space="preserve">please provide a reference (link, e.g.) </t>
    </r>
    <r>
      <rPr>
        <b/>
        <sz val="10"/>
        <rFont val="Arial"/>
        <family val="2"/>
      </rPr>
      <t>below</t>
    </r>
    <r>
      <rPr>
        <sz val="10"/>
        <rFont val="Arial"/>
        <family val="2"/>
      </rPr>
      <t xml:space="preserve"> to block diagram, V&amp;V plan, requirements (CRS, FRS, block), action tracking system, etc.</t>
    </r>
    <r>
      <rPr>
        <b/>
        <sz val="10"/>
        <rFont val="Arial"/>
        <family val="2"/>
      </rPr>
      <t xml:space="preserve">  Include design related customer return and manufacturing issues as inputs for the DFMEA coming from similar products or deivatives if any.</t>
    </r>
  </si>
  <si>
    <t>Before TO (Hardware) or EAR (Software) or DC (Package), the set of Special Characteristics (characteristics/requirements), if any, shall be agreed with core team and customer or customer representative (product manager). Customer-specific requirements may identify special product characteristic symbols and their usage.
See Usage Guide FMEA Register tab and Characteristics tab definitions, 
Please ensure that the FMEA participants see the list of Special Characteristics.
Tip: Document the source/rationale for characteristics  e.g. »Request from customer xyz«</t>
  </si>
  <si>
    <t>Severity (S)</t>
  </si>
  <si>
    <t>Non-Automotive</t>
  </si>
  <si>
    <t>Hardly noticable. No real effect on performance</t>
  </si>
  <si>
    <t>Negligible</t>
  </si>
  <si>
    <t>A noticable affect on secondary parameter which does not result in degradation of performance</t>
  </si>
  <si>
    <t>Minor</t>
  </si>
  <si>
    <t>A noticable affect on secondary parameter which result in only slight degradation of performance</t>
  </si>
  <si>
    <t>Very low</t>
  </si>
  <si>
    <t>Causes some deterioration of performance, but functionality is maintained</t>
  </si>
  <si>
    <t>Functional degradation at extreme conditions (temperature, supply, noise,...)</t>
  </si>
  <si>
    <t>Parametrical degradation at typical conditions (temperature, supply, noise ..)</t>
  </si>
  <si>
    <t>Functional degradation at typical conditions (temperature, supply, noise, ...)</t>
  </si>
  <si>
    <t>Very high</t>
  </si>
  <si>
    <t>High degree of customer dissatisfaction, partial loss of function</t>
  </si>
  <si>
    <t>Dangerous with warning</t>
  </si>
  <si>
    <t>Complete loss of function</t>
  </si>
  <si>
    <t>Dangerous without warning</t>
  </si>
  <si>
    <t>Potential safety problem or legal violation</t>
  </si>
  <si>
    <t>Probability of Occurence (O)</t>
  </si>
  <si>
    <t>Almost Never</t>
  </si>
  <si>
    <t>Nothing new in the design aspect</t>
  </si>
  <si>
    <t>Extremely Low</t>
  </si>
  <si>
    <t>design aspect is covered by established design rules</t>
  </si>
  <si>
    <t>Possible</t>
  </si>
  <si>
    <t>Design supported by modelled or experimental results, but not by established design rules or proven designs</t>
  </si>
  <si>
    <t>Probable</t>
  </si>
  <si>
    <t>Design is supported by modelled or experimental results, but for different specifications</t>
  </si>
  <si>
    <t>Extremely High</t>
  </si>
  <si>
    <t>High Chance of design not meeting specification. No design rules, experimental or modelling results to support this aspect of design</t>
  </si>
  <si>
    <t>Probability of Detection (D)</t>
  </si>
  <si>
    <t>Almost certain</t>
  </si>
  <si>
    <t>Design weakness will certainly be detected with currently defined control mechanism</t>
  </si>
  <si>
    <t>Design weakness is likely to be detected with currently defined control mechanism</t>
  </si>
  <si>
    <t>Currently defined control mechanism may detect a potential weakness</t>
  </si>
  <si>
    <t>Design weakness is unlikely to be detected with currently defined control mechanism</t>
  </si>
  <si>
    <t>Absolute certainty that the currently defined control mechanism will not detect a potential design weakness</t>
  </si>
  <si>
    <t>Absolute uncertainty</t>
  </si>
  <si>
    <t>For Auto BL's and Prodcuts only:</t>
  </si>
  <si>
    <t>At your designated frequency, complete the below table.  Retrieve values from rows 66 through 69 "#FMs per zone"</t>
  </si>
  <si>
    <t xml:space="preserve"> FMEA Preparation Data Recommendation</t>
  </si>
  <si>
    <t>DFMEA Usage Guide</t>
  </si>
  <si>
    <t>For Auto BL's only: 
All products and processes have characteristics that are important and need to be controlled.  Special Characteristics within the Product Creation space are product characteristic which can affect safety or compliance with regulations, fit, function, performance or subsequent processing of product (cf. ISO/TS 16949.) Special Characteristics, however, are features (requirements) that require extra attention/efforts to minimize the risk of adverse consequences. The extra efforts must be listed as a mitigation action in the DFMEA, no matter what the RPN is 
( - or an explanation given why there is not a need for a mitigation action – however, this would be an exceptional case.) Any changes to the Special Characteristics list afterwards shall be agreed with core team and/or customer (or customer representative), as applicable
Customer-identified special characteristics (if any) require specific symbols to be used. (see Tab 'Characteristic')
This column may be used to classify any special product characteristics (e.g., critical, major, significant) for components, subsystems, or systems that may require additional design or process controls.
This column may also be used to highlight high-priority failure modes for engineering assessment if the team finds this helpful or if local management requires it. In this case the priority definition method will have to be explain into the template.
Special characteristics should be addressed in the Recommended Actions column and have the special process controls identified in the Process FMEA. 
A Potential Failure that is associated with a Special Characteristic shall be flagged via the Classification column in the FMEA.</t>
  </si>
  <si>
    <t>Document Author(s)</t>
  </si>
  <si>
    <t>Document Owner</t>
  </si>
  <si>
    <t>Owning Organization</t>
  </si>
  <si>
    <t>Business Process</t>
  </si>
  <si>
    <t>Security Level</t>
  </si>
  <si>
    <t>Company Internal</t>
  </si>
  <si>
    <t>Objective and scope</t>
  </si>
  <si>
    <t>Instructions to use/rules</t>
  </si>
  <si>
    <t>Reference documents</t>
  </si>
  <si>
    <t>Definitions &amp; Acronyms</t>
  </si>
  <si>
    <t>Revision history</t>
  </si>
  <si>
    <t xml:space="preserve">Author </t>
  </si>
  <si>
    <t>Published date</t>
  </si>
  <si>
    <t>Change description</t>
  </si>
  <si>
    <t>Owner</t>
  </si>
  <si>
    <t>Ute Essen - Willemsen</t>
  </si>
  <si>
    <t>CTO</t>
  </si>
  <si>
    <t>Product Creation</t>
  </si>
  <si>
    <t>DFMEA Template to be used when generating a DFMEA for an NPI/NTI project.  The FMEA FORM is in compliance with the AIAG 4th Edition DFMEA.</t>
  </si>
  <si>
    <t>Refer to FMEA Prep and Usage Guide worksheets in this document</t>
  </si>
  <si>
    <t xml:space="preserve">Temporary document id for the NXP DFMEA specification: NXPOMS-999116894-12622 </t>
  </si>
  <si>
    <t>DFMEA - Design Failure Mode and Effects Analysis</t>
  </si>
  <si>
    <t>NXP DFMEA Template</t>
  </si>
  <si>
    <t>Document ID</t>
  </si>
  <si>
    <t>NXPOMS-999116894-12799</t>
  </si>
  <si>
    <t>Diane Clegg</t>
  </si>
  <si>
    <t>Artur Burchard</t>
  </si>
  <si>
    <t>Initial document created</t>
  </si>
  <si>
    <t>RFE-SW-1</t>
  </si>
  <si>
    <t>Boot time</t>
  </si>
  <si>
    <t>Time to first data out compromised</t>
  </si>
  <si>
    <t>Calibration converging slower then expected (e.g. revention can be to use maximum iterations).</t>
  </si>
  <si>
    <r>
      <t xml:space="preserve">Make a correct definition of RFE boot time (e.g. Calibration is done, time to first CMD, to CAN, to </t>
    </r>
    <r>
      <rPr>
        <b/>
        <sz val="11"/>
        <rFont val="Arial"/>
        <family val="2"/>
      </rPr>
      <t>Radar data out = 500[ms]</t>
    </r>
    <r>
      <rPr>
        <sz val="11"/>
        <rFont val="Arial"/>
        <family val="2"/>
      </rPr>
      <t>).</t>
    </r>
  </si>
  <si>
    <t>Order of start-up is flexible to certain degree, and longer RFE stat-up time can be accomodated at system, level. Therefore no 8 Severity as customer may not notice.
Autosar start time long.</t>
  </si>
  <si>
    <t>RFE-SW-2</t>
  </si>
  <si>
    <t>IP Registers</t>
  </si>
  <si>
    <t>Incorrect values are written to the IP registers (generic for all IPs)</t>
  </si>
  <si>
    <t>Undefined behaviour of RFE</t>
  </si>
  <si>
    <t>The control path from RFE-M7 to the bridges are not protected by CRC (from bridges to IPs it is under CRC).</t>
  </si>
  <si>
    <t>2x read, read-after-write</t>
  </si>
  <si>
    <t>RFE-SW-3</t>
  </si>
  <si>
    <t>CMD data corruption</t>
  </si>
  <si>
    <t>command corruption</t>
  </si>
  <si>
    <t>Undefined behaviour of SW</t>
  </si>
  <si>
    <t>bit-flips on bus/memory</t>
  </si>
  <si>
    <t>Framing and CRC protection</t>
  </si>
  <si>
    <t>RFE-SW-4</t>
  </si>
  <si>
    <t>RSP corruption</t>
  </si>
  <si>
    <t>rsp corruption</t>
  </si>
  <si>
    <t>RFE-SW-5</t>
  </si>
  <si>
    <t>Calibration</t>
  </si>
  <si>
    <t>Wrong FE operation</t>
  </si>
  <si>
    <t>Calibration not converging</t>
  </si>
  <si>
    <t>Calibration loop not working correctly (with respect to silicon behaviours).</t>
  </si>
  <si>
    <t>TX power level</t>
  </si>
  <si>
    <t>RFE-SW-6</t>
  </si>
  <si>
    <t>Temperature</t>
  </si>
  <si>
    <t>Tx ON too long
e.g. Calibration longer than it could be due to long SPI access
TempSensor not meauring corectly or acurately (they are places physically and hot spot can be elswhere).</t>
  </si>
  <si>
    <t>RFE-SW-7</t>
  </si>
  <si>
    <t>Program Execution flow</t>
  </si>
  <si>
    <t>Wrong program execution flow.
example: undesired Calibration sequence</t>
  </si>
  <si>
    <t>RF behaviour compromised</t>
  </si>
  <si>
    <t>Giving Customers programability to set an undesired sequence.
Contitional execution may be influenced by transient error in the core.
Wrong design.</t>
  </si>
  <si>
    <t>windowed watchdog (FCCU)</t>
  </si>
  <si>
    <t>RFE-SW-8</t>
  </si>
  <si>
    <t>Timers</t>
  </si>
  <si>
    <t>Fail to handler event.
E.g. interrupts, polling.</t>
  </si>
  <si>
    <t>Non systematic failure of RFE SW</t>
  </si>
  <si>
    <t>random hardware fault
desing: accidental disabling
multiple masters: Timer gets changed and does not perform its function for one of the Masters.</t>
  </si>
  <si>
    <t>Fault injection tests?</t>
  </si>
  <si>
    <t>execuition time is measured for e.g.  Calibration and so on.
Multiple timers present. Also on application side.</t>
  </si>
  <si>
    <t>RFE-SW-9</t>
  </si>
  <si>
    <t>Interrupt service latency</t>
  </si>
  <si>
    <t>interrupts served too late</t>
  </si>
  <si>
    <t>processor busy.
Interrupt disabled e.g. due to critical sections.</t>
  </si>
  <si>
    <t>INTM = measures Interrupts delays</t>
  </si>
  <si>
    <t>RFE-SW-10</t>
  </si>
  <si>
    <t>Dynamic Chirping</t>
  </si>
  <si>
    <t>time to program next chirp is too short</t>
  </si>
  <si>
    <t>Data is wrong</t>
  </si>
  <si>
    <t>Long bus access to TE registers (e..g 30cc). 
Interrupts delayed (by other interrupts).
Processor busy</t>
  </si>
  <si>
    <t>RFE-SW-11</t>
  </si>
  <si>
    <t>Stack</t>
  </si>
  <si>
    <t>Stack overflow</t>
  </si>
  <si>
    <t>program malfunction</t>
  </si>
  <si>
    <t>Too small stack
Too deep function calls.
Recursive calls.
Interrupt nesting.
Tainted variable (variable modified from outside, variable used for indexing)</t>
  </si>
  <si>
    <t>Have disabled memory section above the memory marked for stack, use MPU to trigger exception when stack overflows.</t>
  </si>
  <si>
    <t>couple of options described in AS (MPU buffer section)</t>
  </si>
  <si>
    <t>Compiler settings to prevent stack overflow??
Defensive programming?
2 stacks, separate one for FuSa.</t>
  </si>
  <si>
    <t>RFE-SW-12</t>
  </si>
  <si>
    <t>Customer Functionality</t>
  </si>
  <si>
    <t xml:space="preserve">Unwated HW state e.g. for the next functions which are "unaware".
</t>
  </si>
  <si>
    <t>Wrong HW state depending on specific function call sequence.</t>
  </si>
  <si>
    <t>RFE-SW-34</t>
  </si>
  <si>
    <t>CRs, image updates.</t>
  </si>
  <si>
    <t>API too abstract/generic/lack of customer requirements.</t>
  </si>
  <si>
    <t>RFE-SW-13</t>
  </si>
  <si>
    <t>Customer Functionality
Access control to IPs</t>
  </si>
  <si>
    <t>Wrong HW state assumed by RFE SW.</t>
  </si>
  <si>
    <t>internal registers are not locked !</t>
  </si>
  <si>
    <t xml:space="preserve">validation/internal register access to allowed by application SW (security HW mechanisms like firewall in place), validation/internal register access API not present in RFE API. 
</t>
  </si>
  <si>
    <t>RFE-SW-14</t>
  </si>
  <si>
    <t>Customer accesses functional registers directly.</t>
  </si>
  <si>
    <t xml:space="preserve">functional register access to allowed by application SW (security HW mechanisms like firewall in place), functional register access API not present in RFE API. 
</t>
  </si>
  <si>
    <t>RFE-SW-15</t>
  </si>
  <si>
    <t>CRC-8</t>
  </si>
  <si>
    <t>CRC-8 not sufficient to provide hamming distance of 4 required by ISO26262</t>
  </si>
  <si>
    <t>occasional errors occuring.
Problems for SHARK more evident.
Also customers may be not satisfied with CRC8.</t>
  </si>
  <si>
    <t>CRC32 to be used</t>
  </si>
  <si>
    <t>Document CRC32 decision</t>
  </si>
  <si>
    <t>RFE-SW-16</t>
  </si>
  <si>
    <t>Tools</t>
  </si>
  <si>
    <t>Compiler bugs</t>
  </si>
  <si>
    <t>Wrong code, wrong program flow etc.</t>
  </si>
  <si>
    <t>TCL = tool confidence level evaluation flow already exists. Tools are evaluated based on their own FMEA.
Link to TCL evaluation. To be checked in build, configuration etc are included:
https://bitbucket.sw.nxp.com/projects/STRX/repos/rfe/browse/docs/Functional_Safety/Tool_Evaluation_Qualification</t>
  </si>
  <si>
    <t xml:space="preserve">Follow what is defined by TCL, such that the RFE SW Team shall be aware of compiler defec list, to avoid known bugs. 
FuSa compilers maintain the defect list already.
</t>
  </si>
  <si>
    <t>RFE-SW-17</t>
  </si>
  <si>
    <t>Validation Set-up</t>
  </si>
  <si>
    <t>Different set-up of validation and customer product.
E.g. optimal operating points of Analog IPs are defined by the validaton team for example not using RFE SW but direct access to registers, and even more these optimal operating points will change during the project.
(and are also different for customer set-up.).
e.g. customer made a rapid temperature increase while NXP had exercised gradual temperature increase.</t>
  </si>
  <si>
    <t>Non optimal RF performance (e.g. worse SNR).</t>
  </si>
  <si>
    <t>Failure to apply the optimal RF values.</t>
  </si>
  <si>
    <t>Application default column in IP registers.</t>
  </si>
  <si>
    <t>RFE-SW-18</t>
  </si>
  <si>
    <t>Timing</t>
  </si>
  <si>
    <t xml:space="preserve">Dynamic register programming during quiet time takes too long, how to guarantee 100% sure, even if margin is high.
Not an easy measure to be 100% sure, if we are too late we migh not know about it.
</t>
  </si>
  <si>
    <t>Chirps gets wrong values, and the data is not corresponding the customer application. TE gets the new values too late after it latches them for the current frame.</t>
  </si>
  <si>
    <t>2 HW improvement options defined to increased margin.</t>
  </si>
  <si>
    <t>RFE-SW-19</t>
  </si>
  <si>
    <t>(Digital) Access time to HW is different (for silicon) than expected (in simulation). Contentions/Multiple access to HW leads to variability in access.
e.g. during timing closure they may add delays and clock cycles may differ, shortly before tape-out (Kai)
Example: Timing after reset when the IP can be used.</t>
  </si>
  <si>
    <t>Non-deterministing (timing) behaviour of SW</t>
  </si>
  <si>
    <t>HW has different state, SW-HW FSMs are out of sync.</t>
  </si>
  <si>
    <t>RFE-SW-20</t>
  </si>
  <si>
    <t>RFE SPI Ctrl</t>
  </si>
  <si>
    <t>SPI controller not functioning correctly: stuck bits in register map.
e.g. end to end communication problem. Small gap between (we write to reg and read and based on tis CRC is generated, but CRC can be generated for the wrong value).</t>
  </si>
  <si>
    <t>Wrong values written to the slave peripheral
Value written to the wrong register
Wrong values read by software from the read data registers</t>
  </si>
  <si>
    <t>HW failure</t>
  </si>
  <si>
    <t>Repeat the message, if consistent error report System FCCU.</t>
  </si>
  <si>
    <t>Read back each register</t>
  </si>
  <si>
    <t>RFE-SW-21</t>
  </si>
  <si>
    <t>Unable to write to slave peripheral
Unable to read from slave peripheral</t>
  </si>
  <si>
    <t>RFE-SW-22</t>
  </si>
  <si>
    <t>SPI Mux</t>
  </si>
  <si>
    <t>Unable to access the slave peripherals from the internal SPI controller
Unable to access the slave peripherals from the external host
Write to the slave peripheral working, but reading not possible from the internal SPI controller
Write to the slave peripheral working, but reading not possible from the external host</t>
  </si>
  <si>
    <t>RFE-SW-23</t>
  </si>
  <si>
    <t>SPI bus</t>
  </si>
  <si>
    <t>SW is slower due to the slower register access</t>
  </si>
  <si>
    <t>160MHz does not work on silicon</t>
  </si>
  <si>
    <t>RFE-SW-24</t>
  </si>
  <si>
    <t>SWT/ PIT, STM</t>
  </si>
  <si>
    <t>Wrong programming due to a bug in an RFE SW.</t>
  </si>
  <si>
    <t>RFE-SW-25</t>
  </si>
  <si>
    <t>Timer not running
No interrupt generated</t>
  </si>
  <si>
    <t>RFE-SW-26</t>
  </si>
  <si>
    <t>INTM</t>
  </si>
  <si>
    <t>RFE-SW-27</t>
  </si>
  <si>
    <t>RFE IPs (incl INTM)</t>
  </si>
  <si>
    <r>
      <t xml:space="preserve">Register bits stuck 
</t>
    </r>
    <r>
      <rPr>
        <sz val="11"/>
        <color rgb="FFFF0000"/>
        <rFont val="Arial"/>
        <family val="2"/>
      </rPr>
      <t>=&gt; This is a permanent HW error, not applicable to SW FMEA, covered by LBIST HW for example. Will not cover in this FMEA. Rama</t>
    </r>
  </si>
  <si>
    <t>Unable to acknowledge error handling</t>
  </si>
  <si>
    <t>RFE-SW-28</t>
  </si>
  <si>
    <t>Monitor Timer will never start</t>
  </si>
  <si>
    <t>RFE-SW-29</t>
  </si>
  <si>
    <t>TE
Customer Functionality
Access control to IPs</t>
  </si>
  <si>
    <t>TE state different than assumed by SW, data radar can be corrupted, TE may hang.</t>
  </si>
  <si>
    <t>Application is triggerting TE while RFE SW assumes the control is done internally.
Actually we allow this access, which is different than other non intentional access.</t>
  </si>
  <si>
    <t>How does the access to cross-trigger control is done internally, maybe it has to be already explicitely allowed by RFE SW.</t>
  </si>
  <si>
    <t>RFE-SW-30</t>
  </si>
  <si>
    <t>Function Re-entry</t>
  </si>
  <si>
    <t>1. Loss of configuration
2. Device availability - Radar data not available</t>
  </si>
  <si>
    <t>RFE-SW-31</t>
  </si>
  <si>
    <t>Timed execution</t>
  </si>
  <si>
    <t>RFE-SW-32</t>
  </si>
  <si>
    <t>CRC Functionality</t>
  </si>
  <si>
    <t>HW fault</t>
  </si>
  <si>
    <t>CRC Functional check at startup</t>
  </si>
  <si>
    <t>RFE-SW-33</t>
  </si>
  <si>
    <t>OTP data</t>
  </si>
  <si>
    <t>Un-intended activation of masked faults</t>
  </si>
  <si>
    <t>Radar Data Path corruption</t>
  </si>
  <si>
    <t>BIST</t>
  </si>
  <si>
    <t>Fails to detect errors</t>
  </si>
  <si>
    <t>Fault injection test at the beginning of very first radar cycle?</t>
  </si>
  <si>
    <t>Firewall in place</t>
  </si>
  <si>
    <t>wrong location in the source code</t>
  </si>
  <si>
    <t>Wrong expected default register values at power-up (reset values).</t>
  </si>
  <si>
    <t>Wrong HW state</t>
  </si>
  <si>
    <t>SW relies on the reset values e.g. we do not program the registers that have already the values SW expects.</t>
  </si>
  <si>
    <t xml:space="preserve">Out of range "functional values" values </t>
  </si>
  <si>
    <t>"overflow" in functional values, undefined behaviour.</t>
  </si>
  <si>
    <t>FuSa functionality failuires</t>
  </si>
  <si>
    <t>AS: separation of code and data in memory by MPU. Think of privilidged access mode usage.</t>
  </si>
  <si>
    <t>Different RF performance</t>
  </si>
  <si>
    <t>Calibration, BIST not working properly.</t>
  </si>
  <si>
    <t>A RFE command in IPC shared memory is modified before CRC is calculated.</t>
  </si>
  <si>
    <t>A command is corrupted without noticing it. e.g. A wrong RFE param can be appllied, or a wrong command can be exectued.</t>
  </si>
  <si>
    <t>Another core writing to a shared memory, memory corruption by other tasks.</t>
  </si>
  <si>
    <t>System: TX</t>
  </si>
  <si>
    <t>Unnecessary (for a customer) sensor busy time (e.g. Test Transmissions for BIST , Calibration)</t>
  </si>
  <si>
    <t>Repeat programming, if consistent error we signal to System FFCU.</t>
  </si>
  <si>
    <t>SW CRC of registers for the IPs that have no internal register CRC check.</t>
  </si>
  <si>
    <t>Artur Burchard (Meeting Organizer)
Yongyi Wei
Soeren Schneider
Henrie Vos
Kai Gossner
Maxim Kulesh
Lars van Meurs
Marthijn de Man
Sandeep B B
Raghuraj Ballatigi</t>
  </si>
  <si>
    <t>Brain storm on failures, 10s of failures added. To be classified in the next meting.</t>
  </si>
  <si>
    <t>-</t>
  </si>
  <si>
    <t>x</t>
  </si>
  <si>
    <t>Artur Burchard (Meeting Organizer)
Yongyi Wei
Soeren Schneider
Henrie Vos
Kai Gossner
Maxim Kulesh
Lars van Meurs
Marthijn de Man
Sandeep B B
Raghuraj Ballatigi
Haridas Vilakathara</t>
  </si>
  <si>
    <t>SW1 .. SW12 evaluated.
First score produced.</t>
  </si>
  <si>
    <t>Initial score produced</t>
  </si>
  <si>
    <t>RFE-SW-35</t>
  </si>
  <si>
    <t>SW20 .. SW30 evaluated.
The score updated
FMEA Form repaired, not all items were taken into account in previous rounds, scores updated based on Comment fields in this page.</t>
  </si>
  <si>
    <t>The init API is designed such that it does not allow to be called more than once.</t>
  </si>
  <si>
    <t>Error return of the function.</t>
  </si>
  <si>
    <t>Programming error or triggering the FIT api during radar cycle</t>
  </si>
  <si>
    <t>Loops dependent on HW conditions may not exit</t>
  </si>
  <si>
    <t>Device availability - Radar data not available</t>
  </si>
  <si>
    <t>NIL</t>
  </si>
  <si>
    <t>Incorrect CRC functionality of the RFE M7</t>
  </si>
  <si>
    <t>1. Corruption of registers / data on memory (unintended write) goes un-detected
2. Device Availability- Radar data not available</t>
  </si>
  <si>
    <t>Diversities in CRC calculation methods.
Info: RFE M7 uses HW CRC while A53 uses SW implementation, this would help in detecting the errors.</t>
  </si>
  <si>
    <t xml:space="preserve">Frame Calibration takes more time and overshoots the timing budget of 2 ms. 
</t>
  </si>
  <si>
    <t>1.Time available for other functions within the radar cycle will be less.
2. Radar data availability is delayed.</t>
  </si>
  <si>
    <t xml:space="preserve">1. Radar data not reliable
2. Incorrect calibration
</t>
  </si>
  <si>
    <t>Re-entry of functions which are to be executed once and only at startup</t>
  </si>
  <si>
    <t>SW13 .. SW19,  SW34 and SW35 evaluated.
The score updated</t>
  </si>
  <si>
    <t>Artur, Henrie, Hong, Javier, Sandeep, Soeren, Yongyi, Kai, Lars, Maxim</t>
  </si>
  <si>
    <t>RFE-SW-36</t>
  </si>
  <si>
    <t>RFE-SW-30 - 33 and 36: Failure modes added and evaluated
RFE-SW-34 - Rephrased the Failure Mode</t>
  </si>
  <si>
    <t>1. HW fault
2. Incorrect ADC configuration
3. Incorrect ADC calibration</t>
  </si>
  <si>
    <t>1. HW fault
2. Programming Error</t>
  </si>
  <si>
    <t>Risks identified and evaluated. Rephrased an old item.</t>
  </si>
  <si>
    <t>More risks identified and evaluated</t>
  </si>
  <si>
    <t>Sandeep B B</t>
  </si>
  <si>
    <t>SWT</t>
  </si>
  <si>
    <t>SWT cannot be checked that it is functional</t>
  </si>
  <si>
    <t>There is no functionality to read SWT value while SWT is running.</t>
  </si>
  <si>
    <t>RFE-SW-37</t>
  </si>
  <si>
    <t>* SWT is only to be checked at the beginning for FuSa usage.
* for functional mode it should be checked at run-time.
SWT is used only for FuSa to check for timed execution of Radra Cycle.</t>
  </si>
  <si>
    <t xml:space="preserve">SW reg CRC.
Register write-read compare.
Register read-read compare.
</t>
  </si>
  <si>
    <t>Possibility to use ISM/FCCU Timer for redundancy.</t>
  </si>
  <si>
    <t>We cannot check that SWT is running, detectibility of SWT not running is low.
If we use windowed mode we cannot be sure that we are inside the window. So reprogramming of SWT is problematic !</t>
  </si>
  <si>
    <t>IPCF</t>
  </si>
  <si>
    <t>Rx ADC data corruption</t>
  </si>
  <si>
    <t>Wrong Rx ADC data is captured on reciever path</t>
  </si>
  <si>
    <t>RF BIST test will fail, BIST will detect the corruption</t>
  </si>
  <si>
    <t>Corruption of critical variables (state machine related, configurations)</t>
  </si>
  <si>
    <t>Data Memory</t>
  </si>
  <si>
    <t xml:space="preserve">MPU for region protections.
</t>
  </si>
  <si>
    <t>Introduce SW Safety Monitor task, that for example does # or CRC for the memeory regions.</t>
  </si>
  <si>
    <t xml:space="preserve">Radar data not aligned with application
</t>
  </si>
  <si>
    <t>Unintended write.
Systematic SW error.</t>
  </si>
  <si>
    <t>FIT tests to ensure no reaction by RFE FCCU.</t>
  </si>
  <si>
    <t>To find out if the errror was triggered correctly, we need to enable corresponding error INT. 
One INT is present we need to check the mask if it was enabled.</t>
  </si>
  <si>
    <t>False positive error detection</t>
  </si>
  <si>
    <t>unecessary reset of the system</t>
  </si>
  <si>
    <t>Data Path</t>
  </si>
  <si>
    <r>
      <t xml:space="preserve">HW temporary error
</t>
    </r>
    <r>
      <rPr>
        <sz val="11"/>
        <color rgb="FFFF0000"/>
        <rFont val="Arial"/>
        <family val="2"/>
      </rPr>
      <t>or stuck-at? Is this detected by BIST?</t>
    </r>
  </si>
  <si>
    <t>Strucutral errors are covered by the design process</t>
  </si>
  <si>
    <t>RFE-SW-38</t>
  </si>
  <si>
    <t>RFE-SW-39</t>
  </si>
  <si>
    <t>RFE-SW-40</t>
  </si>
  <si>
    <t>RFE-SW-41</t>
  </si>
  <si>
    <t>RFE-SW-42</t>
  </si>
  <si>
    <t>Not detected errors in analog HW</t>
  </si>
  <si>
    <t>RFE-SW-43</t>
  </si>
  <si>
    <t>Artur, Henrie, Hong, Javier, Sandeep, Soeren, Yongyi, Kai, Lars, Marthijn</t>
  </si>
  <si>
    <t>RFE-SW-37-42: Failure modes added and evaluated
Double RFE-SW-4 renamed to RFE-SW-43</t>
  </si>
  <si>
    <t xml:space="preserve">Simulation </t>
  </si>
  <si>
    <t>In-correct behaviour of SW</t>
  </si>
  <si>
    <t>Different compilers used for Simulation and Actual HW</t>
  </si>
  <si>
    <t>TOOL FMEA</t>
  </si>
  <si>
    <t>1. Use the right optimization setttings for compilers
2. Re-run the verification tests from verification team</t>
  </si>
  <si>
    <t xml:space="preserve">Wrong HW state assumed by RFE SW.
</t>
  </si>
  <si>
    <t>Customer accesses to validation/internal only-registers / protected registers</t>
  </si>
  <si>
    <t>Blocking function calls</t>
  </si>
  <si>
    <t>Under expectional cases, the execution time could be more</t>
  </si>
  <si>
    <t>Caller is blocked from other realtime actions.
Realtime contraints are violated on controll processor.</t>
  </si>
  <si>
    <t>Radar Pipeline Control runs on core that is involved in scheduling of realtime process.
Design flaw.</t>
  </si>
  <si>
    <t>Schedule Radar Pipeline Control tasks in combination with Radar processing tasks on A53.
Move Radar Pipeline Control to to Outer M7</t>
  </si>
  <si>
    <t>Simulation
Validation</t>
  </si>
  <si>
    <t xml:space="preserve"> 01-06-2021</t>
  </si>
  <si>
    <t>Conflict of controlling HW IP - CSI2 Interface</t>
  </si>
  <si>
    <t>Control Interface Failure</t>
  </si>
  <si>
    <t>RFE cannot be controlled by embedded core.</t>
  </si>
  <si>
    <t>Device runs on free running clock 
Reduced performance for Radar Usecases.</t>
  </si>
  <si>
    <t>1. Design reviews
2. Zebu simulations</t>
  </si>
  <si>
    <t>HW Interconnect failure
Firewall is enabled default (no access to memories)</t>
  </si>
  <si>
    <t xml:space="preserve">Simulate PLL switch from FIRC to XOSC. </t>
  </si>
  <si>
    <t>Artur</t>
  </si>
  <si>
    <t>RFE programs CSI2 for Transmit while control SW programs CSI2 for Receive.</t>
  </si>
  <si>
    <t>CSI2 interface not functional.</t>
  </si>
  <si>
    <t>Two SW entities controlling CSI2 IP</t>
  </si>
  <si>
    <t>Design rule of single entity controlling the IP.</t>
  </si>
  <si>
    <t>Simulation, Validation</t>
  </si>
  <si>
    <t>Solve Control Conflict by Design.</t>
  </si>
  <si>
    <t>Artur and Steffan</t>
  </si>
  <si>
    <t>Notion of time to start radar cycle is out of sync between RFE and Control Application</t>
  </si>
  <si>
    <t>Radar Cycles are not started or they do not start on time.</t>
  </si>
  <si>
    <t>There is no Absoulte System Timer present in the Device</t>
  </si>
  <si>
    <t>TO BE FILLED</t>
  </si>
  <si>
    <t>Compiler</t>
  </si>
  <si>
    <t>Incompatible mapping of structs to memory.</t>
  </si>
  <si>
    <t>Different compilers used by RFE FW and rest of the system</t>
  </si>
  <si>
    <t>Incorrect functionality</t>
  </si>
  <si>
    <t>Review of the RFE Interface.</t>
  </si>
  <si>
    <t xml:space="preserve">BIST TIMING </t>
  </si>
  <si>
    <r>
      <t xml:space="preserve">Error in BIST itself.
</t>
    </r>
    <r>
      <rPr>
        <sz val="11"/>
        <color rgb="FFFF0000"/>
        <rFont val="Arial"/>
        <family val="2"/>
      </rPr>
      <t xml:space="preserve">
</t>
    </r>
    <r>
      <rPr>
        <sz val="11"/>
        <rFont val="Arial"/>
        <family val="2"/>
      </rPr>
      <t>Data retrieved from HW is evaluated incorrectly.
No prior experience with intergrated RFE Solution and SW BIST.</t>
    </r>
    <r>
      <rPr>
        <sz val="11"/>
        <color rgb="FFFF0000"/>
        <rFont val="Arial"/>
        <family val="2"/>
      </rPr>
      <t xml:space="preserve">
</t>
    </r>
  </si>
  <si>
    <t xml:space="preserve">1. Check with customers on which core they run the Radar Pipeline Control tasks.
2. Determine the time available between the Radar Processing tasks.
3. Define Maximum time for each function or all functions.
</t>
  </si>
  <si>
    <t>1. Marthijn
2. Marthijn (Martin)
3. Artur</t>
  </si>
  <si>
    <t>Synchronization</t>
  </si>
  <si>
    <t>Artur, Henrie, Hong, Javier, Marthijn, Yongyi, Peter, Sandeep</t>
  </si>
  <si>
    <t>RFE-SW-44</t>
  </si>
  <si>
    <t>RFE-SW-45</t>
  </si>
  <si>
    <t>RFE-SW-46</t>
  </si>
  <si>
    <t>RFE-SW-47</t>
  </si>
  <si>
    <t>RFE-SW-48</t>
  </si>
  <si>
    <t>RFE-SW-43 to 48: Failure modes added.
RFE-SW-42 to 48: Evaluated</t>
  </si>
  <si>
    <t>RFE-SW-49</t>
  </si>
  <si>
    <t>SW does not follow the sequence as required by HW.</t>
  </si>
  <si>
    <t>There could be HW locks-ups.
Switching too early to PLL causes the clock to be incorrect.</t>
  </si>
  <si>
    <t xml:space="preserve">IPs are not functional, clocks are off. Timing of SW functions can be incorrect to HW may be programmed at wrong moments.
</t>
  </si>
  <si>
    <t>Use M3SA simulations for clock switching testing.</t>
  </si>
  <si>
    <t>Clock Switching (initial, low power mode)</t>
  </si>
  <si>
    <t>Protecting access to RFE Subsystem</t>
  </si>
  <si>
    <t>RFE-SW-50</t>
  </si>
  <si>
    <t>RFE Firewall</t>
  </si>
  <si>
    <t>Who is responsibe for Firewall programming: RFE SW or HSE,  per which Firewall instance (there are 3 RFE Firewalls).
None or multiple STRX SW Units are accessing Firewall.</t>
  </si>
  <si>
    <t>Firewalls are wrongly programmed.</t>
  </si>
  <si>
    <t>Access to RFE may be left open, external IPs have more access then required (More Access)
Access for RFE  SW to internal IPs may be less then required (Less Access).</t>
  </si>
  <si>
    <t>Artur, Henrie, Hong, Javier, Yongyi, Sandeep, Maxim, Lars</t>
  </si>
  <si>
    <t>Artur Burchard (Meeting Organizer), Yongyi Wei, Henrie Vos, Kai Gossner, Lars van Meurs, Marthijn de Man, Sandeep B B, Javier Cuadros Linde, Hong.R. Li, Haridas Vilakathara</t>
  </si>
  <si>
    <t>Artur Burchard (Meeting Organizer), Yongyi Wei, Henrie Vos, Kai Gossner, Lars van Meurs, Marthijn de Man, Javier Cuadros Linde, Hong.R. Li, Haridas Vilakathara</t>
  </si>
  <si>
    <t>functions executed too late.
Degradation of acquired data, wrong program flow.</t>
  </si>
  <si>
    <t>Avoid using of interrupts as much a spossible.
Describe what are we using INT for.</t>
  </si>
  <si>
    <t>Incorrect configuration</t>
  </si>
  <si>
    <r>
      <rPr>
        <b/>
        <sz val="11"/>
        <rFont val="Arial"/>
        <family val="2"/>
      </rPr>
      <t>Sandeep</t>
    </r>
    <r>
      <rPr>
        <sz val="11"/>
        <rFont val="Arial"/>
        <family val="2"/>
      </rPr>
      <t>:  Check EVO, on reading IP configuration regularly to check for corect configuration?
=&gt; FuSa, example of EVO, Sandeep</t>
    </r>
  </si>
  <si>
    <r>
      <rPr>
        <b/>
        <sz val="11"/>
        <rFont val="Arial"/>
        <family val="2"/>
      </rPr>
      <t>Lars:</t>
    </r>
    <r>
      <rPr>
        <sz val="11"/>
        <rFont val="Arial"/>
        <family val="2"/>
      </rPr>
      <t xml:space="preserve"> Debug, Non-Functional =&gt; Disable it in RFE.</t>
    </r>
  </si>
  <si>
    <t>incorrect program execution / functioning</t>
  </si>
  <si>
    <t>Firewalls incorrectly programmed by HSE</t>
  </si>
  <si>
    <r>
      <t xml:space="preserve">Wrong samples
</t>
    </r>
    <r>
      <rPr>
        <b/>
        <sz val="11"/>
        <color rgb="FFFF0000"/>
        <rFont val="Arial"/>
        <family val="2"/>
      </rPr>
      <t>Kai</t>
    </r>
    <r>
      <rPr>
        <sz val="11"/>
        <color rgb="FFFF0000"/>
        <rFont val="Arial"/>
        <family val="2"/>
      </rPr>
      <t xml:space="preserve">: Can we detect stuck-at errors between ADC and Packer by a start-up test.
Check ADC test tone is this digital (bit true) or analog (noise added)
</t>
    </r>
    <r>
      <rPr>
        <sz val="11"/>
        <rFont val="Arial"/>
        <family val="2"/>
      </rPr>
      <t xml:space="preserve">
</t>
    </r>
    <r>
      <rPr>
        <sz val="11"/>
        <color rgb="FFFF0000"/>
        <rFont val="Arial"/>
        <family val="2"/>
      </rPr>
      <t>HERE ASSUMING temporary HW error.</t>
    </r>
  </si>
  <si>
    <r>
      <t xml:space="preserve">e.g. during Calibrations and Safety checks create sensor busy. Customer does not benefit from Calibration nor BIST this is NXP keeping the sensor stable and error free.
</t>
    </r>
    <r>
      <rPr>
        <sz val="11"/>
        <color rgb="FF00B050"/>
        <rFont val="Arial"/>
        <family val="2"/>
      </rPr>
      <t xml:space="preserve">
Transferred to Marc for STRX System RFME</t>
    </r>
  </si>
  <si>
    <t>TRANSFERRED ITEMS</t>
  </si>
  <si>
    <r>
      <t xml:space="preserve">Difference in behaviour of RFE SW in simulation vs actual chip
</t>
    </r>
    <r>
      <rPr>
        <sz val="11"/>
        <color rgb="FFFF0000"/>
        <rFont val="Arial"/>
        <family val="2"/>
      </rPr>
      <t>Was it transferred?</t>
    </r>
  </si>
  <si>
    <t>Functional Safety</t>
  </si>
  <si>
    <r>
      <rPr>
        <b/>
        <sz val="11"/>
        <rFont val="Arial"/>
        <family val="2"/>
      </rPr>
      <t>Transferred from Sys FMEA (Sys-76).</t>
    </r>
    <r>
      <rPr>
        <sz val="11"/>
        <rFont val="Arial"/>
        <family val="2"/>
      </rPr>
      <t xml:space="preserve">
Random core HW faults not detected in RFE</t>
    </r>
  </si>
  <si>
    <t>Permanent fault in M7 data path wont be detected (may not meet SPFM fault metrics) RFE does not operate according to DS</t>
  </si>
  <si>
    <t>No core self test RFE-M7 to detect a permanent random hardware fault in M7 data path.</t>
  </si>
  <si>
    <t>Complete safety analysis to identify the impact, and based on this suggest other alternatives</t>
  </si>
  <si>
    <t>Fault injection validaion</t>
  </si>
  <si>
    <t>RFE-SW-51</t>
  </si>
  <si>
    <t>Timing budget allocated for Frame Caliberation is too tight.
1. Unexpected overshoot
2. Timing budget allocated for Frame Caliberation is too tight.
More profiles used than it is assumed in worst case timing calulations for Calibration for example,  We assume there will be only 2 Tx Powers used, and there are 8 profiles used.</t>
  </si>
  <si>
    <t>More risks identified and evaluated, remaining TO DO risks cleaned up.</t>
  </si>
  <si>
    <t>RFE-SW-49 to 51: Failure modes added.
Cleaned up open risk points for the upcoming discussions.</t>
  </si>
  <si>
    <r>
      <t xml:space="preserve">INT not detected
Note: Only latent fault is covered by LBIST. SEU/SET will fall under SW safety
</t>
    </r>
    <r>
      <rPr>
        <sz val="11"/>
        <color rgb="FFFF0000"/>
        <rFont val="Arial"/>
        <family val="2"/>
      </rPr>
      <t>=&gt; This is a permanent HW error, not applicable to SW FMEA, covered by LBIST HW for example. Will not cover in this FMEA. Rama</t>
    </r>
  </si>
  <si>
    <t>FCCU watchdog is the fails safe device so if an "normal" watchdog fails we are still safe.</t>
  </si>
  <si>
    <t>Wrong assumed IP state (register vaues) by one SW Unit while modifed by another SW Unit (Multiple Masters)</t>
  </si>
  <si>
    <t xml:space="preserve">* single thread
* state machines to maintain the state (Main FSM)
</t>
  </si>
  <si>
    <t xml:space="preserve">Dynamic emory allocation not used </t>
  </si>
  <si>
    <t>This is the current design. Not a risk therefore</t>
  </si>
  <si>
    <t>Design methodology of range checking =&gt; during design time (assert etc)
Defined min/max values</t>
  </si>
  <si>
    <t>detection by MPU in priviliged mode for safety code.</t>
  </si>
  <si>
    <t>CW mode for board related measurement.
Calibrate board related items (e.g. TX antenna phase).</t>
  </si>
  <si>
    <t>Customer PCB difference with Validation/NXP reference boards.
e.g. Dolphin RFE BIST not working in customer enviroment.</t>
  </si>
  <si>
    <t>Copies</t>
  </si>
  <si>
    <r>
      <t xml:space="preserve">ITCM\DTCM can be corrupted by application side
</t>
    </r>
    <r>
      <rPr>
        <b/>
        <sz val="11"/>
        <rFont val="Arial"/>
        <family val="2"/>
      </rPr>
      <t>Moved to Overall SW: SW-54</t>
    </r>
  </si>
  <si>
    <t>RFE data (cfg, commands) can be overwritten by application SW.</t>
  </si>
  <si>
    <t>1) Reduced idle time
2) Stretching FTTI interval</t>
  </si>
  <si>
    <t>* recovery for errors detectable in shorter time then FTTI.
* create a list of autonomously recoverable errors.</t>
  </si>
  <si>
    <t>Recovery time budget
Recovery procedure takes more time</t>
  </si>
  <si>
    <t>If too long we do not detect failures in times.</t>
  </si>
  <si>
    <t>Interrupts</t>
  </si>
  <si>
    <t>* Review watchdog feed sequences</t>
  </si>
  <si>
    <t>functions are not triggered, errors can be missed.
Wrong MIMO scheme when chirping and missing TE interrupt</t>
  </si>
  <si>
    <t>* Customer design rules</t>
  </si>
  <si>
    <t>Calculate CRC in a safe memory place (protected by xRDC) and copy to location accessible by RFE. This requires changes in RS of IPCF and RFE Side of IPCF
* Customer design rules</t>
  </si>
  <si>
    <t>An RFE command in IPC shared memory is modified before CRC is calculated.
Related to:
SW-3, SW-4</t>
  </si>
  <si>
    <r>
      <t xml:space="preserve">Too short timeout
</t>
    </r>
    <r>
      <rPr>
        <b/>
        <sz val="11"/>
        <rFont val="Arial"/>
        <family val="2"/>
      </rPr>
      <t xml:space="preserve">
</t>
    </r>
    <r>
      <rPr>
        <sz val="11"/>
        <rFont val="Arial"/>
        <family val="2"/>
      </rPr>
      <t>Too long timeout (not much of a problem for functional, only for increased detection time)</t>
    </r>
    <r>
      <rPr>
        <b/>
        <sz val="11"/>
        <rFont val="Arial"/>
        <family val="2"/>
      </rPr>
      <t xml:space="preserve">
</t>
    </r>
    <r>
      <rPr>
        <sz val="11"/>
        <rFont val="Arial"/>
        <family val="2"/>
      </rPr>
      <t xml:space="preserve">
Host dependent timeout of CMD (example Barracuda).
Early exit with false positive
Less problem for OneChip more for Shark</t>
    </r>
  </si>
  <si>
    <t>Communication</t>
  </si>
  <si>
    <t>Watchdog timer wrongly programmed (e.g. not enabled).
SWT pesudorandom watchdog feed sequence there is a change to unlock the timer that can be re-programmed by other faulty tasks.
Related to previous items:
RFE-SW-2
RFE-SW-8</t>
  </si>
  <si>
    <t>Interrupts are not enabled in the IP blocks (via SPIM) for the relevant blocks. NVIC is less important as we prefer to use poling on the  INT signal instead of using ISR.
Related to previous items:
RFE-SW-2
RFE-SW-9</t>
  </si>
  <si>
    <t>Registers</t>
  </si>
  <si>
    <t>Memory</t>
  </si>
  <si>
    <t>Values</t>
  </si>
  <si>
    <t>PCB</t>
  </si>
  <si>
    <t>RFE-SW-52</t>
  </si>
  <si>
    <t>RFE-SW-53</t>
  </si>
  <si>
    <t>RFE-SW-54</t>
  </si>
  <si>
    <t>RFE-SW-55</t>
  </si>
  <si>
    <t>RFE-SW-56</t>
  </si>
  <si>
    <t>RFE-SW-57</t>
  </si>
  <si>
    <t>RFE-SW-58</t>
  </si>
  <si>
    <t>RFE-SW-59</t>
  </si>
  <si>
    <t>RFE-SW-60</t>
  </si>
  <si>
    <t>RFE-SW-61</t>
  </si>
  <si>
    <t>RFE-SW-62</t>
  </si>
  <si>
    <t>RFE-SW-63</t>
  </si>
  <si>
    <t>RFE-SW-64</t>
  </si>
  <si>
    <t>Henrie, Kai, Javier, Maxim, Yongyi, Artur</t>
  </si>
  <si>
    <t>RFE-SW 52 to 64 evaluated</t>
  </si>
  <si>
    <t>Timer not running, No event generated, System Cycle starts incorrectly</t>
  </si>
  <si>
    <t>Wrong programming resulting in INTM Timer not running</t>
  </si>
  <si>
    <t>No error interrupt/event generated for the interrupts which are not serviced in time or delayed.</t>
  </si>
  <si>
    <r>
      <t>Define the critical interrupts and assign them to the monitoring in INTM.</t>
    </r>
    <r>
      <rPr>
        <b/>
        <sz val="11"/>
        <rFont val="Arial"/>
        <family val="2"/>
      </rPr>
      <t xml:space="preserve">
Sandeep</t>
    </r>
    <r>
      <rPr>
        <sz val="11"/>
        <rFont val="Arial"/>
        <family val="2"/>
      </rPr>
      <t>:  Check EVO, on reading IP configuration regularly to check for corect configuration?
=&gt; FuSa, example of EVO, Sandeep</t>
    </r>
  </si>
  <si>
    <t>Cross-triggering of TE is not synced with RFE-SW.
Note: 
1) By Design its not allowed to Cross-Trigger instead this is used for debug purpose.
2) Cascading use case is not stated for OneChip.</t>
  </si>
  <si>
    <t>Incorrect Trimming values programmed.</t>
  </si>
  <si>
    <t>HW Random Fault
Note: 
1) OTP programming pin is not properly grounded post the programming of OTP.
2)Wearout</t>
  </si>
  <si>
    <t>RFE Interface / FSM</t>
  </si>
  <si>
    <t>Control Core is busy waiting.
Note: CPU cycles are unused on Control Core and this may deprive user from performing other tasks on time.</t>
  </si>
  <si>
    <t>RFE FW Assume behaviours of RFE Control SW on Control Core.
Example: Abort the use case and / or start new use case.</t>
  </si>
  <si>
    <t>1) RFE FW does not respond to the commands from Control Core because it is busy.
2) RFE FW assumes control runs on ARM-A53 while customer is free to have it on APP-M7.
Note: APP-M7 is interrupt driven and has tight timing constriants</t>
  </si>
  <si>
    <t>API Version mismatch</t>
  </si>
  <si>
    <t>Mismtach between the functionality offered in RFE API and the Control Code.</t>
  </si>
  <si>
    <t>Incompatible (undefined behaviour)</t>
  </si>
  <si>
    <t>1) Interface is still under development.
2) Different releases used on STRX.</t>
  </si>
  <si>
    <t>Undefined behaviour</t>
  </si>
  <si>
    <t>Concurrent command scheduling by Control Core</t>
  </si>
  <si>
    <t>Henrie,Yongyi, Artur, Marthijn, Haridas,  Wim, Lars, Sandeep</t>
  </si>
  <si>
    <r>
      <t xml:space="preserve">1. Can behavior of BIST be different depending on when it is scheduled?
2. Will there be influence of TX power on BIST outcome.
</t>
    </r>
    <r>
      <rPr>
        <sz val="11"/>
        <color rgb="FFFF0000"/>
        <rFont val="Arial"/>
        <family val="2"/>
      </rPr>
      <t xml:space="preserve">  
</t>
    </r>
  </si>
  <si>
    <t>RFE-SW-65</t>
  </si>
  <si>
    <t>RFE-SW-66</t>
  </si>
  <si>
    <t>RFE-SW-67</t>
  </si>
  <si>
    <t xml:space="preserve">RFE-SW-51    : Changed severity to 8 from 7, Detection to 2 from 6.
RFE-65 to 67  : Added
RFE-SW-24, 26, 29, 38, 65: Evaluated
</t>
  </si>
  <si>
    <t>FUSA write-read-compare on AHB bus for auto-clear registers not possible</t>
  </si>
  <si>
    <t>RFE-SW-68</t>
  </si>
  <si>
    <t xml:space="preserve">Concurrent usage(access by single core via different threads) of same commands could lead to interfence in the functionality
</t>
  </si>
  <si>
    <t>1) Concurrent scheduling by Control Core via different threads</t>
  </si>
  <si>
    <t>1) Documentation update.</t>
  </si>
  <si>
    <t>Sequence number as part of command and response.</t>
  </si>
  <si>
    <t>Validate sequence number of the response.</t>
  </si>
  <si>
    <t>Sandeep</t>
  </si>
  <si>
    <t>Henrie</t>
  </si>
  <si>
    <t>Kai</t>
  </si>
  <si>
    <t>Absence of Self-Test</t>
  </si>
  <si>
    <t>Chirp parameter computation may not be correct.</t>
  </si>
  <si>
    <t>Permanent Data Path error won't be detected</t>
  </si>
  <si>
    <t xml:space="preserve">Lack of memory to perform self-test required to detect Random HW failures
</t>
  </si>
  <si>
    <t>PPD(Peak power detector) is a HW safety mechanism which must be configured by RFE SW Safety.</t>
  </si>
  <si>
    <t>Maxim</t>
  </si>
  <si>
    <t>Too low due to variations of the device - temperature, process(trimming)
Note: TX power level being too high is not an issue, however it may result in increased temperature which will be detected by TMU.</t>
  </si>
  <si>
    <t>Re-calibration of TX power level shall include the re-configuring of PPD.
Check for initial calibration w.r.t process.</t>
  </si>
  <si>
    <t>Temperature too high (will not stop Tx we leave the decision to customers)
Temperature too high detection by HW may be reliable because of lack of design margin or inaccurancy of the sensor itself.</t>
  </si>
  <si>
    <t>Slightly lower threshold limitation from SW.
Check design tolerence with  IP owner.</t>
  </si>
  <si>
    <t>Check with Haridas about the progress of discussion with Rama.
Action: Check if Register spec is reviewed and approved. Check with Mani if this was taken into account.</t>
  </si>
  <si>
    <r>
      <t xml:space="preserve">SPI controller not functioning correctly
CRC generator error
Note: APB2SPI is covered by LBIST. SPIM control in RFE mmwave must be considered under SW safety self-test
</t>
    </r>
    <r>
      <rPr>
        <sz val="11"/>
        <color rgb="FFFF0000"/>
        <rFont val="Arial"/>
        <family val="2"/>
      </rPr>
      <t>=&gt; This is a permanent HW error, not applicable to SW FMEA, covered by LBIST HW for example. Will not cover in this FMEA. =&gt; Rama</t>
    </r>
    <r>
      <rPr>
        <sz val="11"/>
        <rFont val="Arial"/>
        <family val="2"/>
      </rPr>
      <t xml:space="preserve">
13-07-2021: CRC integrity check planned at begining must address this issue.</t>
    </r>
  </si>
  <si>
    <r>
      <t xml:space="preserve">SPI not working at 160 MHz
Note: SPI Slaves inside RFE mmw should be considered for SW safety
</t>
    </r>
    <r>
      <rPr>
        <sz val="11"/>
        <color rgb="FFFF0000"/>
        <rFont val="Arial"/>
        <family val="2"/>
      </rPr>
      <t>=&gt; This is a permanent HW error, not applicable to SW FMEA, covered by LBIST HW for example. Will not cover in this FMEA. Rama
14-06-2021: Probably its not a risk, check with Rama. Planned item as per design.</t>
    </r>
    <r>
      <rPr>
        <sz val="11"/>
        <rFont val="Arial"/>
        <family val="2"/>
      </rPr>
      <t xml:space="preserve">
13-07-2021: To be removed from here.</t>
    </r>
  </si>
  <si>
    <r>
      <t xml:space="preserve">Hardware faults
Note: Yes it is covered by LBIST but if PIT is used for TE triggers it must be considered for SW safety
</t>
    </r>
    <r>
      <rPr>
        <sz val="11"/>
        <color rgb="FFFF0000"/>
        <rFont val="Arial"/>
        <family val="2"/>
      </rPr>
      <t>=&gt; This is a permanent HW error, not applicable to SW FMEA, covered by LBIST HW for example. Will not cover in this FMEA. Rama</t>
    </r>
    <r>
      <rPr>
        <sz val="11"/>
        <rFont val="Arial"/>
        <family val="2"/>
      </rPr>
      <t xml:space="preserve">
13-07-2021: Covered via FMEDA based on which safety mechanisms have been already included. Must be removed from here</t>
    </r>
  </si>
  <si>
    <r>
      <t xml:space="preserve">Register bits stuck 
Note: Only latent fault is covered by LBIST. SEU/SET will fall under SW safety
</t>
    </r>
    <r>
      <rPr>
        <sz val="11"/>
        <color rgb="FFFF0000"/>
        <rFont val="Arial"/>
        <family val="2"/>
      </rPr>
      <t xml:space="preserve">=&gt; This is a permanent HW error, not applicable to SW FMEA, covered by LBIST HW for example. Will not cover in this FMEA. Rama
</t>
    </r>
  </si>
  <si>
    <t>Henrie, Wim, Artur, Marthijn, Haridas, Sandeep</t>
  </si>
  <si>
    <t>Yongyi</t>
  </si>
  <si>
    <t>Lars</t>
  </si>
  <si>
    <t xml:space="preserve">RFE-65-67: Evaluated.
Action owners identified for the FMEA items
RFE-SW-1, RFE-SW-5, RFE-SW-6, RFE-SW-17
RFE-SW-24, RFE-SW-26, RFE-SW-29, RFE-SW-33
RFE-SW-43, RFE-SW-44, RFE-SW-47, RFE-SW-58,
RFE-SW-59, RFE-SW-65
</t>
  </si>
  <si>
    <t>SW redundancy where two independent functions can compute and compare the output of computation.
To be consolidated
Most processors are equipped with mechanisms that trigger hardware exceptions when errors are detected (division by zero and invalid op-codes, for example). Interrupt processing of these errors can then be used to trap these conditions to isolate the system from their effects. Typically, hardware monitoring is used to detect systematic failures but can also be used to detect certain kinds of random hardware faults. The technique provides low coverage for some coding errors and is good design practice. In addition the following are performed
1. Pending interrupts (once per FHTI)
2. A read followed by write to hardware registers.
3. Critical chirp parameter computation done twice by two modules to rule out computation errors.
4. Software check like stack overflow
5. MPU and XRDC error handling</t>
  </si>
  <si>
    <t>RFE-SW-68 - New failure mode addition and evaulation</t>
  </si>
  <si>
    <t>Corrupting safety related code/data by non-safety code.
Corruption of Data memory is more problematic as Code memory can be locked as read only section. So evaluation numbers  are for Data memory only.</t>
  </si>
  <si>
    <t xml:space="preserve">1) Unintended write.
</t>
  </si>
  <si>
    <r>
      <t xml:space="preserve">Boot time can take longer than expected:
</t>
    </r>
    <r>
      <rPr>
        <b/>
        <sz val="11"/>
        <color rgb="FFFF0000"/>
        <rFont val="Arial"/>
        <family val="2"/>
      </rPr>
      <t>25[ms] 1st CAN MSG - CHECK THIS IN RS (SANDEEP)</t>
    </r>
    <r>
      <rPr>
        <sz val="11"/>
        <rFont val="Arial"/>
        <family val="2"/>
      </rPr>
      <t xml:space="preserve">
500[ms] 1st Radar Data produced.
RFE: Release from reset to Ready to start System Cycle. LBIST/MBIST is done during BOOT.</t>
    </r>
  </si>
  <si>
    <t>Object detection gets compromised</t>
  </si>
  <si>
    <t>Lack of (access to) requested functionality by customers. 
Lack of transparency on RFE SW functionality (e.g. undocumented functionality including side effects).
Function changes something in HW (e.g. HW state changes and not restored) that customer would not expect.
Root cause: Not documented changes to HW. Also some register has double functionality and this is not reflected in SW.</t>
  </si>
  <si>
    <t>26-07-2021: TAKE this in next FMEA to create concrete failure mode, currently its very generic.</t>
  </si>
  <si>
    <t xml:space="preserve">Lars
</t>
  </si>
  <si>
    <t xml:space="preserve">Object detection compromised - Angle of arrival
Note: Such risk exists but in Sys FMEA. 
</t>
  </si>
  <si>
    <t>Involve lead customer for review</t>
  </si>
  <si>
    <t>Marthijn</t>
  </si>
  <si>
    <t>RFE-SW-65 - updated action field
RFE-SW-18 - Evaluation after action taken set to 7/3/7 from 7/4/7
RFE-SW-19, RFE-SW-20, RFE-SW-34, RFE-SW-36: Action and owner updated
RFE-SW-31: Action owner updated.</t>
  </si>
  <si>
    <t>Henrie, Wim, Artur, Marthijn, Haridas, Sandeep.</t>
  </si>
  <si>
    <t>Artur, Wim, Javier, Peter,  Kai, Sandeep</t>
  </si>
  <si>
    <t>Suggestion is to address this with an interrupt driven scheme (#3) that is proposed to Denso. Interrupt driven CMD interface avoids burned cycles.</t>
  </si>
  <si>
    <t>RFE-SW-65: updated action field with item "3".
RFE-SW-31: updated action field with information on how to achieve. Updated action taken</t>
  </si>
  <si>
    <t>"Working Meeting"</t>
  </si>
  <si>
    <t xml:space="preserve">1) Incorrect Calibration: validate on silicon.
2) Confirm if BIST is able to detect the corruption.
3) Implement Fault Injection Test targetted for BIST during startup.
</t>
  </si>
  <si>
    <t>2) 01-11-2021</t>
  </si>
  <si>
    <t>Peter</t>
  </si>
  <si>
    <t>Blob is used.</t>
  </si>
  <si>
    <t>Artur, Wim, Peter, Kai, Henrie, Marthijn, Maxim, Lars, Haridas, Sandeep</t>
  </si>
  <si>
    <t xml:space="preserve">RFE-SW-17 : recommended action and target date.
RFE-SW-33 : recommended action and target date.
RFE-SW-35 : recommended action and target date updated.
RFE-SW-36 : recommended action and target date updated.
RFE-SW-38 : action owner changed to Peter, target date updated.
RFE-SW-47 : action taken updated, Occurence set to "1" and detection set to "1". 
RFE-SW-58 : target date and action taken updated.  </t>
  </si>
  <si>
    <r>
      <t xml:space="preserve">OTP data corruption
</t>
    </r>
    <r>
      <rPr>
        <sz val="11"/>
        <color rgb="FFFF0000"/>
        <rFont val="Arial"/>
        <family val="2"/>
      </rPr>
      <t xml:space="preserve">
</t>
    </r>
    <r>
      <rPr>
        <sz val="11"/>
        <rFont val="Arial"/>
        <family val="2"/>
      </rPr>
      <t>Remark: handling of OTP Programming pin and Wearout related issues to be picked by Marc Klassen in System Architecture Meeting.</t>
    </r>
  </si>
  <si>
    <t>Calculate CRC in a safe memory place (protected by xRDC) and copy to location accessible by RFE. This requires changes in RS of IPCF and RFE Side of IPCF.
04-10-2021: Review the command client.
19-10-2021: TO status : Not related to IC.</t>
  </si>
  <si>
    <t xml:space="preserve">1) Store OTP as critical data - Copy of the OTP data maintained.
2) Read OTP data after RFE FCCU Configuration or Read twice once before RFE FCCU configuration and once after configuration. Compare and report failure, if both do not match.
3) While reading OTP from OCOTP, read the error status register as errors are not connected to FCCU.
Refer: Jira ticket STRX-828
19-10-2021: TO status - No recommended actions for IC.
</t>
  </si>
  <si>
    <t xml:space="preserve">Make mapping explicit by using Blob where different compilers / Processor Architectures are used.
19-10-2021: TO status - Not related to IC.
</t>
  </si>
  <si>
    <t>1) Identify safety and non-safety code.
2) Evaluate the MPU usage as defined in RFE SW AS.
19-10-2021: TO status - Not related to IC.</t>
  </si>
  <si>
    <t>Maulik, Artur, Sandeep</t>
  </si>
  <si>
    <t>Options: 
1) Control core must time the commands based on the specification in header file. Define the execution time for each command.
2) Implement the timeout mechanisms on RFE Driver - this introduces the dependency on HW for monitoring timing while the goal is also to avoid such dependency.
3.) An interrupt driven scheme will avoid burned cycles. Lockup conditions of RFE M7 are detected by a watchdog mechanism requiring re-download of the FW to recover.
19-10-2021: TO status - Not related to IC.</t>
  </si>
  <si>
    <r>
      <rPr>
        <b/>
        <sz val="11"/>
        <rFont val="Arial"/>
        <family val="2"/>
      </rPr>
      <t>TO review</t>
    </r>
    <r>
      <rPr>
        <sz val="11"/>
        <rFont val="Arial"/>
        <family val="2"/>
      </rPr>
      <t xml:space="preserve">
Conclusions: 
1) The system level or hardware specific risks were informed to stake holders for transfer to respecitive FMEA.
2) No hardware specific topics found during this session, see "Recommended Action" for the items with RPN marked by RED colour - RFE-SW-17, RFE-SW-33, RFE-SW-35, RFE-SW-38, RFE-SW-47, RFE-SW-58 and RFE-SW-59.</t>
    </r>
  </si>
  <si>
    <r>
      <t xml:space="preserve">1) "Convince" RF Validation team to use RFE SW and not register directly to determine optimal operating points.
2) Joint bringup
3) Validation items received from DENSO
Remarks: RFE FW image ideally should be same for System validation and product, some requirements requrie modification of RFE FW. It is required to check with System validation if the requirements still make sense to have.
19-10-2021: TO status : Not related to IC.
04-10-2021: Yongyi and Kai to discuss if a separate image is needed or it can be the same image for validation and customer product.  Outcome to be available by 08-10-2021.
22-11-2021: It was decided to useseparate images.
Validation team is using RFE Internal API right from the begining not a direct register access.
</t>
    </r>
    <r>
      <rPr>
        <b/>
        <sz val="11"/>
        <rFont val="Arial"/>
        <family val="2"/>
      </rPr>
      <t xml:space="preserve">
</t>
    </r>
    <r>
      <rPr>
        <b/>
        <sz val="11"/>
        <color rgb="FFFF0000"/>
        <rFont val="Arial"/>
        <family val="2"/>
      </rPr>
      <t xml:space="preserve">Advice is to move this risk to System\Validation FMEAs, this cannot be solved by SW only.
</t>
    </r>
  </si>
  <si>
    <t>Checks implemented in RFE FW (max-min values Table in RFE FW) and Configuration Tool (uses the same max-min values table), this will reduce occurance of such range violations for RFE FW as Configuration Toll if "filtering" these errors already.
Combination of variables correctness is not checked =&gt; this can give run-time errors during development.</t>
  </si>
  <si>
    <t>RFE config parameters are checked by a function. The check is done during creation itself. 
Structure could be created by hand(Customer without using tool), however it can be enforced that values comes from tool where they are checked for out of range condition. This can be done using some security opertions. It could also help in avoiding the checks on RFE FW side for the ones which are created by tool. 
RFE function parameters must be checked for violation of range.
19-10-2021: TO status - Not related to IC.
11-22-2021: Occurance lowered for RFE FW since we have Config Tool that filters the errors, Detectability increased since we have 2 checks in Config Tool and RFE FW.</t>
  </si>
  <si>
    <t>1. Evaluate Calibration and if problem is evident
 - Specify the limit of profiles in relation to the calibration time it may cost.
Notes: 
1. use timing calculations always assuming max 8 profiles are used.
2. clearly document what combinationns oof profiles (e.g. for Calibrations) are used.
19-10-2021: TO status : Customer is informed about the higher time budget - artf897209.
22-11-2021: PPT with calibration times and on how to calculate ccalibration time for configuration calibrations, and for re-caclibration is provided to customers, and is part of RFE Abstract API Reference Manual.
&gt; 1.Time available for other functions within the radar cycle will be less.
Not really since calibration runs on dedicated core, while radar processing \ radar control on another core. 
Current time for Denso is 2550+200 non optimised, optimised should be in the range of 1685+200 which is predicted to be in the budget.
We provide calculation for the customer to check the times upftont during design time.</t>
  </si>
  <si>
    <t xml:space="preserve">Repeat the message, if consistent error report System FCCU.
</t>
  </si>
  <si>
    <t>22-11-2021: Error reported by MainFSM not SPI Reg SW Unit (SPI returns en error to MainFSM).</t>
  </si>
  <si>
    <t>22-11-2021: M3SA used for development of SW, for Digital HW M3SA is cycle accurate. There should not be difference with respect to cycle counts expected from silicon.
For M3SA S3 the access time (e.g. to TE) was the same as HW simulations: 9-11[cc]</t>
  </si>
  <si>
    <t>1) Prepare test cases for measuring.
2) Simulate the access time in M3SA.
3) Measure the access time on Silicon.
22-11-2021: 
2) Simulate the access time in M3SA G7
3) Measure the access time on Silicon.</t>
  </si>
  <si>
    <t>Use TE interrupt/event to see if new values are programmed before they are latched.
1) Measurements done using RTL verification - DONE
2) Repeat the measurement on M3SA
3) Repeat the measurement on Silicon
4) Implement detection and error reporting for violation in dynamic register programming
22-11-2021: Repeat measurements for M3SA G7 is ok, lower the Detectability.</t>
  </si>
  <si>
    <t>Define the initialization steps from release of reset to the state when RFE initialization(Application Independent) is completed.
Link RFE Init: https://www.collabnet.nxp.com/sf/go/doc503032
22-11-2021: Revisit after initialisation sequences are worked out with HW team.</t>
  </si>
  <si>
    <t xml:space="preserve">Functionality expected by Customer is not met by RFE Abstract API.
</t>
  </si>
  <si>
    <t>22-11-2021: Review was done by the lead customer 3 actions were identified:
  - RFE Design Document containing command interface (add Collabnet ticket)
  - Timing (add Collabnet ticket)
  - Interrutps (add Collabnet ticket)</t>
  </si>
  <si>
    <t>Close when tikcts are mentioned</t>
  </si>
  <si>
    <t>31-12-2021</t>
  </si>
  <si>
    <t>Henrie, Marthijn, Haridas, Artur, Yongyi</t>
  </si>
  <si>
    <t>1) Done part 1</t>
  </si>
  <si>
    <t>1) 05-07-2021, part 1</t>
  </si>
  <si>
    <t xml:space="preserve">Added macros in rfeWait provining a do {..} while () ; loop that ends when one of 
-an rfeError occurred 
-a loop
-local completeion flag was set 
- a timeout occurred </t>
  </si>
  <si>
    <r>
      <t xml:space="preserve">1. Incorporate timeout for such functions. ====&gt; the rfeWait software module Do{..}while  macros should be used with such a function provining a timeout
2. Safety mechanism - Use Watchdog  ===&gt; This should be enabled at Init and as this is a single-thread applciation the watchdog should automatically fire
3. Limit the execution time of the function to detect the error See 1.
22-11-2021: ChirpPLL, RC OSC, ATB do use this loops, check on other SW Units: </t>
    </r>
    <r>
      <rPr>
        <b/>
        <sz val="11"/>
        <rFont val="Arial"/>
        <family val="2"/>
      </rPr>
      <t>Artur</t>
    </r>
    <r>
      <rPr>
        <sz val="11"/>
        <rFont val="Arial"/>
        <family val="2"/>
      </rPr>
      <t xml:space="preserve"> </t>
    </r>
  </si>
  <si>
    <t>SW-17, SW-18, SW-19, SW-20, SW-31 discussed, some risk reduced for them.</t>
  </si>
  <si>
    <t>Sandeep/Rajiv</t>
  </si>
  <si>
    <t>4/4/2022: Get the FMEA ID from HW team / System. To be checked with Rama. Once ID is received, mark the risk with value "0".</t>
  </si>
  <si>
    <t>1. Maxim
2. &lt;To be Identified&gt;</t>
  </si>
  <si>
    <t>Safety Integrity check timing not sufficient.</t>
  </si>
  <si>
    <t>Chip over heats and becomes unavailable.</t>
  </si>
  <si>
    <t>Chip over heats and becomes unavailable.
Restricts the number of use cases.</t>
  </si>
  <si>
    <t>Violates the radar cycle Idle time requirement (50% of radar cycle time) or RF BIST timing requirement of 2 ms.</t>
  </si>
  <si>
    <t>Idle time is less than 50% of radar cycle time.</t>
  </si>
  <si>
    <t>1. No prior experience of development of Safety Integrity check.
2. The BIST time is unknown till PVT validation is completed.</t>
  </si>
  <si>
    <t xml:space="preserve">1. Evaluate the BISTtiming once implementation is ready.
2. Evaluate the Safety Integrity Check timing once implementation is ready. 
3. Check how fast the temperature changes w.r.t radar duty cycle (how many cycles are required to make the chip hot). The graph of Temp Vs Time across duty cycles.
</t>
  </si>
  <si>
    <t>Priliminary estimate of time is done</t>
  </si>
  <si>
    <t>Does not exist.</t>
  </si>
  <si>
    <t xml:space="preserve">Violates the radar cycle Idle time requirement (50% of radar cycle time) </t>
  </si>
  <si>
    <t>Wrong Configuration by user. Safety Integrity check timing is always fixed and is independent of the radar cycle time. For the shorter radar cycle time, the idle time cannot be 50% anymore.</t>
  </si>
  <si>
    <t>Timing check is present in Config generator tool.</t>
  </si>
  <si>
    <t>Does not exist at runtime.</t>
  </si>
  <si>
    <t>1. Implement check in RFE FW and report error code if check fails.</t>
  </si>
  <si>
    <t>1. Lars</t>
  </si>
  <si>
    <t>Marthijn, Haridas, Wim, Yongyi, Marinus, Artur, Sandeep</t>
  </si>
  <si>
    <t>RFE-SW-70</t>
  </si>
  <si>
    <t>RFE-SW-71</t>
  </si>
  <si>
    <t>RFE-SW-70, RFE-SW-71: Added new item functions (risks) identified, evaluated and actions defined with target date.</t>
  </si>
  <si>
    <r>
      <t xml:space="preserve">SPI mux (external-internal switch) not functioning correctly
Note: SPI Mux covered by LBIST
</t>
    </r>
    <r>
      <rPr>
        <sz val="11"/>
        <color rgb="FFFF0000"/>
        <rFont val="Arial"/>
        <family val="2"/>
      </rPr>
      <t>=&gt; This is a permanent HW error, not applicable to SW FMEA, covered by LBIST HW for example. Will not cover in this FMEA. Rama</t>
    </r>
    <r>
      <rPr>
        <sz val="11"/>
        <rFont val="Arial"/>
        <family val="2"/>
      </rPr>
      <t xml:space="preserve">
</t>
    </r>
  </si>
  <si>
    <t>RFE data (cfg, commands) can be overwritten by application SW.
Moved to Overall SW: SW-64</t>
  </si>
  <si>
    <t>To be discussed</t>
  </si>
  <si>
    <t>RFE-SW-69: Can this be used since this number is not used ?</t>
  </si>
  <si>
    <t>Updates for Crucible review  R-STRX-504.</t>
  </si>
  <si>
    <t>More risks identified, updated the action items</t>
  </si>
  <si>
    <t>TO review update</t>
  </si>
  <si>
    <t>Action owner, recommended actions updated, see Review records.</t>
  </si>
  <si>
    <t>New risk identified.</t>
  </si>
  <si>
    <t>recommended actions updated, see Review records.</t>
  </si>
  <si>
    <t xml:space="preserve">Updates made for Crucible review R-STRX-504
- RPN update till 04.04.2022.
- Safety Attribute marked
- The items which are out of scope of this FMEA are now moved under one section - TRANSFERRED ITEMS. These are maintained for tracking purpose only hence no ranking will be applicable for these. These are done so only upon informing stake holders.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</si>
</sst>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mmm\-yyyy"/>
    <numFmt numFmtId="165" formatCode="dd\-mmm\-yyyy"/>
    <numFmt numFmtId="166" formatCode="000"/>
    <numFmt numFmtId="167" formatCode="mmm\ yyyy"/>
    <numFmt numFmtId="168" formatCode="[$-409]d\-mmm\-yy;@"/>
    <numFmt numFmtId="169" formatCode="[$-409]dd\-mmm\-yy;@"/>
  </numFmts>
  <fonts count="94" x14ac:knownFonts="1">
    <font>
      <sz val="10"/>
      <name val="MS Sans Serif"/>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MS Sans Serif"/>
      <family val="2"/>
    </font>
    <font>
      <sz val="18"/>
      <name val="Arial"/>
      <family val="2"/>
    </font>
    <font>
      <sz val="10"/>
      <name val="Arial"/>
      <family val="2"/>
    </font>
    <font>
      <b/>
      <sz val="16"/>
      <name val="Arial"/>
      <family val="2"/>
    </font>
    <font>
      <sz val="12"/>
      <name val="Arial"/>
      <family val="2"/>
    </font>
    <font>
      <sz val="12"/>
      <name val="MS Sans Serif"/>
      <family val="2"/>
    </font>
    <font>
      <sz val="8"/>
      <name val="Arial"/>
      <family val="2"/>
    </font>
    <font>
      <sz val="11"/>
      <name val="Arial"/>
      <family val="2"/>
    </font>
    <font>
      <b/>
      <sz val="10"/>
      <name val="Arial"/>
      <family val="2"/>
    </font>
    <font>
      <sz val="12"/>
      <color indexed="10"/>
      <name val="Arial"/>
      <family val="2"/>
    </font>
    <font>
      <b/>
      <sz val="12"/>
      <name val="Arial"/>
      <family val="2"/>
    </font>
    <font>
      <sz val="8"/>
      <color indexed="81"/>
      <name val="Tahoma"/>
      <family val="2"/>
    </font>
    <font>
      <sz val="12"/>
      <color indexed="81"/>
      <name val="Tahoma"/>
      <family val="2"/>
    </font>
    <font>
      <b/>
      <sz val="22"/>
      <name val="Arial"/>
      <family val="2"/>
    </font>
    <font>
      <sz val="10"/>
      <name val="Arial"/>
      <family val="2"/>
    </font>
    <font>
      <sz val="10"/>
      <color indexed="12"/>
      <name val="Arial"/>
      <family val="2"/>
    </font>
    <font>
      <b/>
      <sz val="8"/>
      <color indexed="81"/>
      <name val="Tahoma"/>
      <family val="2"/>
    </font>
    <font>
      <sz val="11"/>
      <name val="Arial"/>
      <family val="2"/>
    </font>
    <font>
      <b/>
      <sz val="11"/>
      <name val="Arial"/>
      <family val="2"/>
    </font>
    <font>
      <sz val="12"/>
      <name val="Arial"/>
      <family val="2"/>
    </font>
    <font>
      <b/>
      <sz val="12"/>
      <name val="Arial"/>
      <family val="2"/>
    </font>
    <font>
      <b/>
      <sz val="12"/>
      <color indexed="12"/>
      <name val="arial"/>
      <family val="2"/>
    </font>
    <font>
      <b/>
      <sz val="14"/>
      <name val="Arial"/>
      <family val="2"/>
    </font>
    <font>
      <b/>
      <sz val="12"/>
      <color indexed="10"/>
      <name val="arial"/>
      <family val="2"/>
    </font>
    <font>
      <sz val="10"/>
      <color indexed="9"/>
      <name val="Arial"/>
      <family val="2"/>
    </font>
    <font>
      <b/>
      <sz val="11"/>
      <color indexed="12"/>
      <name val="Arial"/>
      <family val="2"/>
    </font>
    <font>
      <b/>
      <sz val="12"/>
      <color indexed="8"/>
      <name val="Arial"/>
      <family val="2"/>
    </font>
    <font>
      <sz val="12"/>
      <color indexed="9"/>
      <name val="Arial"/>
      <family val="2"/>
    </font>
    <font>
      <b/>
      <i/>
      <sz val="12"/>
      <name val="Arial"/>
      <family val="2"/>
    </font>
    <font>
      <b/>
      <sz val="14"/>
      <color indexed="81"/>
      <name val="Tahoma"/>
      <family val="2"/>
    </font>
    <font>
      <b/>
      <sz val="16"/>
      <color indexed="10"/>
      <name val="Arial"/>
      <family val="2"/>
    </font>
    <font>
      <sz val="18"/>
      <color indexed="10"/>
      <name val="Arial"/>
      <family val="2"/>
    </font>
    <font>
      <sz val="10"/>
      <color indexed="10"/>
      <name val="Arial"/>
      <family val="2"/>
    </font>
    <font>
      <b/>
      <sz val="16"/>
      <color indexed="9"/>
      <name val="Arial"/>
      <family val="2"/>
    </font>
    <font>
      <sz val="18"/>
      <color indexed="9"/>
      <name val="Arial"/>
      <family val="2"/>
    </font>
    <font>
      <sz val="10"/>
      <color indexed="9"/>
      <name val="Arial"/>
      <family val="2"/>
    </font>
    <font>
      <sz val="14"/>
      <color indexed="81"/>
      <name val="Arial"/>
      <family val="2"/>
    </font>
    <font>
      <b/>
      <sz val="11"/>
      <color indexed="81"/>
      <name val="Arial"/>
      <family val="2"/>
    </font>
    <font>
      <sz val="9"/>
      <name val="Arial"/>
      <family val="2"/>
    </font>
    <font>
      <b/>
      <sz val="9"/>
      <name val="Arial"/>
      <family val="2"/>
    </font>
    <font>
      <sz val="10"/>
      <color indexed="22"/>
      <name val="Arial"/>
      <family val="2"/>
    </font>
    <font>
      <sz val="10"/>
      <color indexed="8"/>
      <name val="Arial"/>
      <family val="2"/>
    </font>
    <font>
      <sz val="11"/>
      <color indexed="8"/>
      <name val="Arial"/>
      <family val="2"/>
    </font>
    <font>
      <b/>
      <sz val="18"/>
      <name val="Arial"/>
      <family val="2"/>
    </font>
    <font>
      <b/>
      <sz val="10"/>
      <color indexed="81"/>
      <name val="Tahoma"/>
      <family val="2"/>
    </font>
    <font>
      <sz val="10"/>
      <name val="MS Sans Serif"/>
      <family val="2"/>
    </font>
    <font>
      <sz val="10"/>
      <color theme="0"/>
      <name val="MS Sans Serif"/>
      <family val="2"/>
    </font>
    <font>
      <sz val="12"/>
      <color indexed="12"/>
      <name val="Arial"/>
      <family val="2"/>
    </font>
    <font>
      <sz val="10"/>
      <color rgb="FFFF0000"/>
      <name val="Arial"/>
      <family val="2"/>
    </font>
    <font>
      <sz val="11"/>
      <name val="Calibri"/>
      <family val="2"/>
      <scheme val="minor"/>
    </font>
    <font>
      <b/>
      <sz val="11"/>
      <name val="Calibri"/>
      <family val="2"/>
      <scheme val="minor"/>
    </font>
    <font>
      <b/>
      <sz val="16"/>
      <name val="Calibri"/>
      <family val="2"/>
      <scheme val="minor"/>
    </font>
    <font>
      <b/>
      <sz val="10"/>
      <color indexed="12"/>
      <name val="Arial"/>
      <family val="2"/>
    </font>
    <font>
      <b/>
      <sz val="11"/>
      <color theme="1"/>
      <name val="Calibri"/>
      <family val="2"/>
      <scheme val="minor"/>
    </font>
    <font>
      <b/>
      <sz val="14"/>
      <color theme="1"/>
      <name val="Calibri"/>
      <family val="2"/>
      <scheme val="minor"/>
    </font>
    <font>
      <u/>
      <sz val="11"/>
      <color theme="1"/>
      <name val="Calibri"/>
      <family val="2"/>
      <scheme val="minor"/>
    </font>
    <font>
      <sz val="11"/>
      <name val="Times New Roman"/>
      <family val="1"/>
    </font>
    <font>
      <b/>
      <sz val="10"/>
      <name val="MS Sans Serif"/>
    </font>
    <font>
      <b/>
      <sz val="11"/>
      <name val="Times New Roman"/>
      <family val="1"/>
    </font>
    <font>
      <b/>
      <i/>
      <sz val="11"/>
      <color rgb="FF0070C0"/>
      <name val="Arial"/>
      <family val="2"/>
    </font>
    <font>
      <b/>
      <sz val="11"/>
      <color rgb="FF0070C0"/>
      <name val="Arial"/>
      <family val="2"/>
    </font>
    <font>
      <strike/>
      <sz val="10"/>
      <name val="Arial"/>
      <family val="2"/>
    </font>
    <font>
      <sz val="10"/>
      <name val="MS Sans Serif"/>
    </font>
    <font>
      <sz val="10"/>
      <color rgb="FF000000"/>
      <name val="Arial"/>
      <family val="2"/>
    </font>
    <font>
      <sz val="10"/>
      <color rgb="FFFF0000"/>
      <name val="MS Sans Serif"/>
      <family val="2"/>
    </font>
    <font>
      <sz val="10"/>
      <color theme="1"/>
      <name val="Arial"/>
      <family val="2"/>
    </font>
    <font>
      <b/>
      <sz val="10"/>
      <color rgb="FF000000"/>
      <name val="Arial"/>
      <family val="2"/>
    </font>
    <font>
      <sz val="10"/>
      <name val="Times New Roman"/>
      <family val="1"/>
    </font>
    <font>
      <b/>
      <sz val="9"/>
      <name val="Times New Roman"/>
      <family val="1"/>
    </font>
    <font>
      <b/>
      <sz val="11"/>
      <color theme="1"/>
      <name val="Arial"/>
      <family val="2"/>
    </font>
    <font>
      <sz val="10"/>
      <color rgb="FFFF0000"/>
      <name val="Times New Roman"/>
      <family val="1"/>
    </font>
    <font>
      <sz val="9"/>
      <color indexed="81"/>
      <name val="Tahoma"/>
      <family val="2"/>
    </font>
    <font>
      <b/>
      <sz val="9"/>
      <color indexed="81"/>
      <name val="Tahoma"/>
      <family val="2"/>
    </font>
    <font>
      <b/>
      <sz val="10"/>
      <color theme="1"/>
      <name val="MS Sans Serif"/>
    </font>
    <font>
      <sz val="10"/>
      <color theme="1"/>
      <name val="Times New Roman"/>
      <family val="1"/>
    </font>
    <font>
      <b/>
      <sz val="9"/>
      <color theme="1"/>
      <name val="Times New Roman"/>
      <family val="1"/>
    </font>
    <font>
      <b/>
      <sz val="9"/>
      <color theme="1"/>
      <name val="Arial"/>
      <family val="2"/>
    </font>
    <font>
      <sz val="11"/>
      <color theme="1"/>
      <name val="Times New Roman"/>
      <family val="1"/>
    </font>
    <font>
      <b/>
      <sz val="11"/>
      <color theme="1"/>
      <name val="Times New Roman"/>
      <family val="1"/>
    </font>
    <font>
      <sz val="16"/>
      <name val="Arial"/>
      <family val="2"/>
    </font>
    <font>
      <b/>
      <sz val="16"/>
      <color theme="1"/>
      <name val="Calibri"/>
      <family val="2"/>
      <scheme val="minor"/>
    </font>
    <font>
      <b/>
      <u/>
      <sz val="12"/>
      <name val="Calibri"/>
      <family val="2"/>
      <scheme val="minor"/>
    </font>
    <font>
      <b/>
      <sz val="10"/>
      <color rgb="FF00B050"/>
      <name val="Arial"/>
      <family val="2"/>
    </font>
    <font>
      <sz val="11"/>
      <color rgb="FFFFC000"/>
      <name val="Arial"/>
      <family val="2"/>
    </font>
    <font>
      <sz val="11"/>
      <color rgb="FF00B050"/>
      <name val="Arial"/>
      <family val="2"/>
    </font>
    <font>
      <sz val="11"/>
      <color rgb="FFFF0000"/>
      <name val="Arial"/>
      <family val="2"/>
    </font>
    <font>
      <sz val="11"/>
      <color theme="1"/>
      <name val="Arial"/>
      <family val="2"/>
    </font>
    <font>
      <b/>
      <sz val="11"/>
      <color rgb="FFFF0000"/>
      <name val="Arial"/>
      <family val="2"/>
    </font>
    <font>
      <sz val="12"/>
      <color rgb="FFFF0000"/>
      <name val="Arial"/>
      <family val="2"/>
    </font>
  </fonts>
  <fills count="36">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11"/>
        <bgColor indexed="64"/>
      </patternFill>
    </fill>
    <fill>
      <patternFill patternType="solid">
        <fgColor indexed="29"/>
        <bgColor indexed="64"/>
      </patternFill>
    </fill>
    <fill>
      <patternFill patternType="solid">
        <fgColor indexed="34"/>
        <bgColor indexed="64"/>
      </patternFill>
    </fill>
    <fill>
      <patternFill patternType="solid">
        <fgColor indexed="13"/>
      </patternFill>
    </fill>
    <fill>
      <patternFill patternType="solid">
        <fgColor indexed="13"/>
        <bgColor indexed="64"/>
      </patternFill>
    </fill>
    <fill>
      <patternFill patternType="solid">
        <fgColor indexed="10"/>
        <bgColor indexed="64"/>
      </patternFill>
    </fill>
    <fill>
      <patternFill patternType="solid">
        <fgColor indexed="47"/>
        <bgColor indexed="64"/>
      </patternFill>
    </fill>
    <fill>
      <patternFill patternType="solid">
        <fgColor indexed="9"/>
        <bgColor indexed="64"/>
      </patternFill>
    </fill>
    <fill>
      <patternFill patternType="solid">
        <fgColor indexed="42"/>
        <bgColor indexed="64"/>
      </patternFill>
    </fill>
    <fill>
      <patternFill patternType="gray0625">
        <fgColor indexed="29"/>
        <bgColor indexed="9"/>
      </patternFill>
    </fill>
    <fill>
      <patternFill patternType="solid">
        <fgColor indexed="26"/>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0"/>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E6E6E6"/>
        <bgColor indexed="64"/>
      </patternFill>
    </fill>
    <fill>
      <patternFill patternType="solid">
        <fgColor rgb="FFFFFF00"/>
        <bgColor indexed="64"/>
      </patternFill>
    </fill>
    <fill>
      <patternFill patternType="solid">
        <fgColor rgb="FFFFC000"/>
        <bgColor indexed="64"/>
      </patternFill>
    </fill>
    <fill>
      <patternFill patternType="solid">
        <fgColor rgb="FF70AD47"/>
        <bgColor indexed="64"/>
      </patternFill>
    </fill>
    <fill>
      <patternFill patternType="solid">
        <fgColor rgb="FF2E74B5"/>
        <bgColor indexed="64"/>
      </patternFill>
    </fill>
    <fill>
      <patternFill patternType="solid">
        <fgColor rgb="FFFFE699"/>
        <bgColor indexed="64"/>
      </patternFill>
    </fill>
    <fill>
      <patternFill patternType="solid">
        <fgColor rgb="FFFFE599"/>
        <bgColor indexed="64"/>
      </patternFill>
    </fill>
    <fill>
      <patternFill patternType="solid">
        <fgColor rgb="FF0070C0"/>
        <bgColor indexed="64"/>
      </patternFill>
    </fill>
    <fill>
      <patternFill patternType="solid">
        <fgColor theme="6" tint="0.79998168889431442"/>
        <bgColor indexed="64"/>
      </patternFill>
    </fill>
    <fill>
      <patternFill patternType="solid">
        <fgColor rgb="FFFF0000"/>
        <bgColor indexed="64"/>
      </patternFill>
    </fill>
    <fill>
      <patternFill patternType="solid">
        <fgColor theme="5" tint="0.39997558519241921"/>
        <bgColor indexed="65"/>
      </patternFill>
    </fill>
    <fill>
      <patternFill patternType="solid">
        <fgColor theme="5" tint="0.39997558519241921"/>
        <bgColor indexed="64"/>
      </patternFill>
    </fill>
    <fill>
      <patternFill patternType="gray0625">
        <fgColor indexed="29"/>
        <bgColor theme="5" tint="0.39997558519241921"/>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right/>
      <top style="thin">
        <color indexed="64"/>
      </top>
      <bottom style="thin">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thin">
        <color indexed="64"/>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6">
    <xf numFmtId="0" fontId="0" fillId="0" borderId="0"/>
    <xf numFmtId="0" fontId="19" fillId="0" borderId="0"/>
    <xf numFmtId="0" fontId="50" fillId="0" borderId="0"/>
    <xf numFmtId="0" fontId="7" fillId="0" borderId="0"/>
    <xf numFmtId="0" fontId="4" fillId="0" borderId="0"/>
    <xf numFmtId="0" fontId="7" fillId="0" borderId="0"/>
  </cellStyleXfs>
  <cellXfs count="718">
    <xf numFmtId="0" fontId="0" fillId="0" borderId="0" xfId="0"/>
    <xf numFmtId="0" fontId="9" fillId="0" borderId="1" xfId="0" applyFont="1" applyBorder="1" applyAlignment="1" applyProtection="1">
      <alignment vertical="top" wrapText="1"/>
      <protection locked="0"/>
    </xf>
    <xf numFmtId="0" fontId="13" fillId="2" borderId="1" xfId="0" applyFont="1" applyFill="1" applyBorder="1" applyAlignment="1" applyProtection="1">
      <alignment horizontal="left" vertical="top" wrapText="1"/>
    </xf>
    <xf numFmtId="0" fontId="19" fillId="0" borderId="0" xfId="1"/>
    <xf numFmtId="1" fontId="22" fillId="0" borderId="0" xfId="1" applyNumberFormat="1" applyFont="1" applyFill="1" applyBorder="1" applyAlignment="1" applyProtection="1">
      <alignment horizontal="center" vertical="center"/>
      <protection locked="0"/>
    </xf>
    <xf numFmtId="0" fontId="22" fillId="0" borderId="6" xfId="1" applyFont="1" applyBorder="1" applyAlignment="1" applyProtection="1">
      <alignment vertical="center"/>
      <protection locked="0"/>
    </xf>
    <xf numFmtId="0" fontId="13" fillId="0" borderId="0" xfId="0" applyFont="1" applyBorder="1" applyAlignment="1" applyProtection="1">
      <alignment horizontal="centerContinuous" wrapText="1"/>
    </xf>
    <xf numFmtId="0" fontId="19" fillId="0" borderId="0" xfId="1" applyAlignment="1" applyProtection="1">
      <alignment vertical="center"/>
    </xf>
    <xf numFmtId="0" fontId="24" fillId="0" borderId="0" xfId="1" applyFont="1" applyAlignment="1" applyProtection="1">
      <alignment vertical="center"/>
    </xf>
    <xf numFmtId="1" fontId="22" fillId="0" borderId="6" xfId="1" applyNumberFormat="1" applyFont="1" applyFill="1" applyBorder="1" applyAlignment="1" applyProtection="1">
      <alignment horizontal="center" vertical="center"/>
      <protection locked="0"/>
    </xf>
    <xf numFmtId="0" fontId="24" fillId="0" borderId="0" xfId="1" applyFont="1" applyFill="1" applyBorder="1" applyAlignment="1" applyProtection="1">
      <alignment horizontal="center" vertical="center"/>
    </xf>
    <xf numFmtId="0" fontId="19" fillId="0" borderId="0" xfId="1" applyFill="1" applyBorder="1" applyAlignment="1" applyProtection="1">
      <alignment horizontal="center" vertical="center"/>
    </xf>
    <xf numFmtId="0" fontId="15" fillId="0" borderId="0" xfId="1" applyFont="1" applyFill="1" applyBorder="1" applyAlignment="1" applyProtection="1">
      <alignment horizontal="center" vertical="center"/>
    </xf>
    <xf numFmtId="1" fontId="22" fillId="0" borderId="3" xfId="1" applyNumberFormat="1" applyFont="1" applyBorder="1" applyAlignment="1" applyProtection="1">
      <alignment horizontal="center" vertical="center"/>
      <protection locked="0"/>
    </xf>
    <xf numFmtId="1" fontId="22" fillId="0" borderId="3" xfId="1" applyNumberFormat="1" applyFont="1" applyFill="1" applyBorder="1" applyAlignment="1" applyProtection="1">
      <alignment horizontal="center" vertical="center"/>
      <protection locked="0"/>
    </xf>
    <xf numFmtId="1" fontId="22" fillId="0" borderId="0" xfId="1" applyNumberFormat="1" applyFont="1" applyBorder="1" applyAlignment="1" applyProtection="1">
      <alignment horizontal="center" vertical="center"/>
      <protection locked="0"/>
    </xf>
    <xf numFmtId="0" fontId="19" fillId="0" borderId="0" xfId="1" applyProtection="1"/>
    <xf numFmtId="0" fontId="19" fillId="0" borderId="0" xfId="1" applyAlignment="1" applyProtection="1">
      <alignment horizontal="center"/>
    </xf>
    <xf numFmtId="0" fontId="19" fillId="0" borderId="0" xfId="1" applyFill="1" applyBorder="1" applyAlignment="1" applyProtection="1">
      <alignment horizontal="center"/>
    </xf>
    <xf numFmtId="0" fontId="19" fillId="0" borderId="0" xfId="1" applyFill="1" applyBorder="1" applyAlignment="1" applyProtection="1">
      <alignment horizontal="right"/>
    </xf>
    <xf numFmtId="0" fontId="19" fillId="0" borderId="0" xfId="1" applyBorder="1" applyProtection="1"/>
    <xf numFmtId="0" fontId="19" fillId="0" borderId="0" xfId="1" applyFill="1" applyBorder="1" applyProtection="1"/>
    <xf numFmtId="165" fontId="19" fillId="0" borderId="0" xfId="1" quotePrefix="1" applyNumberFormat="1" applyBorder="1" applyAlignment="1" applyProtection="1">
      <alignment horizontal="center"/>
    </xf>
    <xf numFmtId="0" fontId="19" fillId="0" borderId="0" xfId="1" quotePrefix="1" applyFill="1" applyBorder="1" applyAlignment="1" applyProtection="1">
      <alignment horizontal="center"/>
    </xf>
    <xf numFmtId="0" fontId="19" fillId="0" borderId="0" xfId="1" quotePrefix="1" applyFill="1" applyBorder="1" applyAlignment="1" applyProtection="1">
      <alignment horizontal="right"/>
    </xf>
    <xf numFmtId="0" fontId="19" fillId="0" borderId="0" xfId="1" applyNumberFormat="1" applyFill="1" applyBorder="1" applyAlignment="1" applyProtection="1">
      <alignment horizontal="center"/>
    </xf>
    <xf numFmtId="0" fontId="20" fillId="0" borderId="0" xfId="1" quotePrefix="1" applyFont="1" applyAlignment="1" applyProtection="1">
      <alignment horizontal="left"/>
    </xf>
    <xf numFmtId="0" fontId="15" fillId="0" borderId="0" xfId="1" applyFont="1" applyProtection="1"/>
    <xf numFmtId="0" fontId="13" fillId="0" borderId="0" xfId="1" applyFont="1" applyProtection="1"/>
    <xf numFmtId="0" fontId="19" fillId="0" borderId="0" xfId="1" applyFill="1" applyProtection="1"/>
    <xf numFmtId="0" fontId="13" fillId="0" borderId="0" xfId="1" applyFont="1" applyFill="1" applyProtection="1"/>
    <xf numFmtId="0" fontId="19" fillId="0" borderId="0" xfId="1" applyFont="1" applyAlignment="1" applyProtection="1">
      <alignment horizontal="right"/>
    </xf>
    <xf numFmtId="0" fontId="19" fillId="0" borderId="0" xfId="1" applyFont="1" applyProtection="1"/>
    <xf numFmtId="1" fontId="22" fillId="0" borderId="0" xfId="1" applyNumberFormat="1" applyFont="1" applyFill="1" applyBorder="1" applyAlignment="1" applyProtection="1">
      <alignment horizontal="center" vertical="center"/>
    </xf>
    <xf numFmtId="0" fontId="15" fillId="0" borderId="0" xfId="1" applyFont="1" applyBorder="1" applyAlignment="1" applyProtection="1">
      <alignment horizontal="center" vertical="center"/>
    </xf>
    <xf numFmtId="0" fontId="15" fillId="3" borderId="1" xfId="1" quotePrefix="1" applyFont="1" applyFill="1" applyBorder="1" applyAlignment="1" applyProtection="1">
      <alignment horizontal="center" vertical="center"/>
    </xf>
    <xf numFmtId="0" fontId="15" fillId="3" borderId="1" xfId="1" applyFont="1" applyFill="1" applyBorder="1" applyAlignment="1" applyProtection="1">
      <alignment horizontal="center" vertical="center"/>
    </xf>
    <xf numFmtId="0" fontId="27" fillId="4" borderId="1" xfId="1" applyFont="1" applyFill="1" applyBorder="1" applyAlignment="1" applyProtection="1">
      <alignment horizontal="center" vertical="center"/>
    </xf>
    <xf numFmtId="0" fontId="15" fillId="0" borderId="0" xfId="1" quotePrefix="1" applyFont="1" applyFill="1" applyBorder="1" applyAlignment="1" applyProtection="1">
      <alignment horizontal="center" vertical="center"/>
    </xf>
    <xf numFmtId="0" fontId="15" fillId="0" borderId="0" xfId="1" applyFont="1" applyAlignment="1" applyProtection="1">
      <alignment horizontal="center" vertical="center"/>
    </xf>
    <xf numFmtId="0" fontId="27" fillId="5" borderId="1" xfId="1" applyFont="1" applyFill="1" applyBorder="1" applyAlignment="1" applyProtection="1">
      <alignment horizontal="center" vertical="center"/>
    </xf>
    <xf numFmtId="0" fontId="27" fillId="6" borderId="1" xfId="1" applyFont="1" applyFill="1" applyBorder="1" applyAlignment="1" applyProtection="1">
      <alignment horizontal="center" vertical="center"/>
    </xf>
    <xf numFmtId="0" fontId="19" fillId="0" borderId="2" xfId="1" applyBorder="1" applyAlignment="1" applyProtection="1">
      <alignment vertical="center"/>
    </xf>
    <xf numFmtId="0" fontId="22" fillId="0" borderId="2" xfId="1" applyFont="1" applyBorder="1" applyAlignment="1" applyProtection="1">
      <alignment horizontal="right" vertical="center"/>
    </xf>
    <xf numFmtId="0" fontId="19" fillId="0" borderId="14" xfId="1" applyBorder="1" applyProtection="1"/>
    <xf numFmtId="0" fontId="29" fillId="0" borderId="0" xfId="1" applyFont="1" applyProtection="1"/>
    <xf numFmtId="1" fontId="15" fillId="7" borderId="15" xfId="0" applyNumberFormat="1" applyFont="1" applyFill="1" applyBorder="1" applyAlignment="1" applyProtection="1">
      <alignment horizontal="center" vertical="center" wrapText="1"/>
      <protection locked="0"/>
    </xf>
    <xf numFmtId="0" fontId="15" fillId="7" borderId="1" xfId="0" applyFont="1" applyFill="1" applyBorder="1" applyAlignment="1" applyProtection="1">
      <alignment horizontal="center" vertical="center" wrapText="1"/>
    </xf>
    <xf numFmtId="0" fontId="23" fillId="0" borderId="7" xfId="1" applyFont="1" applyBorder="1" applyAlignment="1" applyProtection="1">
      <alignment horizontal="right" vertical="center"/>
    </xf>
    <xf numFmtId="0" fontId="19" fillId="4" borderId="14" xfId="1" applyFill="1" applyBorder="1" applyProtection="1"/>
    <xf numFmtId="0" fontId="23" fillId="4" borderId="7" xfId="1" applyFont="1" applyFill="1" applyBorder="1" applyAlignment="1" applyProtection="1">
      <alignment horizontal="right" vertical="center"/>
    </xf>
    <xf numFmtId="0" fontId="19" fillId="8" borderId="16" xfId="1" applyFill="1" applyBorder="1" applyProtection="1"/>
    <xf numFmtId="0" fontId="23" fillId="8" borderId="17" xfId="1" applyFont="1" applyFill="1" applyBorder="1" applyAlignment="1" applyProtection="1">
      <alignment horizontal="right" vertical="center"/>
    </xf>
    <xf numFmtId="0" fontId="19" fillId="9" borderId="18" xfId="1" applyFill="1" applyBorder="1" applyProtection="1"/>
    <xf numFmtId="0" fontId="23" fillId="9" borderId="4" xfId="1" applyFont="1" applyFill="1" applyBorder="1" applyAlignment="1" applyProtection="1">
      <alignment horizontal="right" vertical="center"/>
    </xf>
    <xf numFmtId="0" fontId="13" fillId="0" borderId="0" xfId="0" applyFont="1" applyAlignment="1" applyProtection="1">
      <alignment horizontal="center" wrapText="1"/>
    </xf>
    <xf numFmtId="0" fontId="7" fillId="0" borderId="0" xfId="0" applyFont="1" applyBorder="1" applyAlignment="1" applyProtection="1">
      <alignment wrapText="1"/>
    </xf>
    <xf numFmtId="0" fontId="7" fillId="0" borderId="0" xfId="0" applyFont="1" applyAlignment="1" applyProtection="1">
      <alignment wrapText="1"/>
    </xf>
    <xf numFmtId="0" fontId="19" fillId="0" borderId="18" xfId="1" applyBorder="1" applyAlignment="1" applyProtection="1">
      <alignment horizontal="center" vertical="center"/>
    </xf>
    <xf numFmtId="0" fontId="19" fillId="0" borderId="3" xfId="1" applyBorder="1" applyAlignment="1" applyProtection="1">
      <alignment horizontal="center" vertical="center"/>
    </xf>
    <xf numFmtId="0" fontId="19" fillId="0" borderId="23" xfId="1" applyBorder="1" applyAlignment="1" applyProtection="1">
      <alignment horizontal="center" vertical="center"/>
    </xf>
    <xf numFmtId="0" fontId="19" fillId="0" borderId="15" xfId="1" applyBorder="1" applyAlignment="1" applyProtection="1">
      <alignment horizontal="center" vertical="center"/>
    </xf>
    <xf numFmtId="0" fontId="19" fillId="0" borderId="3" xfId="1" applyNumberFormat="1" applyFill="1" applyBorder="1" applyAlignment="1" applyProtection="1">
      <alignment horizontal="center"/>
      <protection locked="0"/>
    </xf>
    <xf numFmtId="166" fontId="12" fillId="0" borderId="5" xfId="1" applyNumberFormat="1" applyFont="1" applyFill="1" applyBorder="1" applyAlignment="1" applyProtection="1">
      <alignment horizontal="center" vertical="center" wrapText="1"/>
    </xf>
    <xf numFmtId="166" fontId="12" fillId="0" borderId="23" xfId="1" applyNumberFormat="1" applyFont="1" applyFill="1" applyBorder="1" applyAlignment="1" applyProtection="1">
      <alignment horizontal="center" vertical="center" wrapText="1"/>
    </xf>
    <xf numFmtId="166" fontId="12" fillId="0" borderId="15" xfId="1" applyNumberFormat="1" applyFont="1" applyFill="1" applyBorder="1" applyAlignment="1" applyProtection="1">
      <alignment horizontal="center" vertical="center" wrapText="1"/>
    </xf>
    <xf numFmtId="0" fontId="19" fillId="0" borderId="0" xfId="1" applyFill="1" applyBorder="1" applyAlignment="1" applyProtection="1">
      <alignment vertical="center"/>
    </xf>
    <xf numFmtId="1" fontId="8" fillId="0" borderId="0" xfId="1" applyNumberFormat="1" applyFont="1" applyFill="1" applyBorder="1" applyAlignment="1" applyProtection="1">
      <alignment vertical="center"/>
    </xf>
    <xf numFmtId="0" fontId="27" fillId="8" borderId="1" xfId="1" applyFont="1" applyFill="1" applyBorder="1" applyAlignment="1" applyProtection="1">
      <alignment horizontal="center" vertical="center"/>
    </xf>
    <xf numFmtId="0" fontId="15" fillId="3" borderId="5" xfId="1" applyFont="1" applyFill="1" applyBorder="1" applyAlignment="1" applyProtection="1">
      <alignment horizontal="center" vertical="center"/>
    </xf>
    <xf numFmtId="0" fontId="27" fillId="0" borderId="0" xfId="1" applyFont="1" applyFill="1" applyBorder="1" applyAlignment="1" applyProtection="1">
      <alignment horizontal="center" vertical="center"/>
    </xf>
    <xf numFmtId="0" fontId="27" fillId="0" borderId="0" xfId="1" applyFont="1" applyFill="1" applyBorder="1" applyAlignment="1" applyProtection="1">
      <alignment vertical="center" textRotation="180"/>
    </xf>
    <xf numFmtId="0" fontId="27" fillId="0" borderId="0" xfId="1" applyFont="1" applyFill="1" applyBorder="1" applyAlignment="1" applyProtection="1">
      <alignment vertical="center"/>
    </xf>
    <xf numFmtId="0" fontId="15" fillId="3" borderId="5" xfId="1" quotePrefix="1" applyFont="1" applyFill="1" applyBorder="1" applyAlignment="1" applyProtection="1">
      <alignment horizontal="center" vertical="center"/>
    </xf>
    <xf numFmtId="0" fontId="19" fillId="0" borderId="0" xfId="1" applyAlignment="1" applyProtection="1">
      <alignment horizontal="center" vertical="center"/>
    </xf>
    <xf numFmtId="0" fontId="19" fillId="0" borderId="0" xfId="1" applyBorder="1" applyAlignment="1" applyProtection="1">
      <alignment horizontal="center" vertical="center"/>
    </xf>
    <xf numFmtId="0" fontId="19" fillId="0" borderId="0" xfId="1" applyFill="1" applyAlignment="1" applyProtection="1">
      <alignment horizontal="center" vertical="center"/>
    </xf>
    <xf numFmtId="165" fontId="19" fillId="0" borderId="0" xfId="1" quotePrefix="1" applyNumberFormat="1" applyBorder="1" applyAlignment="1" applyProtection="1">
      <alignment horizontal="center" vertical="center"/>
    </xf>
    <xf numFmtId="0" fontId="19" fillId="0" borderId="0" xfId="1" applyNumberFormat="1" applyFill="1" applyBorder="1" applyAlignment="1" applyProtection="1">
      <alignment horizontal="center" vertical="center"/>
    </xf>
    <xf numFmtId="0" fontId="13" fillId="0" borderId="0" xfId="1" applyFont="1" applyFill="1" applyBorder="1" applyAlignment="1" applyProtection="1">
      <alignment horizontal="center" vertical="center"/>
    </xf>
    <xf numFmtId="0" fontId="23" fillId="0" borderId="0" xfId="1" applyFont="1" applyFill="1" applyBorder="1" applyAlignment="1" applyProtection="1">
      <alignment vertical="center" wrapText="1"/>
    </xf>
    <xf numFmtId="0" fontId="23" fillId="0" borderId="0" xfId="1" applyFont="1" applyFill="1" applyBorder="1" applyAlignment="1" applyProtection="1">
      <alignment vertical="center"/>
    </xf>
    <xf numFmtId="0" fontId="19" fillId="0" borderId="0" xfId="1" applyFill="1" applyBorder="1" applyAlignment="1" applyProtection="1"/>
    <xf numFmtId="0" fontId="8" fillId="0" borderId="0" xfId="0" applyFont="1" applyProtection="1"/>
    <xf numFmtId="0" fontId="6" fillId="0" borderId="0" xfId="0" applyFont="1" applyProtection="1"/>
    <xf numFmtId="0" fontId="9" fillId="0" borderId="0" xfId="0" applyFont="1" applyAlignment="1" applyProtection="1">
      <alignment vertical="top" wrapText="1"/>
    </xf>
    <xf numFmtId="0" fontId="9" fillId="0" borderId="0" xfId="0" applyFont="1" applyAlignment="1" applyProtection="1">
      <alignment horizontal="center" vertical="top" wrapText="1"/>
    </xf>
    <xf numFmtId="0" fontId="9" fillId="0" borderId="0" xfId="0" applyFont="1" applyFill="1" applyBorder="1" applyAlignment="1" applyProtection="1">
      <alignment vertical="top" wrapText="1"/>
    </xf>
    <xf numFmtId="0" fontId="14" fillId="0" borderId="0" xfId="0" applyFont="1" applyFill="1" applyBorder="1" applyAlignment="1" applyProtection="1">
      <alignment vertical="top" wrapText="1"/>
    </xf>
    <xf numFmtId="0" fontId="7" fillId="0" borderId="0" xfId="0" applyFont="1" applyAlignment="1" applyProtection="1">
      <alignment vertical="top" wrapText="1"/>
    </xf>
    <xf numFmtId="0" fontId="7" fillId="0" borderId="1" xfId="0" applyFont="1" applyBorder="1" applyAlignment="1" applyProtection="1">
      <alignment vertical="top" wrapText="1"/>
    </xf>
    <xf numFmtId="0" fontId="7" fillId="0" borderId="0" xfId="0" applyFont="1" applyFill="1" applyBorder="1" applyProtection="1"/>
    <xf numFmtId="0" fontId="7" fillId="0" borderId="0" xfId="0" applyFont="1" applyProtection="1"/>
    <xf numFmtId="0" fontId="7" fillId="0" borderId="0" xfId="0" applyFont="1" applyBorder="1" applyProtection="1"/>
    <xf numFmtId="0" fontId="27" fillId="3" borderId="24" xfId="1" applyFont="1" applyFill="1" applyBorder="1" applyAlignment="1" applyProtection="1">
      <alignment horizontal="center" vertical="center"/>
    </xf>
    <xf numFmtId="0" fontId="27" fillId="0" borderId="14" xfId="1" applyFont="1" applyFill="1" applyBorder="1" applyAlignment="1" applyProtection="1">
      <alignment horizontal="center" vertical="center"/>
    </xf>
    <xf numFmtId="0" fontId="27" fillId="0" borderId="6" xfId="1" applyFont="1" applyFill="1" applyBorder="1" applyAlignment="1" applyProtection="1">
      <alignment horizontal="center" vertical="center"/>
    </xf>
    <xf numFmtId="0" fontId="33" fillId="0" borderId="6" xfId="1" applyFont="1" applyFill="1" applyBorder="1" applyAlignment="1" applyProtection="1">
      <alignment horizontal="right" vertical="center"/>
    </xf>
    <xf numFmtId="0" fontId="27" fillId="3" borderId="25" xfId="1" applyFont="1" applyFill="1" applyBorder="1" applyAlignment="1" applyProtection="1">
      <alignment horizontal="center" vertical="center"/>
    </xf>
    <xf numFmtId="0" fontId="19" fillId="0" borderId="6" xfId="1" applyBorder="1" applyAlignment="1" applyProtection="1">
      <alignment horizontal="center" vertical="center"/>
    </xf>
    <xf numFmtId="0" fontId="15" fillId="0" borderId="26" xfId="1" applyFont="1" applyFill="1" applyBorder="1" applyAlignment="1" applyProtection="1">
      <alignment horizontal="center" vertical="center"/>
    </xf>
    <xf numFmtId="0" fontId="19" fillId="0" borderId="27" xfId="1" applyBorder="1" applyAlignment="1" applyProtection="1">
      <alignment horizontal="center" vertical="center"/>
    </xf>
    <xf numFmtId="0" fontId="27" fillId="0" borderId="27" xfId="1" applyFont="1" applyFill="1" applyBorder="1" applyAlignment="1" applyProtection="1">
      <alignment horizontal="center" vertical="center"/>
    </xf>
    <xf numFmtId="0" fontId="33" fillId="0" borderId="27" xfId="1" applyFont="1" applyFill="1" applyBorder="1" applyAlignment="1" applyProtection="1">
      <alignment horizontal="right" vertical="center"/>
    </xf>
    <xf numFmtId="0" fontId="15" fillId="0" borderId="0" xfId="1" applyFont="1" applyBorder="1" applyAlignment="1" applyProtection="1">
      <alignment horizontal="left" vertical="center"/>
    </xf>
    <xf numFmtId="0" fontId="35" fillId="0" borderId="0" xfId="0" applyFont="1" applyProtection="1"/>
    <xf numFmtId="0" fontId="36" fillId="0" borderId="0" xfId="0" applyFont="1" applyProtection="1"/>
    <xf numFmtId="0" fontId="14" fillId="0" borderId="0" xfId="0" applyFont="1" applyAlignment="1" applyProtection="1">
      <alignment horizontal="center" vertical="top" wrapText="1"/>
    </xf>
    <xf numFmtId="0" fontId="37" fillId="0" borderId="0" xfId="0" applyFont="1" applyProtection="1"/>
    <xf numFmtId="0" fontId="35" fillId="0" borderId="0" xfId="0" applyFont="1" applyAlignment="1" applyProtection="1">
      <alignment horizontal="center" vertical="center"/>
    </xf>
    <xf numFmtId="0" fontId="36" fillId="0" borderId="0" xfId="0" applyFont="1" applyAlignment="1" applyProtection="1">
      <alignment horizontal="center" vertical="center"/>
    </xf>
    <xf numFmtId="0" fontId="14" fillId="0" borderId="0" xfId="0" applyFont="1" applyAlignment="1" applyProtection="1">
      <alignment horizontal="center" vertical="center" wrapText="1"/>
    </xf>
    <xf numFmtId="0" fontId="37" fillId="0" borderId="0" xfId="0" applyFont="1" applyAlignment="1" applyProtection="1">
      <alignment horizontal="center" vertical="center"/>
    </xf>
    <xf numFmtId="0" fontId="6" fillId="3" borderId="0" xfId="0" applyFont="1" applyFill="1" applyAlignment="1" applyProtection="1">
      <alignment wrapText="1"/>
    </xf>
    <xf numFmtId="0" fontId="6" fillId="3" borderId="0" xfId="0" applyFont="1" applyFill="1" applyAlignment="1" applyProtection="1">
      <alignment vertical="center"/>
    </xf>
    <xf numFmtId="0" fontId="6" fillId="3" borderId="0" xfId="0" applyFont="1" applyFill="1" applyBorder="1" applyAlignment="1" applyProtection="1">
      <alignment horizontal="center" vertical="center" wrapText="1"/>
    </xf>
    <xf numFmtId="0" fontId="6" fillId="3" borderId="0" xfId="0" applyFont="1" applyFill="1" applyProtection="1"/>
    <xf numFmtId="0" fontId="6" fillId="0" borderId="0" xfId="0" applyFont="1" applyAlignment="1" applyProtection="1">
      <alignment vertical="top" wrapText="1"/>
    </xf>
    <xf numFmtId="0" fontId="32" fillId="0" borderId="0" xfId="0" applyFont="1" applyAlignment="1" applyProtection="1">
      <alignment horizontal="center" vertical="center" wrapText="1"/>
      <protection hidden="1"/>
    </xf>
    <xf numFmtId="0" fontId="32" fillId="0" borderId="0" xfId="0" applyFont="1" applyAlignment="1" applyProtection="1">
      <alignment horizontal="center" vertical="top" wrapText="1"/>
      <protection hidden="1"/>
    </xf>
    <xf numFmtId="0" fontId="32" fillId="0" borderId="0" xfId="0" applyFont="1" applyBorder="1" applyAlignment="1" applyProtection="1">
      <alignment horizontal="center" vertical="center" wrapText="1"/>
      <protection hidden="1"/>
    </xf>
    <xf numFmtId="0" fontId="32" fillId="0" borderId="0" xfId="0" applyFont="1" applyAlignment="1" applyProtection="1">
      <alignment vertical="top" wrapText="1"/>
      <protection hidden="1"/>
    </xf>
    <xf numFmtId="0" fontId="19" fillId="0" borderId="3" xfId="1" applyBorder="1" applyAlignment="1" applyProtection="1">
      <alignment horizontal="center"/>
      <protection locked="0"/>
    </xf>
    <xf numFmtId="0" fontId="19" fillId="0" borderId="4" xfId="1" applyFill="1" applyBorder="1" applyAlignment="1" applyProtection="1">
      <alignment horizontal="center"/>
      <protection locked="0"/>
    </xf>
    <xf numFmtId="0" fontId="22" fillId="0" borderId="6" xfId="1" applyFont="1" applyBorder="1" applyAlignment="1" applyProtection="1">
      <alignment horizontal="center" vertical="center"/>
      <protection locked="0"/>
    </xf>
    <xf numFmtId="0" fontId="22" fillId="0" borderId="6" xfId="1" applyFont="1" applyFill="1" applyBorder="1" applyAlignment="1" applyProtection="1">
      <alignment horizontal="center" vertical="center"/>
      <protection locked="0"/>
    </xf>
    <xf numFmtId="0" fontId="38" fillId="0" borderId="0" xfId="0" applyFont="1" applyAlignment="1" applyProtection="1">
      <alignment horizontal="center" vertical="center"/>
      <protection hidden="1"/>
    </xf>
    <xf numFmtId="0" fontId="38" fillId="0" borderId="0" xfId="0" applyFont="1" applyProtection="1">
      <protection hidden="1"/>
    </xf>
    <xf numFmtId="0" fontId="39" fillId="0" borderId="0" xfId="0" applyFont="1" applyAlignment="1" applyProtection="1">
      <alignment horizontal="center" vertical="center"/>
      <protection hidden="1"/>
    </xf>
    <xf numFmtId="0" fontId="39" fillId="0" borderId="0" xfId="0" applyFont="1" applyProtection="1">
      <protection hidden="1"/>
    </xf>
    <xf numFmtId="0" fontId="39" fillId="0" borderId="0" xfId="0" applyFont="1" applyAlignment="1" applyProtection="1">
      <alignment horizontal="center" vertical="center" wrapText="1"/>
      <protection hidden="1"/>
    </xf>
    <xf numFmtId="0" fontId="39" fillId="0" borderId="0" xfId="0" applyFont="1" applyAlignment="1" applyProtection="1">
      <alignment vertical="top" wrapText="1"/>
      <protection hidden="1"/>
    </xf>
    <xf numFmtId="0" fontId="40" fillId="0" borderId="0" xfId="0" applyFont="1" applyAlignment="1" applyProtection="1">
      <alignment horizontal="center" vertical="center" wrapText="1"/>
      <protection hidden="1"/>
    </xf>
    <xf numFmtId="0" fontId="40" fillId="0" borderId="0" xfId="0" applyFont="1" applyAlignment="1" applyProtection="1">
      <alignment vertical="top" wrapText="1"/>
      <protection hidden="1"/>
    </xf>
    <xf numFmtId="0" fontId="40" fillId="0" borderId="0" xfId="0" applyFont="1" applyAlignment="1" applyProtection="1">
      <alignment horizontal="center" vertical="center"/>
      <protection hidden="1"/>
    </xf>
    <xf numFmtId="0" fontId="40" fillId="0" borderId="0" xfId="0" applyFont="1" applyProtection="1">
      <protection hidden="1"/>
    </xf>
    <xf numFmtId="165" fontId="9" fillId="0" borderId="1" xfId="0" applyNumberFormat="1" applyFont="1" applyBorder="1" applyAlignment="1" applyProtection="1">
      <alignment horizontal="center" vertical="top" wrapText="1"/>
      <protection locked="0"/>
    </xf>
    <xf numFmtId="0" fontId="6" fillId="3" borderId="0" xfId="0" applyFont="1" applyFill="1" applyAlignment="1" applyProtection="1">
      <alignment horizontal="center" wrapText="1"/>
    </xf>
    <xf numFmtId="0" fontId="9" fillId="0" borderId="0" xfId="0" applyFont="1" applyFill="1" applyBorder="1" applyAlignment="1" applyProtection="1">
      <alignment horizontal="center" vertical="top" wrapText="1"/>
    </xf>
    <xf numFmtId="0" fontId="7" fillId="0" borderId="0" xfId="0" applyFont="1" applyFill="1" applyBorder="1" applyAlignment="1" applyProtection="1">
      <alignment horizontal="center"/>
    </xf>
    <xf numFmtId="0" fontId="7" fillId="0" borderId="0" xfId="0" applyFont="1" applyBorder="1" applyAlignment="1" applyProtection="1">
      <alignment horizontal="center"/>
    </xf>
    <xf numFmtId="0" fontId="7" fillId="0" borderId="0" xfId="0" applyFont="1" applyAlignment="1" applyProtection="1">
      <alignment horizontal="center"/>
    </xf>
    <xf numFmtId="0" fontId="24" fillId="0" borderId="3" xfId="1" applyFont="1" applyBorder="1" applyAlignment="1" applyProtection="1">
      <alignment horizontal="right" vertical="center"/>
    </xf>
    <xf numFmtId="0" fontId="24" fillId="0" borderId="4" xfId="1" applyFont="1" applyBorder="1" applyAlignment="1" applyProtection="1">
      <alignment vertical="center"/>
    </xf>
    <xf numFmtId="0" fontId="24" fillId="0" borderId="0" xfId="1" applyFont="1" applyBorder="1" applyAlignment="1" applyProtection="1">
      <alignment horizontal="right" vertical="center"/>
    </xf>
    <xf numFmtId="0" fontId="24" fillId="0" borderId="7" xfId="1" applyFont="1" applyBorder="1" applyAlignment="1" applyProtection="1">
      <alignment vertical="center"/>
    </xf>
    <xf numFmtId="0" fontId="19" fillId="12" borderId="23" xfId="1" applyFill="1" applyBorder="1" applyAlignment="1" applyProtection="1">
      <alignment horizontal="center" vertical="center"/>
    </xf>
    <xf numFmtId="0" fontId="19" fillId="12" borderId="23" xfId="1" applyFill="1" applyBorder="1" applyProtection="1"/>
    <xf numFmtId="0" fontId="15" fillId="12" borderId="23" xfId="1" applyFont="1" applyFill="1" applyBorder="1" applyAlignment="1" applyProtection="1">
      <alignment horizontal="right" vertical="center"/>
    </xf>
    <xf numFmtId="0" fontId="19" fillId="11" borderId="16" xfId="1" applyFill="1" applyBorder="1" applyAlignment="1" applyProtection="1">
      <alignment horizontal="center"/>
    </xf>
    <xf numFmtId="0" fontId="19" fillId="11" borderId="0" xfId="1" applyFill="1" applyBorder="1" applyAlignment="1" applyProtection="1">
      <alignment horizontal="center"/>
    </xf>
    <xf numFmtId="0" fontId="19" fillId="11" borderId="17" xfId="1" applyFill="1" applyBorder="1" applyAlignment="1" applyProtection="1">
      <alignment horizontal="center"/>
    </xf>
    <xf numFmtId="0" fontId="19" fillId="11" borderId="14" xfId="1" applyFill="1" applyBorder="1" applyAlignment="1" applyProtection="1">
      <alignment horizontal="center"/>
    </xf>
    <xf numFmtId="0" fontId="19" fillId="11" borderId="6" xfId="1" applyFill="1" applyBorder="1" applyAlignment="1" applyProtection="1">
      <alignment horizontal="center"/>
    </xf>
    <xf numFmtId="0" fontId="19" fillId="11" borderId="7" xfId="1" applyFill="1" applyBorder="1" applyAlignment="1" applyProtection="1">
      <alignment horizontal="center"/>
    </xf>
    <xf numFmtId="0" fontId="19" fillId="0" borderId="18" xfId="1" applyFill="1" applyBorder="1" applyAlignment="1" applyProtection="1"/>
    <xf numFmtId="0" fontId="19" fillId="0" borderId="16" xfId="1" applyFill="1" applyBorder="1" applyAlignment="1" applyProtection="1"/>
    <xf numFmtId="0" fontId="19" fillId="10" borderId="4" xfId="1" applyFill="1" applyBorder="1" applyAlignment="1" applyProtection="1">
      <alignment horizontal="center"/>
    </xf>
    <xf numFmtId="0" fontId="19" fillId="0" borderId="0" xfId="1" applyBorder="1" applyAlignment="1" applyProtection="1">
      <alignment vertical="center"/>
    </xf>
    <xf numFmtId="0" fontId="19" fillId="0" borderId="3" xfId="1" applyBorder="1" applyAlignment="1" applyProtection="1">
      <alignment vertical="center"/>
    </xf>
    <xf numFmtId="0" fontId="19" fillId="0" borderId="3" xfId="1" applyBorder="1" applyProtection="1"/>
    <xf numFmtId="0" fontId="19" fillId="12" borderId="23" xfId="1" applyFill="1" applyBorder="1" applyAlignment="1" applyProtection="1">
      <alignment vertical="center"/>
    </xf>
    <xf numFmtId="0" fontId="19" fillId="12" borderId="5" xfId="1" applyFill="1" applyBorder="1" applyAlignment="1" applyProtection="1"/>
    <xf numFmtId="0" fontId="19" fillId="11" borderId="16" xfId="1" applyFill="1" applyBorder="1" applyAlignment="1" applyProtection="1"/>
    <xf numFmtId="0" fontId="24" fillId="0" borderId="3" xfId="1" applyFont="1" applyBorder="1" applyAlignment="1" applyProtection="1">
      <alignment vertical="center"/>
    </xf>
    <xf numFmtId="0" fontId="24" fillId="0" borderId="6" xfId="1" applyFont="1" applyBorder="1" applyAlignment="1" applyProtection="1">
      <alignment vertical="center"/>
    </xf>
    <xf numFmtId="0" fontId="19" fillId="11" borderId="4" xfId="1" applyFill="1" applyBorder="1" applyAlignment="1" applyProtection="1"/>
    <xf numFmtId="0" fontId="29" fillId="11" borderId="3" xfId="1" applyFont="1" applyFill="1" applyBorder="1" applyAlignment="1" applyProtection="1"/>
    <xf numFmtId="0" fontId="45" fillId="0" borderId="0" xfId="1" applyFont="1" applyBorder="1" applyAlignment="1" applyProtection="1">
      <alignment horizontal="center"/>
    </xf>
    <xf numFmtId="165" fontId="45" fillId="0" borderId="0" xfId="1" applyNumberFormat="1" applyFont="1" applyBorder="1" applyAlignment="1" applyProtection="1">
      <alignment horizontal="center"/>
    </xf>
    <xf numFmtId="167" fontId="45" fillId="0" borderId="0" xfId="1" applyNumberFormat="1" applyFont="1" applyBorder="1" applyAlignment="1" applyProtection="1">
      <alignment horizontal="center"/>
    </xf>
    <xf numFmtId="0" fontId="45" fillId="0" borderId="0" xfId="1" applyFont="1" applyProtection="1"/>
    <xf numFmtId="0" fontId="19" fillId="0" borderId="0" xfId="1" applyFont="1" applyBorder="1" applyAlignment="1" applyProtection="1">
      <alignment horizontal="center"/>
    </xf>
    <xf numFmtId="0" fontId="7" fillId="0" borderId="0" xfId="1" applyFont="1" applyFill="1" applyBorder="1" applyAlignment="1">
      <alignment horizontal="left"/>
    </xf>
    <xf numFmtId="0" fontId="7" fillId="0" borderId="0" xfId="1" applyFont="1" applyAlignment="1">
      <alignment horizontal="left"/>
    </xf>
    <xf numFmtId="0" fontId="7" fillId="0" borderId="0" xfId="1" applyFont="1" applyBorder="1" applyAlignment="1" applyProtection="1">
      <alignment horizontal="left"/>
    </xf>
    <xf numFmtId="0" fontId="13" fillId="0" borderId="0" xfId="1" applyFont="1" applyFill="1" applyBorder="1" applyAlignment="1">
      <alignment horizontal="left"/>
    </xf>
    <xf numFmtId="14" fontId="7" fillId="0" borderId="0" xfId="1" applyNumberFormat="1" applyFont="1" applyFill="1" applyBorder="1" applyAlignment="1">
      <alignment horizontal="left"/>
    </xf>
    <xf numFmtId="0" fontId="7" fillId="0" borderId="0" xfId="1" applyFont="1" applyFill="1" applyBorder="1" applyAlignment="1">
      <alignment horizontal="left" wrapText="1"/>
    </xf>
    <xf numFmtId="0" fontId="19" fillId="0" borderId="0" xfId="1" applyFont="1" applyFill="1" applyProtection="1"/>
    <xf numFmtId="0" fontId="19" fillId="0" borderId="0" xfId="1" applyFont="1" applyFill="1" applyBorder="1" applyAlignment="1" applyProtection="1">
      <alignment vertical="center"/>
    </xf>
    <xf numFmtId="0" fontId="19" fillId="0" borderId="0" xfId="1" applyFont="1" applyAlignment="1" applyProtection="1">
      <alignment vertical="center"/>
    </xf>
    <xf numFmtId="0" fontId="19" fillId="0" borderId="0" xfId="1" applyFont="1" applyFill="1" applyBorder="1" applyProtection="1"/>
    <xf numFmtId="165" fontId="19" fillId="0" borderId="0" xfId="1" applyNumberFormat="1" applyFont="1" applyBorder="1" applyAlignment="1" applyProtection="1">
      <alignment horizontal="center"/>
    </xf>
    <xf numFmtId="167" fontId="19" fillId="0" borderId="0" xfId="1" applyNumberFormat="1" applyFont="1" applyBorder="1" applyAlignment="1" applyProtection="1">
      <alignment horizontal="center"/>
    </xf>
    <xf numFmtId="0" fontId="19" fillId="0" borderId="0" xfId="1" applyFont="1" applyBorder="1" applyProtection="1"/>
    <xf numFmtId="165" fontId="45" fillId="0" borderId="0" xfId="1" applyNumberFormat="1" applyFont="1" applyProtection="1"/>
    <xf numFmtId="0" fontId="46" fillId="0" borderId="0" xfId="1" applyFont="1" applyProtection="1"/>
    <xf numFmtId="0" fontId="46" fillId="0" borderId="0" xfId="1" applyFont="1" applyBorder="1" applyAlignment="1" applyProtection="1">
      <alignment horizontal="center"/>
    </xf>
    <xf numFmtId="1" fontId="47" fillId="0" borderId="0" xfId="1" applyNumberFormat="1" applyFont="1" applyBorder="1" applyAlignment="1" applyProtection="1">
      <alignment horizontal="center" vertical="center"/>
      <protection locked="0"/>
    </xf>
    <xf numFmtId="0" fontId="46" fillId="0" borderId="0" xfId="1" applyNumberFormat="1" applyFont="1" applyFill="1" applyBorder="1" applyAlignment="1" applyProtection="1">
      <alignment horizontal="center"/>
      <protection locked="0"/>
    </xf>
    <xf numFmtId="0" fontId="46" fillId="0" borderId="0" xfId="1" applyFont="1" applyBorder="1" applyAlignment="1" applyProtection="1">
      <alignment horizontal="center"/>
      <protection locked="0"/>
    </xf>
    <xf numFmtId="0" fontId="46" fillId="0" borderId="17" xfId="1" applyFont="1" applyFill="1" applyBorder="1" applyAlignment="1" applyProtection="1">
      <alignment horizontal="center"/>
      <protection locked="0"/>
    </xf>
    <xf numFmtId="0" fontId="46" fillId="0" borderId="0" xfId="1" applyFont="1" applyFill="1" applyBorder="1" applyProtection="1"/>
    <xf numFmtId="1" fontId="47" fillId="0" borderId="6" xfId="1" applyNumberFormat="1" applyFont="1" applyFill="1" applyBorder="1" applyAlignment="1" applyProtection="1">
      <alignment horizontal="center" vertical="center"/>
      <protection locked="0"/>
    </xf>
    <xf numFmtId="0" fontId="46" fillId="0" borderId="6" xfId="1" applyFont="1" applyFill="1" applyBorder="1" applyAlignment="1" applyProtection="1">
      <alignment horizontal="center"/>
      <protection locked="0"/>
    </xf>
    <xf numFmtId="0" fontId="47" fillId="0" borderId="6" xfId="1" applyFont="1" applyFill="1" applyBorder="1" applyAlignment="1" applyProtection="1">
      <alignment horizontal="center" vertical="center"/>
      <protection locked="0"/>
    </xf>
    <xf numFmtId="0" fontId="46" fillId="0" borderId="23" xfId="1" applyFont="1" applyBorder="1" applyAlignment="1" applyProtection="1">
      <alignment horizontal="center"/>
      <protection locked="0"/>
    </xf>
    <xf numFmtId="0" fontId="46" fillId="0" borderId="15" xfId="1" applyFont="1" applyFill="1" applyBorder="1" applyAlignment="1" applyProtection="1">
      <alignment horizontal="center"/>
      <protection locked="0"/>
    </xf>
    <xf numFmtId="0" fontId="46" fillId="0" borderId="0" xfId="1" applyFont="1" applyBorder="1" applyProtection="1"/>
    <xf numFmtId="0" fontId="46" fillId="0" borderId="0" xfId="1" applyFont="1" applyFill="1" applyProtection="1"/>
    <xf numFmtId="0" fontId="45" fillId="0" borderId="0" xfId="1" applyFont="1" applyAlignment="1" applyProtection="1">
      <alignment horizontal="left"/>
    </xf>
    <xf numFmtId="0" fontId="29" fillId="0" borderId="0" xfId="1" applyFont="1" applyAlignment="1" applyProtection="1">
      <alignment horizontal="left"/>
    </xf>
    <xf numFmtId="0" fontId="29" fillId="0" borderId="0" xfId="1" applyFont="1" applyBorder="1" applyAlignment="1" applyProtection="1">
      <alignment horizontal="center"/>
    </xf>
    <xf numFmtId="165" fontId="29" fillId="0" borderId="0" xfId="1" applyNumberFormat="1" applyFont="1" applyBorder="1" applyAlignment="1" applyProtection="1">
      <alignment horizontal="center"/>
    </xf>
    <xf numFmtId="167" fontId="29" fillId="0" borderId="0" xfId="1" applyNumberFormat="1" applyFont="1" applyBorder="1" applyAlignment="1" applyProtection="1">
      <alignment horizontal="center"/>
    </xf>
    <xf numFmtId="0" fontId="26" fillId="0" borderId="18" xfId="1" applyFont="1" applyBorder="1" applyAlignment="1" applyProtection="1">
      <alignment horizontal="center" vertical="center"/>
    </xf>
    <xf numFmtId="0" fontId="26" fillId="0" borderId="16" xfId="1" applyFont="1" applyBorder="1" applyAlignment="1" applyProtection="1">
      <alignment horizontal="center" vertical="center"/>
    </xf>
    <xf numFmtId="0" fontId="26" fillId="0" borderId="14" xfId="1" applyFont="1" applyBorder="1" applyAlignment="1" applyProtection="1">
      <alignment horizontal="center" vertical="center"/>
    </xf>
    <xf numFmtId="0" fontId="7" fillId="0" borderId="0" xfId="0" applyFont="1" applyBorder="1" applyAlignment="1" applyProtection="1">
      <alignment vertical="top" wrapText="1"/>
    </xf>
    <xf numFmtId="0" fontId="48" fillId="3" borderId="0" xfId="0" applyFont="1" applyFill="1" applyAlignment="1" applyProtection="1">
      <alignment vertical="top" wrapText="1"/>
    </xf>
    <xf numFmtId="0" fontId="13" fillId="0" borderId="0" xfId="0" applyFont="1" applyAlignment="1" applyProtection="1">
      <alignment vertical="top" wrapText="1"/>
    </xf>
    <xf numFmtId="0" fontId="13" fillId="0" borderId="0" xfId="0" applyFont="1" applyBorder="1" applyAlignment="1" applyProtection="1">
      <alignment vertical="top" wrapText="1"/>
    </xf>
    <xf numFmtId="0" fontId="40" fillId="0" borderId="0" xfId="0" applyFont="1" applyBorder="1" applyAlignment="1" applyProtection="1">
      <alignment horizontal="center" vertical="center" wrapText="1"/>
      <protection hidden="1"/>
    </xf>
    <xf numFmtId="0" fontId="40" fillId="0" borderId="0" xfId="0" applyFont="1" applyBorder="1" applyAlignment="1" applyProtection="1">
      <alignment vertical="top" wrapText="1"/>
      <protection hidden="1"/>
    </xf>
    <xf numFmtId="0" fontId="23" fillId="0" borderId="1" xfId="1" applyFont="1" applyBorder="1" applyAlignment="1" applyProtection="1">
      <alignment horizontal="center" vertical="center"/>
    </xf>
    <xf numFmtId="0" fontId="23" fillId="0" borderId="5" xfId="1" applyFont="1" applyBorder="1" applyAlignment="1" applyProtection="1">
      <alignment horizontal="center" vertical="center"/>
    </xf>
    <xf numFmtId="1" fontId="15" fillId="13" borderId="15" xfId="0" applyNumberFormat="1" applyFont="1" applyFill="1" applyBorder="1" applyAlignment="1" applyProtection="1">
      <alignment horizontal="center" vertical="center" wrapText="1"/>
      <protection locked="0"/>
    </xf>
    <xf numFmtId="0" fontId="9" fillId="14" borderId="1" xfId="0" applyFont="1" applyFill="1" applyBorder="1" applyAlignment="1" applyProtection="1">
      <alignment horizontal="center" vertical="center" wrapText="1"/>
    </xf>
    <xf numFmtId="0" fontId="9" fillId="14" borderId="15" xfId="0" applyFont="1" applyFill="1" applyBorder="1" applyAlignment="1" applyProtection="1">
      <alignment horizontal="center" vertical="center" textRotation="90" wrapText="1"/>
    </xf>
    <xf numFmtId="0" fontId="9" fillId="14" borderId="1" xfId="0" applyFont="1" applyFill="1" applyBorder="1" applyAlignment="1" applyProtection="1">
      <alignment horizontal="center" vertical="center" textRotation="90" wrapText="1"/>
    </xf>
    <xf numFmtId="0" fontId="32" fillId="0" borderId="0" xfId="0" applyFont="1" applyAlignment="1" applyProtection="1">
      <alignment horizontal="center" vertical="top" wrapText="1"/>
    </xf>
    <xf numFmtId="0" fontId="32" fillId="0" borderId="0" xfId="0" applyFont="1" applyAlignment="1" applyProtection="1">
      <alignment vertical="top" wrapText="1"/>
    </xf>
    <xf numFmtId="0" fontId="39" fillId="0" borderId="0" xfId="0" applyFont="1" applyAlignment="1" applyProtection="1">
      <alignment vertical="top" wrapText="1"/>
    </xf>
    <xf numFmtId="0" fontId="39" fillId="0" borderId="0" xfId="0" applyFont="1" applyAlignment="1" applyProtection="1">
      <alignment horizontal="center" vertical="center" wrapText="1"/>
    </xf>
    <xf numFmtId="0" fontId="40" fillId="0" borderId="0" xfId="0" applyFont="1" applyAlignment="1" applyProtection="1">
      <alignment vertical="top" wrapText="1"/>
    </xf>
    <xf numFmtId="0" fontId="40" fillId="0" borderId="0" xfId="0" applyFont="1" applyAlignment="1" applyProtection="1">
      <alignment horizontal="center" vertical="center" wrapText="1"/>
    </xf>
    <xf numFmtId="0" fontId="40" fillId="0" borderId="0" xfId="0" applyFont="1" applyBorder="1" applyAlignment="1" applyProtection="1">
      <alignment vertical="top" wrapText="1"/>
    </xf>
    <xf numFmtId="0" fontId="40" fillId="0" borderId="0" xfId="0" applyFont="1" applyBorder="1" applyAlignment="1" applyProtection="1">
      <alignment horizontal="center" vertical="center" wrapText="1"/>
    </xf>
    <xf numFmtId="0" fontId="40" fillId="0" borderId="0" xfId="0" applyFont="1" applyProtection="1"/>
    <xf numFmtId="0" fontId="40" fillId="0" borderId="0" xfId="0" applyFont="1" applyAlignment="1" applyProtection="1">
      <alignment horizontal="center" vertical="center"/>
    </xf>
    <xf numFmtId="0" fontId="12" fillId="0" borderId="1" xfId="1" applyFont="1" applyBorder="1" applyAlignment="1">
      <alignment wrapText="1"/>
    </xf>
    <xf numFmtId="0" fontId="12" fillId="0" borderId="12" xfId="1" applyFont="1" applyBorder="1" applyAlignment="1">
      <alignment wrapText="1"/>
    </xf>
    <xf numFmtId="0" fontId="7" fillId="0" borderId="0" xfId="1" applyFont="1" applyAlignment="1">
      <alignment horizontal="center" wrapText="1"/>
    </xf>
    <xf numFmtId="0" fontId="7" fillId="0" borderId="0" xfId="1" applyFont="1" applyAlignment="1">
      <alignment wrapText="1"/>
    </xf>
    <xf numFmtId="0" fontId="15" fillId="15" borderId="33" xfId="2" applyFont="1" applyFill="1" applyBorder="1" applyAlignment="1" applyProtection="1">
      <alignment horizontal="center" vertical="center" wrapText="1"/>
    </xf>
    <xf numFmtId="0" fontId="15" fillId="16" borderId="33" xfId="2" applyFont="1" applyFill="1" applyBorder="1" applyAlignment="1" applyProtection="1">
      <alignment horizontal="center" vertical="center" wrapText="1"/>
    </xf>
    <xf numFmtId="0" fontId="9" fillId="0" borderId="22" xfId="2" applyFont="1" applyBorder="1" applyAlignment="1" applyProtection="1">
      <alignment vertical="center" wrapText="1"/>
      <protection locked="0"/>
    </xf>
    <xf numFmtId="0" fontId="15" fillId="15" borderId="33" xfId="2" applyFont="1" applyFill="1" applyBorder="1" applyAlignment="1" applyProtection="1">
      <alignment horizontal="center" vertical="center" wrapText="1"/>
      <protection locked="0"/>
    </xf>
    <xf numFmtId="0" fontId="15" fillId="16" borderId="33" xfId="2" applyFont="1" applyFill="1" applyBorder="1" applyAlignment="1" applyProtection="1">
      <alignment horizontal="center" vertical="center" wrapText="1"/>
      <protection locked="0"/>
    </xf>
    <xf numFmtId="0" fontId="15" fillId="17" borderId="0" xfId="2" applyFont="1" applyFill="1" applyBorder="1" applyAlignment="1" applyProtection="1">
      <alignment vertical="center" wrapText="1"/>
    </xf>
    <xf numFmtId="0" fontId="9" fillId="17" borderId="0" xfId="2" applyFont="1" applyFill="1" applyBorder="1" applyAlignment="1" applyProtection="1">
      <alignment vertical="center" wrapText="1"/>
    </xf>
    <xf numFmtId="0" fontId="15" fillId="15" borderId="9" xfId="2" applyFont="1" applyFill="1" applyBorder="1" applyAlignment="1" applyProtection="1">
      <alignment vertical="center" wrapText="1"/>
    </xf>
    <xf numFmtId="0" fontId="15" fillId="2" borderId="21" xfId="2" applyFont="1" applyFill="1" applyBorder="1" applyAlignment="1" applyProtection="1">
      <alignment vertical="center" wrapText="1"/>
    </xf>
    <xf numFmtId="14" fontId="9" fillId="0" borderId="22" xfId="2" applyNumberFormat="1" applyFont="1" applyBorder="1" applyAlignment="1" applyProtection="1">
      <alignment vertical="center" wrapText="1"/>
      <protection locked="0"/>
    </xf>
    <xf numFmtId="0" fontId="9" fillId="0" borderId="19" xfId="2" applyFont="1" applyBorder="1" applyAlignment="1" applyProtection="1">
      <alignment vertical="center" wrapText="1"/>
      <protection locked="0"/>
    </xf>
    <xf numFmtId="0" fontId="15" fillId="2" borderId="34" xfId="2" applyFont="1" applyFill="1" applyBorder="1" applyAlignment="1" applyProtection="1">
      <alignment vertical="center" wrapText="1"/>
    </xf>
    <xf numFmtId="0" fontId="9" fillId="0" borderId="22" xfId="2" applyFont="1" applyFill="1" applyBorder="1" applyAlignment="1" applyProtection="1">
      <alignment vertical="center" wrapText="1"/>
      <protection locked="0"/>
    </xf>
    <xf numFmtId="0" fontId="15" fillId="7" borderId="36" xfId="2" applyFont="1" applyFill="1" applyBorder="1" applyAlignment="1" applyProtection="1">
      <alignment horizontal="center" vertical="center" wrapText="1"/>
    </xf>
    <xf numFmtId="0" fontId="7" fillId="0" borderId="0" xfId="0" applyFont="1"/>
    <xf numFmtId="0" fontId="7" fillId="0" borderId="5" xfId="0" applyNumberFormat="1" applyFont="1" applyBorder="1" applyAlignment="1" applyProtection="1">
      <alignment horizontal="left" vertical="top" wrapText="1"/>
    </xf>
    <xf numFmtId="0" fontId="7" fillId="0" borderId="1" xfId="0" applyNumberFormat="1" applyFont="1" applyBorder="1" applyAlignment="1" applyProtection="1">
      <alignment horizontal="left" vertical="top" wrapText="1"/>
    </xf>
    <xf numFmtId="0" fontId="9" fillId="0" borderId="12" xfId="2" applyFont="1" applyBorder="1" applyAlignment="1" applyProtection="1">
      <alignment vertical="center" wrapText="1"/>
      <protection locked="0"/>
    </xf>
    <xf numFmtId="0" fontId="9" fillId="0" borderId="20" xfId="2" applyFont="1" applyBorder="1" applyAlignment="1" applyProtection="1">
      <alignment vertical="center" wrapText="1"/>
      <protection locked="0"/>
    </xf>
    <xf numFmtId="0" fontId="15" fillId="15" borderId="32" xfId="2" applyFont="1" applyFill="1" applyBorder="1" applyAlignment="1" applyProtection="1">
      <alignment horizontal="center"/>
    </xf>
    <xf numFmtId="0" fontId="15" fillId="16" borderId="32" xfId="2" applyFont="1" applyFill="1" applyBorder="1" applyAlignment="1" applyProtection="1">
      <alignment horizontal="center"/>
    </xf>
    <xf numFmtId="0" fontId="50" fillId="0" borderId="0" xfId="2" applyProtection="1"/>
    <xf numFmtId="0" fontId="9" fillId="0" borderId="0" xfId="2" applyFont="1" applyBorder="1" applyAlignment="1" applyProtection="1">
      <alignment vertical="center" wrapText="1"/>
    </xf>
    <xf numFmtId="0" fontId="50" fillId="0" borderId="0" xfId="2" applyFill="1" applyProtection="1"/>
    <xf numFmtId="0" fontId="15" fillId="18" borderId="34" xfId="2" applyFont="1" applyFill="1" applyBorder="1" applyAlignment="1" applyProtection="1">
      <alignment vertical="center" wrapText="1"/>
    </xf>
    <xf numFmtId="0" fontId="9" fillId="0" borderId="0" xfId="2" applyFont="1" applyFill="1" applyBorder="1" applyAlignment="1" applyProtection="1">
      <alignment horizontal="center" vertical="top" wrapText="1"/>
    </xf>
    <xf numFmtId="0" fontId="15" fillId="0" borderId="0" xfId="2" applyFont="1" applyFill="1" applyBorder="1" applyAlignment="1" applyProtection="1">
      <alignment horizontal="center" vertical="center" wrapText="1"/>
    </xf>
    <xf numFmtId="0" fontId="15" fillId="18" borderId="8" xfId="2" applyFont="1" applyFill="1" applyBorder="1" applyAlignment="1" applyProtection="1">
      <alignment vertical="center" wrapText="1"/>
    </xf>
    <xf numFmtId="0" fontId="50" fillId="0" borderId="0" xfId="2" applyBorder="1" applyProtection="1"/>
    <xf numFmtId="0" fontId="50" fillId="0" borderId="0" xfId="2" applyFill="1" applyBorder="1" applyProtection="1"/>
    <xf numFmtId="0" fontId="51" fillId="0" borderId="0" xfId="2" applyFont="1" applyProtection="1">
      <protection locked="0"/>
    </xf>
    <xf numFmtId="0" fontId="9" fillId="0" borderId="12" xfId="2" applyFont="1" applyBorder="1" applyAlignment="1" applyProtection="1">
      <alignment vertical="center" wrapText="1"/>
      <protection locked="0"/>
    </xf>
    <xf numFmtId="0" fontId="50" fillId="0" borderId="0" xfId="0" applyFont="1"/>
    <xf numFmtId="0" fontId="9" fillId="0" borderId="0" xfId="1" applyFont="1" applyAlignment="1">
      <alignment vertical="center"/>
    </xf>
    <xf numFmtId="0" fontId="7" fillId="15" borderId="1" xfId="0" applyFont="1" applyFill="1" applyBorder="1" applyAlignment="1" applyProtection="1">
      <alignment horizontal="left" vertical="center"/>
    </xf>
    <xf numFmtId="0" fontId="7" fillId="15" borderId="3" xfId="0" applyFont="1" applyFill="1" applyBorder="1" applyAlignment="1" applyProtection="1">
      <alignment horizontal="right" vertical="top"/>
    </xf>
    <xf numFmtId="0" fontId="9" fillId="15" borderId="3" xfId="0" applyFont="1" applyFill="1" applyBorder="1" applyAlignment="1" applyProtection="1">
      <alignment vertical="top" wrapText="1"/>
    </xf>
    <xf numFmtId="0" fontId="7" fillId="15" borderId="0" xfId="0" applyFont="1" applyFill="1" applyBorder="1" applyAlignment="1" applyProtection="1">
      <alignment horizontal="right" vertical="top"/>
    </xf>
    <xf numFmtId="0" fontId="9" fillId="15" borderId="0" xfId="0" applyFont="1" applyFill="1" applyBorder="1" applyAlignment="1" applyProtection="1">
      <alignment vertical="top" wrapText="1"/>
    </xf>
    <xf numFmtId="0" fontId="9" fillId="15" borderId="0" xfId="0" applyFont="1" applyFill="1" applyBorder="1" applyAlignment="1" applyProtection="1">
      <alignment vertical="top"/>
    </xf>
    <xf numFmtId="0" fontId="10" fillId="15" borderId="0" xfId="0" applyFont="1" applyFill="1" applyBorder="1" applyProtection="1"/>
    <xf numFmtId="0" fontId="12" fillId="15" borderId="0" xfId="0" applyFont="1" applyFill="1" applyBorder="1" applyAlignment="1" applyProtection="1">
      <alignment horizontal="center" vertical="top" wrapText="1"/>
    </xf>
    <xf numFmtId="0" fontId="7" fillId="15" borderId="6" xfId="0" applyFont="1" applyFill="1" applyBorder="1" applyAlignment="1" applyProtection="1">
      <alignment horizontal="center" vertical="top" wrapText="1"/>
    </xf>
    <xf numFmtId="0" fontId="9" fillId="15" borderId="6" xfId="0" applyFont="1" applyFill="1" applyBorder="1" applyAlignment="1" applyProtection="1">
      <alignment horizontal="center" vertical="top" wrapText="1"/>
    </xf>
    <xf numFmtId="0" fontId="9" fillId="15" borderId="6" xfId="0" applyFont="1" applyFill="1" applyBorder="1" applyAlignment="1" applyProtection="1">
      <alignment vertical="top"/>
    </xf>
    <xf numFmtId="0" fontId="10" fillId="15" borderId="6" xfId="0" applyFont="1" applyFill="1" applyBorder="1" applyProtection="1"/>
    <xf numFmtId="0" fontId="12" fillId="15" borderId="6" xfId="0" applyFont="1" applyFill="1" applyBorder="1" applyAlignment="1" applyProtection="1">
      <alignment horizontal="center" vertical="top" wrapText="1"/>
    </xf>
    <xf numFmtId="0" fontId="14" fillId="15" borderId="0" xfId="0" applyFont="1" applyFill="1" applyAlignment="1" applyProtection="1">
      <alignment vertical="top"/>
    </xf>
    <xf numFmtId="0" fontId="14" fillId="15" borderId="0" xfId="0" applyFont="1" applyFill="1" applyAlignment="1" applyProtection="1">
      <alignment horizontal="center" vertical="center"/>
    </xf>
    <xf numFmtId="0" fontId="32" fillId="15" borderId="0" xfId="0" applyFont="1" applyFill="1" applyAlignment="1" applyProtection="1">
      <alignment horizontal="center" vertical="center"/>
      <protection hidden="1"/>
    </xf>
    <xf numFmtId="0" fontId="32" fillId="15" borderId="0" xfId="0" applyFont="1" applyFill="1" applyAlignment="1" applyProtection="1">
      <alignment vertical="top"/>
      <protection hidden="1"/>
    </xf>
    <xf numFmtId="0" fontId="9" fillId="15" borderId="0" xfId="0" applyFont="1" applyFill="1" applyAlignment="1" applyProtection="1">
      <alignment vertical="top"/>
    </xf>
    <xf numFmtId="0" fontId="14" fillId="15" borderId="0" xfId="0" applyFont="1" applyFill="1" applyAlignment="1" applyProtection="1">
      <alignment vertical="top" wrapText="1"/>
    </xf>
    <xf numFmtId="0" fontId="14"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protection hidden="1"/>
    </xf>
    <xf numFmtId="0" fontId="32" fillId="15" borderId="0" xfId="0" applyFont="1" applyFill="1" applyAlignment="1" applyProtection="1">
      <alignment vertical="top" wrapText="1"/>
      <protection hidden="1"/>
    </xf>
    <xf numFmtId="0" fontId="9" fillId="15" borderId="0" xfId="0" applyFont="1" applyFill="1" applyAlignment="1" applyProtection="1">
      <alignment vertical="top" wrapText="1"/>
    </xf>
    <xf numFmtId="0" fontId="12" fillId="15" borderId="0" xfId="1" applyFont="1" applyFill="1" applyAlignment="1">
      <alignment vertical="center"/>
    </xf>
    <xf numFmtId="0" fontId="7" fillId="15" borderId="0" xfId="1" applyFont="1" applyFill="1" applyAlignment="1">
      <alignment wrapText="1"/>
    </xf>
    <xf numFmtId="0" fontId="15" fillId="15" borderId="0" xfId="1" applyFont="1" applyFill="1" applyAlignment="1">
      <alignment vertical="center"/>
    </xf>
    <xf numFmtId="0" fontId="13" fillId="11" borderId="37" xfId="0" applyFont="1" applyFill="1" applyBorder="1" applyAlignment="1" applyProtection="1">
      <alignment vertical="top" wrapText="1"/>
    </xf>
    <xf numFmtId="0" fontId="7" fillId="11" borderId="37" xfId="0" applyFont="1" applyFill="1" applyBorder="1" applyAlignment="1" applyProtection="1">
      <alignment wrapText="1"/>
    </xf>
    <xf numFmtId="0" fontId="13" fillId="0" borderId="0" xfId="0" applyFont="1" applyBorder="1" applyAlignment="1" applyProtection="1">
      <alignment horizontal="center" wrapText="1"/>
    </xf>
    <xf numFmtId="0" fontId="7" fillId="0" borderId="0" xfId="0" applyFont="1" applyFill="1" applyBorder="1" applyAlignment="1" applyProtection="1">
      <alignment wrapText="1"/>
    </xf>
    <xf numFmtId="0" fontId="7" fillId="0" borderId="0" xfId="0" applyFont="1" applyFill="1" applyBorder="1" applyAlignment="1" applyProtection="1">
      <alignment horizontal="center" wrapText="1"/>
    </xf>
    <xf numFmtId="0" fontId="7" fillId="0" borderId="0" xfId="0" applyFont="1" applyFill="1" applyBorder="1" applyAlignment="1" applyProtection="1">
      <alignment vertical="center" wrapText="1"/>
    </xf>
    <xf numFmtId="0" fontId="57" fillId="0" borderId="0" xfId="0" applyFont="1" applyFill="1" applyBorder="1" applyAlignment="1" applyProtection="1">
      <alignment horizontal="center" wrapText="1"/>
    </xf>
    <xf numFmtId="0" fontId="20" fillId="0" borderId="0" xfId="0" applyFont="1" applyFill="1" applyBorder="1" applyAlignment="1" applyProtection="1">
      <alignment wrapText="1"/>
    </xf>
    <xf numFmtId="0" fontId="59" fillId="0" borderId="2" xfId="0" applyFont="1" applyBorder="1" applyAlignment="1">
      <alignment horizontal="center" wrapText="1"/>
    </xf>
    <xf numFmtId="0" fontId="59" fillId="0" borderId="2" xfId="0" applyFont="1" applyBorder="1" applyAlignment="1">
      <alignment horizontal="center" vertical="center" wrapText="1"/>
    </xf>
    <xf numFmtId="0" fontId="0" fillId="0" borderId="8" xfId="0" applyBorder="1" applyAlignment="1">
      <alignment horizontal="left" vertical="center" wrapText="1" indent="1"/>
    </xf>
    <xf numFmtId="0" fontId="0" fillId="0" borderId="8" xfId="0" applyBorder="1" applyAlignment="1">
      <alignment horizontal="center" vertical="center" wrapText="1"/>
    </xf>
    <xf numFmtId="0" fontId="0" fillId="0" borderId="1" xfId="0" applyBorder="1" applyAlignment="1">
      <alignment horizontal="left" vertical="center" wrapText="1" indent="1"/>
    </xf>
    <xf numFmtId="0" fontId="0" fillId="0" borderId="1" xfId="0" applyBorder="1" applyAlignment="1">
      <alignment horizontal="center" vertical="center" wrapText="1"/>
    </xf>
    <xf numFmtId="0" fontId="58" fillId="0" borderId="1" xfId="0" applyFont="1" applyBorder="1" applyAlignment="1">
      <alignment horizontal="center" vertical="center" wrapText="1"/>
    </xf>
    <xf numFmtId="0" fontId="59" fillId="0" borderId="12" xfId="0" applyFont="1" applyBorder="1" applyAlignment="1">
      <alignment horizontal="center" vertical="center" wrapText="1"/>
    </xf>
    <xf numFmtId="0" fontId="59" fillId="20" borderId="1" xfId="0" applyFont="1" applyFill="1" applyBorder="1" applyAlignment="1">
      <alignment horizontal="center" vertical="center" wrapText="1"/>
    </xf>
    <xf numFmtId="0" fontId="0" fillId="0" borderId="28" xfId="0" applyBorder="1" applyAlignment="1">
      <alignment horizontal="left" vertical="center" wrapText="1" indent="1"/>
    </xf>
    <xf numFmtId="0" fontId="0" fillId="21" borderId="1" xfId="0" applyFill="1" applyBorder="1" applyAlignment="1">
      <alignment wrapText="1"/>
    </xf>
    <xf numFmtId="0" fontId="59" fillId="21" borderId="12" xfId="0" applyFont="1" applyFill="1" applyBorder="1" applyAlignment="1">
      <alignment horizontal="center" vertical="center" wrapText="1"/>
    </xf>
    <xf numFmtId="0" fontId="0" fillId="0" borderId="16" xfId="0" applyBorder="1" applyAlignment="1">
      <alignment horizontal="left" vertical="center" wrapText="1" indent="1"/>
    </xf>
    <xf numFmtId="0" fontId="0" fillId="21" borderId="16" xfId="0" applyFill="1" applyBorder="1" applyAlignment="1">
      <alignment horizontal="left" vertical="center" wrapText="1" indent="1"/>
    </xf>
    <xf numFmtId="0" fontId="58" fillId="21" borderId="11" xfId="0" applyFont="1" applyFill="1" applyBorder="1" applyAlignment="1">
      <alignment horizontal="center" vertical="center" wrapText="1"/>
    </xf>
    <xf numFmtId="0" fontId="0" fillId="0" borderId="5" xfId="0" applyBorder="1" applyAlignment="1">
      <alignment horizontal="left" vertical="center" wrapText="1" indent="1"/>
    </xf>
    <xf numFmtId="0" fontId="0" fillId="21" borderId="5" xfId="0" applyFill="1" applyBorder="1" applyAlignment="1">
      <alignment horizontal="left" vertical="center" wrapText="1" indent="1"/>
    </xf>
    <xf numFmtId="0" fontId="58" fillId="21" borderId="1" xfId="0" applyFont="1" applyFill="1" applyBorder="1" applyAlignment="1">
      <alignment horizontal="center" vertical="center" wrapText="1"/>
    </xf>
    <xf numFmtId="0" fontId="0" fillId="21" borderId="15" xfId="0" applyFill="1" applyBorder="1" applyAlignment="1">
      <alignment horizontal="left" vertical="center" wrapText="1" indent="1"/>
    </xf>
    <xf numFmtId="0" fontId="58" fillId="0" borderId="15" xfId="0" applyFont="1" applyBorder="1" applyAlignment="1">
      <alignment horizontal="center" vertical="center" wrapText="1"/>
    </xf>
    <xf numFmtId="0" fontId="0" fillId="21" borderId="7" xfId="0" applyFill="1" applyBorder="1" applyAlignment="1">
      <alignment horizontal="left" vertical="center" wrapText="1" indent="1"/>
    </xf>
    <xf numFmtId="0" fontId="58" fillId="0" borderId="7" xfId="0" applyFont="1" applyBorder="1" applyAlignment="1">
      <alignment horizontal="center" vertical="center" wrapText="1"/>
    </xf>
    <xf numFmtId="0" fontId="58" fillId="21" borderId="28" xfId="0" applyFont="1" applyFill="1" applyBorder="1" applyAlignment="1">
      <alignment horizontal="center" vertical="center" wrapText="1"/>
    </xf>
    <xf numFmtId="0" fontId="0" fillId="0" borderId="15" xfId="0" applyBorder="1" applyAlignment="1">
      <alignment horizontal="left" vertical="center" wrapText="1" indent="1"/>
    </xf>
    <xf numFmtId="0" fontId="0" fillId="21" borderId="1" xfId="0" applyFill="1" applyBorder="1" applyAlignment="1">
      <alignment horizontal="left" vertical="center" wrapText="1" indent="1"/>
    </xf>
    <xf numFmtId="0" fontId="61" fillId="0" borderId="41" xfId="0" applyFont="1" applyBorder="1" applyAlignment="1">
      <alignment vertical="center" wrapText="1"/>
    </xf>
    <xf numFmtId="0" fontId="61" fillId="0" borderId="42" xfId="0" applyFont="1" applyBorder="1" applyAlignment="1">
      <alignment vertical="center" wrapText="1"/>
    </xf>
    <xf numFmtId="0" fontId="12" fillId="15" borderId="0" xfId="1" applyFont="1" applyFill="1" applyAlignment="1">
      <alignment vertical="center" wrapText="1"/>
    </xf>
    <xf numFmtId="0" fontId="15" fillId="0" borderId="0" xfId="1" applyFont="1" applyFill="1" applyAlignment="1">
      <alignment vertical="center"/>
    </xf>
    <xf numFmtId="0" fontId="12" fillId="0" borderId="0" xfId="1" applyFont="1" applyFill="1" applyAlignment="1">
      <alignment vertical="center"/>
    </xf>
    <xf numFmtId="0" fontId="61" fillId="0" borderId="39" xfId="0" applyFont="1" applyBorder="1" applyAlignment="1">
      <alignment vertical="center" wrapText="1"/>
    </xf>
    <xf numFmtId="0" fontId="61" fillId="0" borderId="40" xfId="0" applyFont="1" applyBorder="1" applyAlignment="1">
      <alignment vertical="center" wrapText="1"/>
    </xf>
    <xf numFmtId="0" fontId="23" fillId="0" borderId="0" xfId="1" applyFont="1" applyFill="1" applyBorder="1" applyAlignment="1">
      <alignment vertical="center" wrapText="1"/>
    </xf>
    <xf numFmtId="0" fontId="62" fillId="0" borderId="0" xfId="0" applyFont="1" applyFill="1" applyBorder="1" applyAlignment="1">
      <alignment vertical="center" wrapText="1"/>
    </xf>
    <xf numFmtId="0" fontId="0" fillId="0" borderId="0" xfId="0" applyFill="1"/>
    <xf numFmtId="0" fontId="61" fillId="0" borderId="1" xfId="0" applyFont="1" applyBorder="1" applyAlignment="1">
      <alignment vertical="center" wrapText="1"/>
    </xf>
    <xf numFmtId="0" fontId="0" fillId="0" borderId="6" xfId="0" applyFill="1" applyBorder="1" applyAlignment="1">
      <alignment vertical="center" wrapText="1"/>
    </xf>
    <xf numFmtId="0" fontId="0" fillId="0" borderId="0" xfId="0" applyBorder="1" applyAlignment="1">
      <alignment vertical="center" wrapText="1"/>
    </xf>
    <xf numFmtId="0" fontId="63" fillId="23" borderId="39" xfId="0" applyFont="1" applyFill="1" applyBorder="1" applyAlignment="1">
      <alignment horizontal="center" vertical="center" wrapText="1"/>
    </xf>
    <xf numFmtId="0" fontId="63" fillId="23" borderId="40" xfId="0" applyFont="1" applyFill="1" applyBorder="1" applyAlignment="1">
      <alignment horizontal="center" vertical="center" wrapText="1"/>
    </xf>
    <xf numFmtId="0" fontId="61" fillId="0" borderId="41" xfId="0" applyFont="1" applyBorder="1" applyAlignment="1">
      <alignment horizontal="center" vertical="center" wrapText="1"/>
    </xf>
    <xf numFmtId="0" fontId="61" fillId="0" borderId="42" xfId="0" applyFont="1" applyBorder="1" applyAlignment="1">
      <alignment horizontal="center" vertical="center" wrapText="1"/>
    </xf>
    <xf numFmtId="0" fontId="0" fillId="0" borderId="0" xfId="0" applyAlignment="1">
      <alignment vertical="center" wrapText="1"/>
    </xf>
    <xf numFmtId="0" fontId="58" fillId="0" borderId="11" xfId="0" applyFont="1" applyBorder="1" applyAlignment="1">
      <alignment horizontal="center" vertical="center" wrapText="1"/>
    </xf>
    <xf numFmtId="0" fontId="58" fillId="0" borderId="28" xfId="0" applyFont="1" applyBorder="1" applyAlignment="1">
      <alignment horizontal="center" vertical="center" wrapText="1"/>
    </xf>
    <xf numFmtId="0" fontId="0" fillId="0" borderId="11" xfId="0" applyBorder="1" applyAlignment="1">
      <alignment horizontal="center" vertical="center" wrapText="1"/>
    </xf>
    <xf numFmtId="0" fontId="0" fillId="0" borderId="28" xfId="0" applyBorder="1" applyAlignment="1">
      <alignment horizontal="center" vertical="center" wrapText="1"/>
    </xf>
    <xf numFmtId="0" fontId="15" fillId="15" borderId="0" xfId="3" applyFont="1" applyFill="1" applyAlignment="1">
      <alignment vertical="center"/>
    </xf>
    <xf numFmtId="0" fontId="12" fillId="15" borderId="0" xfId="3" applyFont="1" applyFill="1" applyAlignment="1">
      <alignment vertical="center"/>
    </xf>
    <xf numFmtId="0" fontId="13" fillId="0" borderId="0" xfId="0" applyFont="1"/>
    <xf numFmtId="0" fontId="5" fillId="0" borderId="0" xfId="0" applyFont="1"/>
    <xf numFmtId="0" fontId="68" fillId="0" borderId="0" xfId="0" applyFont="1" applyAlignment="1">
      <alignment horizontal="left" readingOrder="1"/>
    </xf>
    <xf numFmtId="0" fontId="69" fillId="0" borderId="0" xfId="0" applyFont="1"/>
    <xf numFmtId="0" fontId="50" fillId="0" borderId="0" xfId="0" applyFont="1" applyAlignment="1">
      <alignment horizontal="right"/>
    </xf>
    <xf numFmtId="0" fontId="53" fillId="0" borderId="0" xfId="0" applyFont="1" applyAlignment="1">
      <alignment readingOrder="1"/>
    </xf>
    <xf numFmtId="0" fontId="68" fillId="0" borderId="0" xfId="0" applyFont="1" applyAlignment="1">
      <alignment readingOrder="1"/>
    </xf>
    <xf numFmtId="0" fontId="9" fillId="0" borderId="0" xfId="3" applyFont="1"/>
    <xf numFmtId="0" fontId="9" fillId="0" borderId="0" xfId="3" applyFont="1" applyAlignment="1">
      <alignment wrapText="1"/>
    </xf>
    <xf numFmtId="0" fontId="12" fillId="15" borderId="0" xfId="3" applyFont="1" applyFill="1" applyAlignment="1">
      <alignment vertical="center" wrapText="1"/>
    </xf>
    <xf numFmtId="0" fontId="9" fillId="0" borderId="0" xfId="3" applyFont="1" applyAlignment="1">
      <alignment vertical="center"/>
    </xf>
    <xf numFmtId="0" fontId="15" fillId="0" borderId="0" xfId="3" applyFont="1" applyFill="1" applyAlignment="1">
      <alignment vertical="center"/>
    </xf>
    <xf numFmtId="0" fontId="12" fillId="0" borderId="0" xfId="3" applyFont="1" applyFill="1" applyAlignment="1">
      <alignment vertical="center"/>
    </xf>
    <xf numFmtId="0" fontId="12" fillId="0" borderId="0" xfId="3" applyFont="1" applyFill="1" applyAlignment="1">
      <alignment vertical="center" wrapText="1"/>
    </xf>
    <xf numFmtId="0" fontId="9" fillId="0" borderId="0" xfId="3" applyFont="1" applyFill="1" applyAlignment="1">
      <alignment vertical="center"/>
    </xf>
    <xf numFmtId="0" fontId="23" fillId="15" borderId="0" xfId="3" applyFont="1" applyFill="1" applyAlignment="1">
      <alignment vertical="center"/>
    </xf>
    <xf numFmtId="0" fontId="15" fillId="11" borderId="0" xfId="3" applyFont="1" applyFill="1"/>
    <xf numFmtId="0" fontId="44" fillId="22" borderId="1" xfId="3" applyFont="1" applyFill="1" applyBorder="1"/>
    <xf numFmtId="0" fontId="43" fillId="11" borderId="0" xfId="3" applyFont="1" applyFill="1"/>
    <xf numFmtId="0" fontId="9" fillId="11" borderId="0" xfId="3" applyFont="1" applyFill="1"/>
    <xf numFmtId="0" fontId="43" fillId="11" borderId="1" xfId="3" applyFont="1" applyFill="1" applyBorder="1"/>
    <xf numFmtId="0" fontId="7" fillId="11" borderId="0" xfId="3" applyFill="1"/>
    <xf numFmtId="0" fontId="9" fillId="11" borderId="0" xfId="3" applyFont="1" applyFill="1" applyAlignment="1">
      <alignment wrapText="1"/>
    </xf>
    <xf numFmtId="0" fontId="23" fillId="0" borderId="0" xfId="3" applyFont="1" applyFill="1" applyAlignment="1">
      <alignment vertical="center" wrapText="1"/>
    </xf>
    <xf numFmtId="0" fontId="15" fillId="0" borderId="0" xfId="3" applyFont="1" applyFill="1" applyAlignment="1">
      <alignment vertical="center" wrapText="1"/>
    </xf>
    <xf numFmtId="0" fontId="9" fillId="0" borderId="0" xfId="3" applyFont="1" applyAlignment="1">
      <alignment vertical="center" wrapText="1"/>
    </xf>
    <xf numFmtId="0" fontId="23" fillId="0" borderId="0" xfId="3" applyFont="1" applyFill="1" applyBorder="1" applyAlignment="1">
      <alignment vertical="center" wrapText="1"/>
    </xf>
    <xf numFmtId="0" fontId="23" fillId="0" borderId="6" xfId="3" applyFont="1" applyFill="1" applyBorder="1" applyAlignment="1">
      <alignment vertical="center" wrapText="1"/>
    </xf>
    <xf numFmtId="0" fontId="61" fillId="0" borderId="11" xfId="0" applyFont="1" applyFill="1" applyBorder="1" applyAlignment="1">
      <alignment vertical="center" wrapText="1"/>
    </xf>
    <xf numFmtId="0" fontId="8" fillId="15" borderId="0" xfId="3" applyFont="1" applyFill="1" applyAlignment="1">
      <alignment vertical="center"/>
    </xf>
    <xf numFmtId="0" fontId="9" fillId="0" borderId="20" xfId="2" applyFont="1" applyBorder="1" applyAlignment="1" applyProtection="1">
      <alignment vertical="center" wrapText="1"/>
      <protection locked="0"/>
    </xf>
    <xf numFmtId="0" fontId="15" fillId="2" borderId="35" xfId="2" applyFont="1" applyFill="1" applyBorder="1" applyAlignment="1" applyProtection="1">
      <alignment vertical="center" wrapText="1"/>
    </xf>
    <xf numFmtId="0" fontId="9" fillId="15" borderId="0" xfId="0" applyFont="1" applyFill="1" applyBorder="1" applyAlignment="1" applyProtection="1">
      <alignment horizontal="center" vertical="top" wrapText="1"/>
    </xf>
    <xf numFmtId="14" fontId="13" fillId="0" borderId="0" xfId="1" applyNumberFormat="1" applyFont="1" applyFill="1" applyBorder="1" applyAlignment="1">
      <alignment horizontal="left"/>
    </xf>
    <xf numFmtId="0" fontId="7" fillId="11" borderId="0" xfId="3" applyFont="1" applyFill="1" applyBorder="1" applyAlignment="1">
      <alignment wrapText="1"/>
    </xf>
    <xf numFmtId="0" fontId="0" fillId="0" borderId="0" xfId="0" applyBorder="1" applyAlignment="1">
      <alignment wrapText="1"/>
    </xf>
    <xf numFmtId="0" fontId="15" fillId="15" borderId="0" xfId="1" applyFont="1" applyFill="1" applyAlignment="1">
      <alignment horizontal="left" vertical="center" wrapText="1"/>
    </xf>
    <xf numFmtId="0" fontId="7" fillId="15" borderId="0" xfId="1" applyFont="1" applyFill="1" applyAlignment="1">
      <alignment horizontal="left" vertical="center" wrapText="1"/>
    </xf>
    <xf numFmtId="0" fontId="7" fillId="0" borderId="0" xfId="1" applyFont="1" applyAlignment="1">
      <alignment horizontal="left" vertical="center" wrapText="1"/>
    </xf>
    <xf numFmtId="0" fontId="19" fillId="0" borderId="0" xfId="1" applyAlignment="1">
      <alignment horizontal="center"/>
    </xf>
    <xf numFmtId="0" fontId="7" fillId="0" borderId="1" xfId="1" applyFont="1" applyBorder="1" applyAlignment="1">
      <alignment horizontal="center" vertical="center" textRotation="90" wrapText="1"/>
    </xf>
    <xf numFmtId="0" fontId="7" fillId="2" borderId="0" xfId="0" applyFont="1" applyFill="1" applyBorder="1" applyAlignment="1" applyProtection="1">
      <alignment horizontal="left" vertical="top" wrapText="1"/>
    </xf>
    <xf numFmtId="0" fontId="7" fillId="0" borderId="0" xfId="0" applyFont="1" applyBorder="1" applyAlignment="1" applyProtection="1">
      <alignment horizontal="left" vertical="top" wrapText="1"/>
      <protection locked="0"/>
    </xf>
    <xf numFmtId="0" fontId="0" fillId="0" borderId="0" xfId="0" applyBorder="1" applyAlignment="1">
      <alignment horizontal="left" vertical="top" wrapText="1"/>
    </xf>
    <xf numFmtId="0" fontId="7" fillId="0" borderId="0" xfId="0" applyNumberFormat="1" applyFont="1" applyBorder="1" applyAlignment="1" applyProtection="1">
      <alignment horizontal="left" vertical="top" wrapText="1"/>
      <protection locked="0"/>
    </xf>
    <xf numFmtId="0" fontId="12" fillId="0" borderId="1" xfId="1" applyFont="1" applyFill="1" applyBorder="1" applyAlignment="1">
      <alignment wrapText="1"/>
    </xf>
    <xf numFmtId="14" fontId="12" fillId="0" borderId="43" xfId="1" applyNumberFormat="1" applyFont="1" applyBorder="1" applyAlignment="1">
      <alignment horizontal="center" wrapText="1"/>
    </xf>
    <xf numFmtId="14" fontId="12" fillId="0" borderId="20" xfId="1" applyNumberFormat="1" applyFont="1" applyBorder="1" applyAlignment="1">
      <alignment horizontal="center" wrapText="1"/>
    </xf>
    <xf numFmtId="0" fontId="23" fillId="15" borderId="44" xfId="1" applyFont="1" applyFill="1" applyBorder="1" applyAlignment="1">
      <alignment horizontal="center" wrapText="1"/>
    </xf>
    <xf numFmtId="0" fontId="23" fillId="15" borderId="45" xfId="1" applyFont="1" applyFill="1" applyBorder="1" applyAlignment="1">
      <alignment horizontal="center" wrapText="1"/>
    </xf>
    <xf numFmtId="0" fontId="23" fillId="15" borderId="46" xfId="1" applyFont="1" applyFill="1" applyBorder="1" applyAlignment="1">
      <alignment horizontal="center" wrapText="1"/>
    </xf>
    <xf numFmtId="0" fontId="43" fillId="0" borderId="0" xfId="1" applyFont="1" applyAlignment="1">
      <alignment horizontal="left"/>
    </xf>
    <xf numFmtId="0" fontId="43" fillId="0" borderId="0" xfId="1" applyFont="1"/>
    <xf numFmtId="0" fontId="7" fillId="0" borderId="28" xfId="1" applyFont="1" applyBorder="1" applyAlignment="1">
      <alignment horizontal="center" vertical="center" textRotation="90" wrapText="1"/>
    </xf>
    <xf numFmtId="0" fontId="71" fillId="27" borderId="1" xfId="0" applyFont="1" applyFill="1" applyBorder="1" applyAlignment="1">
      <alignment horizontal="center" vertical="center" wrapText="1" readingOrder="1"/>
    </xf>
    <xf numFmtId="0" fontId="71" fillId="25" borderId="1" xfId="0" applyFont="1" applyFill="1" applyBorder="1" applyAlignment="1">
      <alignment horizontal="center" vertical="center" wrapText="1" readingOrder="1"/>
    </xf>
    <xf numFmtId="0" fontId="71" fillId="28" borderId="1" xfId="0" applyFont="1" applyFill="1" applyBorder="1" applyAlignment="1">
      <alignment horizontal="center" vertical="center" wrapText="1" readingOrder="1"/>
    </xf>
    <xf numFmtId="0" fontId="71" fillId="26" borderId="1" xfId="0" applyFont="1" applyFill="1" applyBorder="1" applyAlignment="1">
      <alignment horizontal="center" vertical="center" wrapText="1" readingOrder="1"/>
    </xf>
    <xf numFmtId="0" fontId="71" fillId="24" borderId="1" xfId="0" applyFont="1" applyFill="1" applyBorder="1" applyAlignment="1">
      <alignment horizontal="center" vertical="center" wrapText="1" readingOrder="1"/>
    </xf>
    <xf numFmtId="0" fontId="12" fillId="0" borderId="5" xfId="1" applyFont="1" applyBorder="1" applyAlignment="1">
      <alignment wrapText="1"/>
    </xf>
    <xf numFmtId="0" fontId="12" fillId="0" borderId="22" xfId="1" applyFont="1" applyBorder="1" applyAlignment="1">
      <alignment wrapText="1"/>
    </xf>
    <xf numFmtId="0" fontId="19" fillId="0" borderId="1" xfId="1" applyBorder="1" applyAlignment="1">
      <alignment horizontal="center"/>
    </xf>
    <xf numFmtId="0" fontId="7" fillId="0" borderId="1" xfId="1" applyFont="1" applyBorder="1" applyAlignment="1">
      <alignment horizontal="center"/>
    </xf>
    <xf numFmtId="0" fontId="71" fillId="24" borderId="4" xfId="0" applyFont="1" applyFill="1" applyBorder="1" applyAlignment="1">
      <alignment horizontal="center" vertical="center" wrapText="1" readingOrder="1"/>
    </xf>
    <xf numFmtId="0" fontId="71" fillId="25" borderId="2" xfId="0" applyFont="1" applyFill="1" applyBorder="1" applyAlignment="1">
      <alignment horizontal="center" vertical="center" wrapText="1" readingOrder="1"/>
    </xf>
    <xf numFmtId="0" fontId="71" fillId="26" borderId="2" xfId="0" applyFont="1" applyFill="1" applyBorder="1" applyAlignment="1">
      <alignment horizontal="center" vertical="center" wrapText="1" readingOrder="1"/>
    </xf>
    <xf numFmtId="0" fontId="71" fillId="27" borderId="2" xfId="0" applyFont="1" applyFill="1" applyBorder="1" applyAlignment="1">
      <alignment horizontal="center" vertical="center" wrapText="1" readingOrder="1"/>
    </xf>
    <xf numFmtId="0" fontId="71" fillId="28" borderId="2" xfId="0" applyFont="1" applyFill="1" applyBorder="1" applyAlignment="1">
      <alignment horizontal="center" vertical="center" wrapText="1" readingOrder="1"/>
    </xf>
    <xf numFmtId="0" fontId="71" fillId="29" borderId="2" xfId="0" applyFont="1" applyFill="1" applyBorder="1" applyAlignment="1">
      <alignment horizontal="center" vertical="center" wrapText="1" readingOrder="1"/>
    </xf>
    <xf numFmtId="0" fontId="71" fillId="30" borderId="2" xfId="0" applyFont="1" applyFill="1" applyBorder="1" applyAlignment="1">
      <alignment horizontal="center" vertical="center" wrapText="1" readingOrder="1"/>
    </xf>
    <xf numFmtId="0" fontId="19" fillId="0" borderId="43" xfId="1" applyBorder="1" applyAlignment="1">
      <alignment horizontal="center"/>
    </xf>
    <xf numFmtId="0" fontId="19" fillId="0" borderId="10" xfId="1" applyBorder="1" applyAlignment="1">
      <alignment horizontal="center"/>
    </xf>
    <xf numFmtId="0" fontId="19" fillId="0" borderId="20" xfId="1" applyBorder="1" applyAlignment="1">
      <alignment horizontal="center"/>
    </xf>
    <xf numFmtId="0" fontId="19" fillId="0" borderId="12" xfId="1" applyBorder="1" applyAlignment="1">
      <alignment horizontal="center"/>
    </xf>
    <xf numFmtId="0" fontId="19" fillId="0" borderId="13" xfId="1" applyBorder="1" applyAlignment="1">
      <alignment horizontal="center"/>
    </xf>
    <xf numFmtId="0" fontId="72" fillId="0" borderId="0" xfId="0" applyFont="1" applyFill="1"/>
    <xf numFmtId="0" fontId="73" fillId="22" borderId="1" xfId="3" applyFont="1" applyFill="1" applyBorder="1"/>
    <xf numFmtId="0" fontId="72" fillId="0" borderId="0" xfId="0" applyFont="1"/>
    <xf numFmtId="0" fontId="13" fillId="0" borderId="0" xfId="0" applyFont="1" applyAlignment="1">
      <alignment wrapText="1"/>
    </xf>
    <xf numFmtId="0" fontId="75" fillId="0" borderId="0" xfId="0" applyFont="1"/>
    <xf numFmtId="0" fontId="75" fillId="0" borderId="0" xfId="0" applyFont="1" applyAlignment="1">
      <alignment wrapText="1"/>
    </xf>
    <xf numFmtId="0" fontId="53" fillId="0" borderId="0" xfId="1" applyFont="1" applyFill="1" applyAlignment="1">
      <alignment vertical="top" wrapText="1"/>
    </xf>
    <xf numFmtId="0" fontId="79" fillId="0" borderId="0" xfId="0" applyFont="1" applyFill="1"/>
    <xf numFmtId="0" fontId="80" fillId="22" borderId="1" xfId="3" applyFont="1" applyFill="1" applyBorder="1"/>
    <xf numFmtId="0" fontId="81" fillId="22" borderId="2" xfId="3" applyFont="1" applyFill="1" applyBorder="1"/>
    <xf numFmtId="0" fontId="82" fillId="0" borderId="1" xfId="0" applyFont="1" applyFill="1" applyBorder="1" applyAlignment="1">
      <alignment horizontal="center" vertical="center" wrapText="1"/>
    </xf>
    <xf numFmtId="0" fontId="82" fillId="0" borderId="1" xfId="0" applyFont="1" applyBorder="1" applyAlignment="1">
      <alignment vertical="center" wrapText="1"/>
    </xf>
    <xf numFmtId="0" fontId="79" fillId="0" borderId="0" xfId="0" applyFont="1"/>
    <xf numFmtId="0" fontId="15" fillId="2" borderId="21" xfId="0" applyFont="1" applyFill="1" applyBorder="1" applyAlignment="1" applyProtection="1">
      <alignment horizontal="center" vertical="center" wrapText="1"/>
    </xf>
    <xf numFmtId="0" fontId="15" fillId="2" borderId="0" xfId="0" applyFont="1" applyFill="1" applyBorder="1" applyAlignment="1" applyProtection="1">
      <alignment horizontal="center" vertical="center" wrapText="1"/>
    </xf>
    <xf numFmtId="0" fontId="23" fillId="31" borderId="10" xfId="0" applyFont="1" applyFill="1" applyBorder="1" applyAlignment="1" applyProtection="1">
      <alignment horizontal="center" vertical="center"/>
    </xf>
    <xf numFmtId="0" fontId="23" fillId="31" borderId="51" xfId="0" applyFont="1" applyFill="1" applyBorder="1" applyAlignment="1" applyProtection="1">
      <alignment horizontal="center" vertical="center" wrapText="1"/>
    </xf>
    <xf numFmtId="0" fontId="26" fillId="0" borderId="52" xfId="0" applyFont="1" applyBorder="1" applyAlignment="1" applyProtection="1">
      <alignment horizontal="center" vertical="center" wrapText="1"/>
    </xf>
    <xf numFmtId="0" fontId="13" fillId="0" borderId="1" xfId="0" applyFont="1" applyBorder="1" applyAlignment="1" applyProtection="1">
      <alignment horizontal="center" vertical="center" wrapText="1"/>
    </xf>
    <xf numFmtId="0" fontId="12" fillId="0" borderId="10" xfId="0" applyFont="1" applyBorder="1" applyAlignment="1" applyProtection="1">
      <alignment horizontal="center" vertical="center" wrapText="1"/>
    </xf>
    <xf numFmtId="0" fontId="26" fillId="0" borderId="19" xfId="0" applyFont="1" applyBorder="1" applyAlignment="1" applyProtection="1">
      <alignment horizontal="center" vertical="center" wrapText="1"/>
    </xf>
    <xf numFmtId="0" fontId="13" fillId="0" borderId="12" xfId="0" applyFont="1" applyBorder="1" applyAlignment="1" applyProtection="1">
      <alignment horizontal="center" vertical="center" wrapText="1"/>
    </xf>
    <xf numFmtId="0" fontId="12" fillId="0" borderId="13" xfId="0" applyFont="1" applyBorder="1" applyAlignment="1" applyProtection="1">
      <alignment horizontal="center" vertical="center" wrapText="1"/>
    </xf>
    <xf numFmtId="0" fontId="15" fillId="2" borderId="6" xfId="0" applyFont="1" applyFill="1" applyBorder="1" applyAlignment="1" applyProtection="1">
      <alignment horizontal="center" vertical="center" wrapText="1"/>
    </xf>
    <xf numFmtId="0" fontId="23" fillId="31" borderId="10" xfId="0" applyFont="1" applyFill="1" applyBorder="1" applyAlignment="1" applyProtection="1">
      <alignment horizontal="center" vertical="center" wrapText="1"/>
    </xf>
    <xf numFmtId="0" fontId="26" fillId="0" borderId="43" xfId="0" applyFont="1" applyBorder="1" applyAlignment="1" applyProtection="1">
      <alignment horizontal="center" vertical="center" wrapText="1"/>
    </xf>
    <xf numFmtId="0" fontId="26" fillId="0" borderId="20" xfId="0" applyFont="1" applyBorder="1" applyAlignment="1" applyProtection="1">
      <alignment horizontal="center" vertical="center" wrapText="1"/>
    </xf>
    <xf numFmtId="0" fontId="84" fillId="0" borderId="0" xfId="1" applyFont="1" applyProtection="1"/>
    <xf numFmtId="0" fontId="4" fillId="0" borderId="0" xfId="4"/>
    <xf numFmtId="0" fontId="58" fillId="0" borderId="0" xfId="4" applyFont="1"/>
    <xf numFmtId="0" fontId="59" fillId="0" borderId="0" xfId="4" applyFont="1" applyAlignment="1">
      <alignment horizontal="center" vertical="top"/>
    </xf>
    <xf numFmtId="0" fontId="54" fillId="17" borderId="33" xfId="4" applyFont="1" applyFill="1" applyBorder="1" applyAlignment="1">
      <alignment horizontal="left" vertical="top" wrapText="1"/>
    </xf>
    <xf numFmtId="0" fontId="55" fillId="0" borderId="35" xfId="4" applyFont="1" applyBorder="1" applyAlignment="1">
      <alignment vertical="top"/>
    </xf>
    <xf numFmtId="0" fontId="54" fillId="0" borderId="8" xfId="4" applyFont="1" applyBorder="1" applyAlignment="1">
      <alignment vertical="top" wrapText="1"/>
    </xf>
    <xf numFmtId="0" fontId="54" fillId="0" borderId="0" xfId="4" applyFont="1"/>
    <xf numFmtId="0" fontId="55" fillId="0" borderId="43" xfId="4" applyFont="1" applyBorder="1" applyAlignment="1">
      <alignment vertical="top"/>
    </xf>
    <xf numFmtId="0" fontId="54" fillId="0" borderId="1" xfId="4" applyFont="1" applyBorder="1" applyAlignment="1">
      <alignment vertical="top" wrapText="1"/>
    </xf>
    <xf numFmtId="0" fontId="55" fillId="0" borderId="54" xfId="4" applyFont="1" applyBorder="1" applyAlignment="1">
      <alignment vertical="top"/>
    </xf>
    <xf numFmtId="0" fontId="54" fillId="0" borderId="2" xfId="4" applyFont="1" applyBorder="1" applyAlignment="1">
      <alignment vertical="top" wrapText="1"/>
    </xf>
    <xf numFmtId="0" fontId="55" fillId="0" borderId="20" xfId="4" applyFont="1" applyBorder="1" applyAlignment="1">
      <alignment vertical="top"/>
    </xf>
    <xf numFmtId="0" fontId="54" fillId="0" borderId="12" xfId="4" applyFont="1" applyBorder="1" applyAlignment="1">
      <alignment vertical="top" wrapText="1"/>
    </xf>
    <xf numFmtId="0" fontId="55" fillId="0" borderId="0" xfId="4" applyFont="1" applyBorder="1" applyAlignment="1">
      <alignment vertical="top"/>
    </xf>
    <xf numFmtId="0" fontId="54" fillId="0" borderId="0" xfId="4" applyFont="1" applyBorder="1" applyAlignment="1">
      <alignment vertical="top" wrapText="1"/>
    </xf>
    <xf numFmtId="0" fontId="55" fillId="0" borderId="0" xfId="4" applyFont="1" applyAlignment="1">
      <alignment vertical="center"/>
    </xf>
    <xf numFmtId="0" fontId="54" fillId="0" borderId="0" xfId="4" applyFont="1" applyAlignment="1">
      <alignment vertical="top"/>
    </xf>
    <xf numFmtId="0" fontId="86" fillId="0" borderId="0" xfId="4" applyFont="1"/>
    <xf numFmtId="0" fontId="55" fillId="0" borderId="0" xfId="4" applyFont="1"/>
    <xf numFmtId="0" fontId="44" fillId="0" borderId="55" xfId="5" applyFont="1" applyBorder="1" applyAlignment="1">
      <alignment horizontal="center" vertical="center"/>
    </xf>
    <xf numFmtId="0" fontId="44" fillId="0" borderId="56" xfId="5" applyFont="1" applyBorder="1" applyAlignment="1">
      <alignment horizontal="center" vertical="center"/>
    </xf>
    <xf numFmtId="0" fontId="44" fillId="0" borderId="57" xfId="5" applyFont="1" applyBorder="1" applyAlignment="1">
      <alignment horizontal="center" vertical="center"/>
    </xf>
    <xf numFmtId="0" fontId="43" fillId="0" borderId="1" xfId="5" applyFont="1" applyBorder="1" applyAlignment="1">
      <alignment horizontal="left" vertical="top" wrapText="1"/>
    </xf>
    <xf numFmtId="168" fontId="43" fillId="0" borderId="1" xfId="5" applyNumberFormat="1" applyFont="1" applyBorder="1" applyAlignment="1">
      <alignment horizontal="center" vertical="top" wrapText="1"/>
    </xf>
    <xf numFmtId="169" fontId="43" fillId="0" borderId="1" xfId="5" applyNumberFormat="1" applyFont="1" applyBorder="1" applyAlignment="1">
      <alignment horizontal="center" vertical="top" wrapText="1"/>
    </xf>
    <xf numFmtId="0" fontId="3" fillId="17" borderId="33" xfId="4" applyFont="1" applyFill="1" applyBorder="1" applyAlignment="1">
      <alignment horizontal="left" vertical="top" wrapText="1"/>
    </xf>
    <xf numFmtId="0" fontId="3" fillId="17" borderId="36" xfId="4" applyFont="1" applyFill="1" applyBorder="1" applyAlignment="1">
      <alignment horizontal="left" vertical="top" wrapText="1"/>
    </xf>
    <xf numFmtId="0" fontId="3" fillId="0" borderId="0" xfId="4" applyFont="1"/>
    <xf numFmtId="0" fontId="55" fillId="17" borderId="48" xfId="4" applyFont="1" applyFill="1" applyBorder="1" applyAlignment="1">
      <alignment horizontal="left" vertical="top" wrapText="1"/>
    </xf>
    <xf numFmtId="0" fontId="55" fillId="17" borderId="52" xfId="4" applyFont="1" applyFill="1" applyBorder="1" applyAlignment="1">
      <alignment horizontal="left" vertical="top" wrapText="1"/>
    </xf>
    <xf numFmtId="0" fontId="55" fillId="17" borderId="19" xfId="4" applyFont="1" applyFill="1" applyBorder="1" applyAlignment="1">
      <alignment horizontal="left" vertical="top" wrapText="1"/>
    </xf>
    <xf numFmtId="0" fontId="2" fillId="17" borderId="33" xfId="4" applyFont="1" applyFill="1" applyBorder="1" applyAlignment="1">
      <alignment horizontal="left" vertical="top" wrapText="1"/>
    </xf>
    <xf numFmtId="0" fontId="1" fillId="17" borderId="33" xfId="4" applyFont="1" applyFill="1" applyBorder="1" applyAlignment="1">
      <alignment horizontal="left" vertical="top" wrapText="1"/>
    </xf>
    <xf numFmtId="0" fontId="87" fillId="0" borderId="1" xfId="0" applyFont="1" applyBorder="1" applyAlignment="1" applyProtection="1">
      <alignment horizontal="center" vertical="center" wrapText="1"/>
      <protection locked="0"/>
    </xf>
    <xf numFmtId="0" fontId="12" fillId="0" borderId="1" xfId="0" applyFont="1" applyBorder="1" applyAlignment="1" applyProtection="1">
      <alignment vertical="top" wrapText="1"/>
      <protection locked="0"/>
    </xf>
    <xf numFmtId="1" fontId="23" fillId="7" borderId="15" xfId="0" applyNumberFormat="1" applyFont="1" applyFill="1" applyBorder="1" applyAlignment="1" applyProtection="1">
      <alignment horizontal="center" vertical="center" wrapText="1"/>
      <protection locked="0"/>
    </xf>
    <xf numFmtId="1" fontId="23" fillId="13" borderId="15" xfId="0" applyNumberFormat="1" applyFont="1" applyFill="1" applyBorder="1" applyAlignment="1" applyProtection="1">
      <alignment horizontal="center" vertical="center" wrapText="1"/>
      <protection locked="0"/>
    </xf>
    <xf numFmtId="1" fontId="12" fillId="0" borderId="1" xfId="0" applyNumberFormat="1" applyFont="1" applyBorder="1" applyAlignment="1" applyProtection="1">
      <alignment vertical="top" wrapText="1"/>
      <protection locked="0"/>
    </xf>
    <xf numFmtId="0" fontId="23" fillId="7" borderId="1" xfId="0" applyFont="1" applyFill="1" applyBorder="1" applyAlignment="1">
      <alignment horizontal="center" vertical="center" wrapText="1"/>
    </xf>
    <xf numFmtId="0" fontId="12" fillId="0" borderId="1" xfId="0" applyFont="1" applyBorder="1" applyAlignment="1">
      <alignment vertical="top" wrapText="1"/>
    </xf>
    <xf numFmtId="0" fontId="12" fillId="0" borderId="0" xfId="0" applyFont="1" applyAlignment="1">
      <alignment vertical="top" wrapText="1"/>
    </xf>
    <xf numFmtId="0" fontId="23" fillId="7" borderId="15" xfId="0" applyFont="1" applyFill="1" applyBorder="1" applyAlignment="1" applyProtection="1">
      <alignment horizontal="center" vertical="center" wrapText="1"/>
      <protection locked="0"/>
    </xf>
    <xf numFmtId="0" fontId="23" fillId="13" borderId="15" xfId="0" applyFont="1" applyFill="1" applyBorder="1" applyAlignment="1" applyProtection="1">
      <alignment horizontal="center" vertical="center" wrapText="1"/>
      <protection locked="0"/>
    </xf>
    <xf numFmtId="0" fontId="13" fillId="0" borderId="1" xfId="0" applyFont="1" applyBorder="1" applyAlignment="1" applyProtection="1">
      <alignment horizontal="center" vertical="center" wrapText="1"/>
      <protection locked="0"/>
    </xf>
    <xf numFmtId="0" fontId="88" fillId="0" borderId="1" xfId="0" applyFont="1" applyBorder="1" applyAlignment="1" applyProtection="1">
      <alignment vertical="top" wrapText="1"/>
      <protection locked="0"/>
    </xf>
    <xf numFmtId="14" fontId="12" fillId="0" borderId="35" xfId="3" applyNumberFormat="1" applyFont="1" applyBorder="1" applyAlignment="1">
      <alignment horizontal="center" vertical="center" wrapText="1"/>
    </xf>
    <xf numFmtId="0" fontId="12" fillId="0" borderId="8" xfId="3" applyFont="1" applyBorder="1" applyAlignment="1">
      <alignment vertical="center" wrapText="1"/>
    </xf>
    <xf numFmtId="0" fontId="12" fillId="0" borderId="8" xfId="3" applyFont="1" applyBorder="1" applyAlignment="1">
      <alignment horizontal="left" vertical="center" wrapText="1"/>
    </xf>
    <xf numFmtId="0" fontId="12" fillId="0" borderId="9" xfId="3" applyFont="1" applyBorder="1" applyAlignment="1">
      <alignment vertical="center" wrapText="1"/>
    </xf>
    <xf numFmtId="0" fontId="7" fillId="0" borderId="58" xfId="3" applyBorder="1" applyAlignment="1">
      <alignment horizontal="center" vertical="center"/>
    </xf>
    <xf numFmtId="0" fontId="7" fillId="0" borderId="38" xfId="3" applyBorder="1" applyAlignment="1">
      <alignment horizontal="center" vertical="center"/>
    </xf>
    <xf numFmtId="0" fontId="13" fillId="0" borderId="38" xfId="3" applyFont="1" applyBorder="1" applyAlignment="1">
      <alignment horizontal="center" vertical="center"/>
    </xf>
    <xf numFmtId="0" fontId="7" fillId="0" borderId="59" xfId="3" applyBorder="1" applyAlignment="1">
      <alignment horizontal="center" vertical="center"/>
    </xf>
    <xf numFmtId="14" fontId="12" fillId="0" borderId="43" xfId="3" applyNumberFormat="1" applyFont="1" applyBorder="1" applyAlignment="1">
      <alignment horizontal="center" vertical="center" wrapText="1"/>
    </xf>
    <xf numFmtId="0" fontId="12" fillId="0" borderId="1" xfId="3" applyFont="1" applyBorder="1" applyAlignment="1">
      <alignment vertical="center" wrapText="1"/>
    </xf>
    <xf numFmtId="0" fontId="12" fillId="0" borderId="1" xfId="3" applyFont="1" applyBorder="1" applyAlignment="1">
      <alignment horizontal="left" vertical="center" wrapText="1"/>
    </xf>
    <xf numFmtId="0" fontId="12" fillId="0" borderId="5" xfId="3" applyFont="1" applyBorder="1" applyAlignment="1">
      <alignment wrapText="1"/>
    </xf>
    <xf numFmtId="0" fontId="7" fillId="0" borderId="43" xfId="3" applyBorder="1" applyAlignment="1">
      <alignment horizontal="center" vertical="center"/>
    </xf>
    <xf numFmtId="0" fontId="7" fillId="0" borderId="1" xfId="3" applyBorder="1" applyAlignment="1">
      <alignment horizontal="center" vertical="center"/>
    </xf>
    <xf numFmtId="0" fontId="13" fillId="0" borderId="1" xfId="3" applyFont="1" applyBorder="1" applyAlignment="1">
      <alignment horizontal="center" vertical="center"/>
    </xf>
    <xf numFmtId="0" fontId="7" fillId="0" borderId="10" xfId="3" applyBorder="1" applyAlignment="1">
      <alignment horizontal="center" vertical="center"/>
    </xf>
    <xf numFmtId="0" fontId="12" fillId="0" borderId="1" xfId="3" applyFont="1" applyBorder="1" applyAlignment="1">
      <alignment wrapText="1"/>
    </xf>
    <xf numFmtId="0" fontId="12" fillId="0" borderId="1" xfId="0" applyFont="1" applyFill="1" applyBorder="1" applyAlignment="1" applyProtection="1">
      <alignment vertical="top" wrapText="1"/>
      <protection locked="0"/>
    </xf>
    <xf numFmtId="0" fontId="91" fillId="0" borderId="1" xfId="0" applyFont="1" applyFill="1" applyBorder="1" applyAlignment="1" applyProtection="1">
      <alignment vertical="top" wrapText="1"/>
      <protection locked="0"/>
    </xf>
    <xf numFmtId="0" fontId="12" fillId="0" borderId="1" xfId="1" applyFont="1" applyBorder="1" applyAlignment="1">
      <alignment vertical="top" wrapText="1"/>
    </xf>
    <xf numFmtId="14" fontId="12" fillId="0" borderId="43" xfId="1" applyNumberFormat="1" applyFont="1" applyBorder="1" applyAlignment="1">
      <alignment horizontal="center" vertical="center" wrapText="1"/>
    </xf>
    <xf numFmtId="0" fontId="91" fillId="0" borderId="1" xfId="0" applyFont="1" applyBorder="1" applyAlignment="1" applyProtection="1">
      <alignment vertical="top" wrapText="1"/>
      <protection locked="0"/>
    </xf>
    <xf numFmtId="0" fontId="12" fillId="24" borderId="1" xfId="0" applyFont="1" applyFill="1" applyBorder="1" applyAlignment="1" applyProtection="1">
      <alignment vertical="top" wrapText="1"/>
      <protection locked="0"/>
    </xf>
    <xf numFmtId="0" fontId="87" fillId="0" borderId="1" xfId="0" applyFont="1" applyFill="1" applyBorder="1" applyAlignment="1" applyProtection="1">
      <alignment horizontal="center" vertical="center" wrapText="1"/>
      <protection locked="0"/>
    </xf>
    <xf numFmtId="0" fontId="87" fillId="32" borderId="1" xfId="0" applyFont="1" applyFill="1" applyBorder="1" applyAlignment="1" applyProtection="1">
      <alignment horizontal="center" vertical="center" wrapText="1"/>
      <protection locked="0"/>
    </xf>
    <xf numFmtId="0" fontId="12" fillId="0" borderId="1" xfId="1" applyFont="1" applyBorder="1" applyAlignment="1">
      <alignment horizontal="left" vertical="top" wrapText="1"/>
    </xf>
    <xf numFmtId="0" fontId="12" fillId="0" borderId="0" xfId="0" applyFont="1" applyBorder="1" applyAlignment="1" applyProtection="1">
      <alignment vertical="top" wrapText="1"/>
      <protection locked="0"/>
    </xf>
    <xf numFmtId="0" fontId="12" fillId="0" borderId="0" xfId="0" applyFont="1" applyBorder="1" applyAlignment="1">
      <alignment vertical="top" wrapText="1"/>
    </xf>
    <xf numFmtId="0" fontId="92" fillId="0" borderId="1" xfId="0" applyFont="1" applyBorder="1" applyAlignment="1" applyProtection="1">
      <alignment vertical="top" wrapText="1"/>
      <protection locked="0"/>
    </xf>
    <xf numFmtId="14" fontId="9" fillId="0" borderId="1" xfId="0" applyNumberFormat="1" applyFont="1" applyBorder="1" applyAlignment="1" applyProtection="1">
      <alignment vertical="top" wrapText="1"/>
      <protection locked="0"/>
    </xf>
    <xf numFmtId="0" fontId="93" fillId="0" borderId="1" xfId="0" applyFont="1" applyBorder="1" applyAlignment="1" applyProtection="1">
      <alignment vertical="top" wrapText="1"/>
      <protection locked="0"/>
    </xf>
    <xf numFmtId="1" fontId="12" fillId="0" borderId="3" xfId="3" applyNumberFormat="1" applyFont="1" applyBorder="1" applyAlignment="1" applyProtection="1">
      <alignment horizontal="center" vertical="center"/>
      <protection locked="0"/>
    </xf>
    <xf numFmtId="1" fontId="12" fillId="0" borderId="0" xfId="3" applyNumberFormat="1" applyFont="1" applyAlignment="1" applyProtection="1">
      <alignment horizontal="center" vertical="center"/>
      <protection locked="0"/>
    </xf>
    <xf numFmtId="1" fontId="12" fillId="0" borderId="6" xfId="3" applyNumberFormat="1" applyFont="1" applyBorder="1" applyAlignment="1" applyProtection="1">
      <alignment horizontal="center" vertical="center"/>
      <protection locked="0"/>
    </xf>
    <xf numFmtId="0" fontId="85" fillId="0" borderId="53" xfId="4" applyFont="1" applyBorder="1" applyAlignment="1">
      <alignment horizontal="center" vertical="top"/>
    </xf>
    <xf numFmtId="0" fontId="85" fillId="0" borderId="40" xfId="4" applyFont="1" applyBorder="1" applyAlignment="1">
      <alignment horizontal="center" vertical="top"/>
    </xf>
    <xf numFmtId="0" fontId="59" fillId="0" borderId="0" xfId="4" applyFont="1" applyAlignment="1">
      <alignment horizontal="center" vertical="top"/>
    </xf>
    <xf numFmtId="0" fontId="23" fillId="15" borderId="0" xfId="3" applyFont="1" applyFill="1" applyAlignment="1">
      <alignment vertical="center" wrapText="1"/>
    </xf>
    <xf numFmtId="0" fontId="0" fillId="0" borderId="0" xfId="0" applyAlignment="1">
      <alignment vertical="center" wrapText="1"/>
    </xf>
    <xf numFmtId="0" fontId="7" fillId="11" borderId="5" xfId="3" applyFont="1" applyFill="1" applyBorder="1" applyAlignment="1">
      <alignment wrapText="1"/>
    </xf>
    <xf numFmtId="0" fontId="0" fillId="0" borderId="23" xfId="0" applyBorder="1" applyAlignment="1">
      <alignment wrapText="1"/>
    </xf>
    <xf numFmtId="0" fontId="0" fillId="0" borderId="15" xfId="0" applyBorder="1" applyAlignment="1">
      <alignment wrapText="1"/>
    </xf>
    <xf numFmtId="0" fontId="13" fillId="0" borderId="0" xfId="0" applyFont="1" applyAlignment="1">
      <alignment wrapText="1"/>
    </xf>
    <xf numFmtId="0" fontId="50" fillId="0" borderId="0" xfId="0" applyFont="1" applyAlignment="1"/>
    <xf numFmtId="0" fontId="0" fillId="0" borderId="0" xfId="0" applyAlignment="1"/>
    <xf numFmtId="0" fontId="7" fillId="11" borderId="1" xfId="3" applyFont="1" applyFill="1" applyBorder="1" applyAlignment="1">
      <alignment wrapText="1"/>
    </xf>
    <xf numFmtId="0" fontId="0" fillId="0" borderId="1" xfId="0" applyBorder="1" applyAlignment="1">
      <alignment wrapText="1"/>
    </xf>
    <xf numFmtId="0" fontId="23" fillId="15" borderId="5" xfId="3" applyFont="1" applyFill="1" applyBorder="1" applyAlignment="1">
      <alignment vertical="center" wrapText="1"/>
    </xf>
    <xf numFmtId="0" fontId="0" fillId="0" borderId="15" xfId="0" applyBorder="1" applyAlignment="1">
      <alignment vertical="center" wrapText="1"/>
    </xf>
    <xf numFmtId="0" fontId="23" fillId="15" borderId="1" xfId="3" applyFont="1" applyFill="1" applyBorder="1" applyAlignment="1">
      <alignment vertical="center" wrapText="1"/>
    </xf>
    <xf numFmtId="0" fontId="0" fillId="0" borderId="1" xfId="0" applyBorder="1" applyAlignment="1">
      <alignment vertical="center" wrapText="1"/>
    </xf>
    <xf numFmtId="0" fontId="67" fillId="0" borderId="1" xfId="0" applyFont="1" applyBorder="1" applyAlignment="1">
      <alignment wrapText="1"/>
    </xf>
    <xf numFmtId="0" fontId="82" fillId="0" borderId="1" xfId="0" applyFont="1" applyFill="1" applyBorder="1" applyAlignment="1">
      <alignment horizontal="center" vertical="center" wrapText="1"/>
    </xf>
    <xf numFmtId="0" fontId="23" fillId="15" borderId="6" xfId="3" applyFont="1" applyFill="1" applyBorder="1" applyAlignment="1">
      <alignment vertical="center" wrapText="1"/>
    </xf>
    <xf numFmtId="0" fontId="0" fillId="0" borderId="6" xfId="0" applyBorder="1" applyAlignment="1">
      <alignment vertical="center" wrapText="1"/>
    </xf>
    <xf numFmtId="0" fontId="23" fillId="15" borderId="0" xfId="3" applyFont="1" applyFill="1" applyBorder="1" applyAlignment="1">
      <alignment vertical="center" wrapText="1"/>
    </xf>
    <xf numFmtId="0" fontId="62" fillId="0" borderId="0" xfId="0" applyFont="1" applyBorder="1" applyAlignment="1">
      <alignment vertical="center" wrapText="1"/>
    </xf>
    <xf numFmtId="0" fontId="63" fillId="15" borderId="6" xfId="3" applyFont="1" applyFill="1" applyBorder="1" applyAlignment="1">
      <alignment vertical="center" wrapText="1"/>
    </xf>
    <xf numFmtId="0" fontId="72" fillId="0" borderId="6" xfId="0" applyFont="1" applyBorder="1" applyAlignment="1">
      <alignment vertical="center" wrapText="1"/>
    </xf>
    <xf numFmtId="0" fontId="23" fillId="15" borderId="0" xfId="3" applyFont="1" applyFill="1" applyBorder="1" applyAlignment="1">
      <alignment horizontal="center" vertical="center" wrapText="1"/>
    </xf>
    <xf numFmtId="0" fontId="74" fillId="15" borderId="0" xfId="3" applyFont="1" applyFill="1" applyBorder="1" applyAlignment="1">
      <alignment vertical="center" wrapText="1"/>
    </xf>
    <xf numFmtId="0" fontId="78" fillId="0" borderId="0" xfId="0" applyFont="1" applyBorder="1" applyAlignment="1">
      <alignment vertical="center" wrapText="1"/>
    </xf>
    <xf numFmtId="0" fontId="61" fillId="0" borderId="2" xfId="0" applyFont="1" applyBorder="1" applyAlignment="1">
      <alignment horizontal="left" vertical="center" wrapText="1"/>
    </xf>
    <xf numFmtId="0" fontId="61" fillId="0" borderId="28" xfId="0" applyFont="1" applyBorder="1" applyAlignment="1">
      <alignment horizontal="left" vertical="center" wrapText="1"/>
    </xf>
    <xf numFmtId="0" fontId="23" fillId="0" borderId="0" xfId="3" applyFont="1" applyFill="1" applyBorder="1" applyAlignment="1">
      <alignment horizontal="left" vertical="center" wrapText="1"/>
    </xf>
    <xf numFmtId="0" fontId="7" fillId="11" borderId="1" xfId="1" applyFont="1" applyFill="1" applyBorder="1" applyAlignment="1">
      <alignment wrapText="1"/>
    </xf>
    <xf numFmtId="0" fontId="23" fillId="15" borderId="5" xfId="1" applyFont="1" applyFill="1" applyBorder="1" applyAlignment="1">
      <alignment vertical="center" wrapText="1"/>
    </xf>
    <xf numFmtId="0" fontId="0" fillId="0" borderId="23" xfId="0" applyBorder="1" applyAlignment="1">
      <alignment vertical="center" wrapText="1"/>
    </xf>
    <xf numFmtId="0" fontId="0" fillId="0" borderId="0" xfId="0" applyAlignment="1">
      <alignment wrapText="1"/>
    </xf>
    <xf numFmtId="0" fontId="9" fillId="0" borderId="20" xfId="2" applyFont="1" applyBorder="1" applyAlignment="1" applyProtection="1">
      <alignment vertical="center" wrapText="1"/>
      <protection locked="0"/>
    </xf>
    <xf numFmtId="0" fontId="9" fillId="0" borderId="12" xfId="2" applyFont="1" applyBorder="1" applyAlignment="1" applyProtection="1">
      <alignment vertical="center" wrapText="1"/>
      <protection locked="0"/>
    </xf>
    <xf numFmtId="0" fontId="15" fillId="2" borderId="0" xfId="2" applyFont="1" applyFill="1" applyBorder="1" applyAlignment="1" applyProtection="1">
      <alignment horizontal="center" vertical="top" wrapText="1"/>
    </xf>
    <xf numFmtId="0" fontId="15" fillId="2" borderId="6" xfId="2" applyFont="1" applyFill="1" applyBorder="1" applyAlignment="1" applyProtection="1">
      <alignment horizontal="center" vertical="top" wrapText="1"/>
    </xf>
    <xf numFmtId="0" fontId="15" fillId="2" borderId="0" xfId="2" applyFont="1" applyFill="1" applyBorder="1" applyAlignment="1" applyProtection="1">
      <alignment horizontal="center" vertical="center" wrapText="1"/>
    </xf>
    <xf numFmtId="0" fontId="15" fillId="2" borderId="6" xfId="2" applyFont="1" applyFill="1" applyBorder="1" applyAlignment="1" applyProtection="1">
      <alignment horizontal="center" vertical="center" wrapText="1"/>
    </xf>
    <xf numFmtId="0" fontId="15" fillId="18" borderId="35" xfId="2" applyFont="1" applyFill="1" applyBorder="1" applyAlignment="1" applyProtection="1">
      <alignment vertical="center" wrapText="1"/>
    </xf>
    <xf numFmtId="0" fontId="15" fillId="18" borderId="8" xfId="2" applyFont="1" applyFill="1" applyBorder="1" applyAlignment="1" applyProtection="1">
      <alignment vertical="center" wrapText="1"/>
    </xf>
    <xf numFmtId="0" fontId="13" fillId="0" borderId="0" xfId="0" applyFont="1" applyBorder="1" applyAlignment="1" applyProtection="1">
      <alignment horizontal="left" wrapText="1"/>
    </xf>
    <xf numFmtId="0" fontId="56" fillId="0" borderId="0" xfId="0" applyFont="1" applyAlignment="1" applyProtection="1">
      <alignment vertical="center" wrapText="1"/>
    </xf>
    <xf numFmtId="0" fontId="58" fillId="0" borderId="38" xfId="0" applyFont="1" applyBorder="1" applyAlignment="1">
      <alignment horizontal="center" vertical="center" wrapText="1"/>
    </xf>
    <xf numFmtId="0" fontId="58" fillId="0" borderId="28" xfId="0" applyFont="1" applyBorder="1" applyAlignment="1">
      <alignment horizontal="center" vertical="center" wrapText="1"/>
    </xf>
    <xf numFmtId="0" fontId="58" fillId="0" borderId="2" xfId="0" applyFont="1" applyBorder="1" applyAlignment="1">
      <alignment horizontal="center" vertical="center" wrapText="1"/>
    </xf>
    <xf numFmtId="0" fontId="58" fillId="0" borderId="11" xfId="0" applyFont="1" applyBorder="1" applyAlignment="1">
      <alignment horizontal="center" vertical="center" wrapText="1"/>
    </xf>
    <xf numFmtId="0" fontId="0" fillId="0" borderId="2" xfId="0" applyBorder="1" applyAlignment="1">
      <alignment horizontal="center" vertical="center" wrapText="1"/>
    </xf>
    <xf numFmtId="0" fontId="0" fillId="0" borderId="11" xfId="0" applyBorder="1" applyAlignment="1">
      <alignment horizontal="center" vertical="center" wrapText="1"/>
    </xf>
    <xf numFmtId="0" fontId="0" fillId="0" borderId="28" xfId="0" applyBorder="1" applyAlignment="1">
      <alignment horizontal="center" vertical="center" wrapText="1"/>
    </xf>
    <xf numFmtId="0" fontId="15" fillId="2" borderId="48" xfId="0" applyFont="1" applyFill="1" applyBorder="1" applyAlignment="1" applyProtection="1">
      <alignment horizontal="center" vertical="center" wrapText="1"/>
    </xf>
    <xf numFmtId="0" fontId="15" fillId="2" borderId="49" xfId="0" applyFont="1" applyFill="1" applyBorder="1" applyAlignment="1" applyProtection="1">
      <alignment horizontal="center" vertical="center" wrapText="1"/>
    </xf>
    <xf numFmtId="0" fontId="15" fillId="2" borderId="50" xfId="0" applyFont="1" applyFill="1" applyBorder="1" applyAlignment="1" applyProtection="1">
      <alignment horizontal="center" vertical="center" wrapText="1"/>
    </xf>
    <xf numFmtId="0" fontId="23" fillId="2" borderId="43" xfId="0" applyFont="1" applyFill="1" applyBorder="1" applyAlignment="1" applyProtection="1">
      <alignment horizontal="center" vertical="center" wrapText="1"/>
    </xf>
    <xf numFmtId="0" fontId="23" fillId="2" borderId="2" xfId="0" applyFont="1" applyFill="1" applyBorder="1" applyAlignment="1" applyProtection="1">
      <alignment horizontal="center" vertical="center" wrapText="1"/>
    </xf>
    <xf numFmtId="0" fontId="12" fillId="0" borderId="10" xfId="0" applyFont="1" applyBorder="1" applyAlignment="1" applyProtection="1">
      <alignment horizontal="center" vertical="center" wrapText="1"/>
    </xf>
    <xf numFmtId="0" fontId="12" fillId="0" borderId="13" xfId="0" applyFont="1" applyBorder="1" applyAlignment="1" applyProtection="1">
      <alignment horizontal="center" vertical="center" wrapText="1"/>
    </xf>
    <xf numFmtId="0" fontId="9" fillId="2" borderId="2" xfId="0" applyFont="1" applyFill="1" applyBorder="1" applyAlignment="1" applyProtection="1">
      <alignment horizontal="center" vertical="top" wrapText="1"/>
    </xf>
    <xf numFmtId="0" fontId="9" fillId="2" borderId="28" xfId="0" applyFont="1" applyFill="1" applyBorder="1" applyAlignment="1" applyProtection="1">
      <alignment horizontal="center" vertical="top" wrapText="1"/>
    </xf>
    <xf numFmtId="0" fontId="15" fillId="2" borderId="2" xfId="0" applyFont="1" applyFill="1" applyBorder="1" applyAlignment="1" applyProtection="1">
      <alignment horizontal="center" vertical="center" textRotation="90" wrapText="1"/>
    </xf>
    <xf numFmtId="0" fontId="15" fillId="2" borderId="28" xfId="0" applyFont="1" applyFill="1" applyBorder="1" applyAlignment="1" applyProtection="1">
      <alignment horizontal="center" vertical="center" textRotation="90" wrapText="1"/>
    </xf>
    <xf numFmtId="49" fontId="0" fillId="15" borderId="5" xfId="0" applyNumberFormat="1" applyFill="1" applyBorder="1" applyAlignment="1" applyProtection="1">
      <alignment horizontal="left" vertical="center"/>
      <protection locked="0"/>
    </xf>
    <xf numFmtId="49" fontId="0" fillId="15" borderId="23" xfId="0" applyNumberFormat="1" applyFill="1" applyBorder="1" applyAlignment="1" applyProtection="1">
      <alignment horizontal="left" vertical="center"/>
      <protection locked="0"/>
    </xf>
    <xf numFmtId="49" fontId="0" fillId="15" borderId="15" xfId="0" applyNumberFormat="1" applyFill="1" applyBorder="1" applyAlignment="1" applyProtection="1">
      <alignment horizontal="left" vertical="center"/>
      <protection locked="0"/>
    </xf>
    <xf numFmtId="0" fontId="6" fillId="3" borderId="3" xfId="0" applyFont="1" applyFill="1" applyBorder="1" applyAlignment="1" applyProtection="1">
      <alignment wrapText="1"/>
    </xf>
    <xf numFmtId="164" fontId="7" fillId="15" borderId="5" xfId="0" applyNumberFormat="1" applyFont="1" applyFill="1" applyBorder="1" applyAlignment="1" applyProtection="1">
      <alignment horizontal="left" vertical="center"/>
      <protection locked="0"/>
    </xf>
    <xf numFmtId="164" fontId="7" fillId="15" borderId="23" xfId="0" applyNumberFormat="1" applyFont="1" applyFill="1" applyBorder="1" applyAlignment="1" applyProtection="1">
      <alignment horizontal="left" vertical="center"/>
      <protection locked="0"/>
    </xf>
    <xf numFmtId="164" fontId="7" fillId="15" borderId="15" xfId="0" applyNumberFormat="1" applyFont="1" applyFill="1" applyBorder="1" applyAlignment="1" applyProtection="1">
      <alignment horizontal="left" vertical="center"/>
      <protection locked="0"/>
    </xf>
    <xf numFmtId="0" fontId="9" fillId="2" borderId="2" xfId="0" applyFont="1" applyFill="1" applyBorder="1" applyAlignment="1" applyProtection="1">
      <alignment horizontal="center" vertical="center" wrapText="1"/>
    </xf>
    <xf numFmtId="0" fontId="9" fillId="2" borderId="28" xfId="0" applyFont="1" applyFill="1" applyBorder="1" applyAlignment="1" applyProtection="1">
      <alignment horizontal="center" vertical="center" wrapText="1"/>
    </xf>
    <xf numFmtId="0" fontId="7" fillId="15" borderId="5" xfId="0" applyFont="1" applyFill="1" applyBorder="1" applyAlignment="1" applyProtection="1">
      <alignment horizontal="left" vertical="center"/>
      <protection locked="0"/>
    </xf>
    <xf numFmtId="0" fontId="7" fillId="15" borderId="23" xfId="0" applyFont="1" applyFill="1" applyBorder="1" applyAlignment="1" applyProtection="1">
      <alignment horizontal="left" vertical="center"/>
      <protection locked="0"/>
    </xf>
    <xf numFmtId="0" fontId="7" fillId="15" borderId="15" xfId="0" applyFont="1" applyFill="1" applyBorder="1" applyAlignment="1" applyProtection="1">
      <alignment horizontal="left" vertical="center"/>
      <protection locked="0"/>
    </xf>
    <xf numFmtId="0" fontId="7" fillId="15" borderId="2" xfId="0" applyFont="1" applyFill="1" applyBorder="1" applyAlignment="1" applyProtection="1">
      <alignment horizontal="left" vertical="center"/>
    </xf>
    <xf numFmtId="0" fontId="7" fillId="15" borderId="28" xfId="0" applyFont="1" applyFill="1" applyBorder="1" applyAlignment="1" applyProtection="1">
      <alignment horizontal="left" vertical="center"/>
    </xf>
    <xf numFmtId="0" fontId="7" fillId="15" borderId="18" xfId="0" applyFont="1" applyFill="1" applyBorder="1" applyAlignment="1" applyProtection="1">
      <alignment horizontal="left" vertical="top"/>
      <protection locked="0"/>
    </xf>
    <xf numFmtId="0" fontId="7" fillId="15" borderId="3" xfId="0" applyFont="1" applyFill="1" applyBorder="1" applyAlignment="1" applyProtection="1">
      <alignment horizontal="left" vertical="top"/>
      <protection locked="0"/>
    </xf>
    <xf numFmtId="0" fontId="7" fillId="15" borderId="4" xfId="0" applyFont="1" applyFill="1" applyBorder="1" applyAlignment="1" applyProtection="1">
      <alignment horizontal="left" vertical="top"/>
      <protection locked="0"/>
    </xf>
    <xf numFmtId="0" fontId="7" fillId="15" borderId="14" xfId="0" applyFont="1" applyFill="1" applyBorder="1" applyAlignment="1" applyProtection="1">
      <alignment horizontal="left" vertical="top"/>
      <protection locked="0"/>
    </xf>
    <xf numFmtId="0" fontId="7" fillId="15" borderId="6" xfId="0" applyFont="1" applyFill="1" applyBorder="1" applyAlignment="1" applyProtection="1">
      <alignment horizontal="left" vertical="top"/>
      <protection locked="0"/>
    </xf>
    <xf numFmtId="0" fontId="7" fillId="15" borderId="7" xfId="0" applyFont="1" applyFill="1" applyBorder="1" applyAlignment="1" applyProtection="1">
      <alignment horizontal="left" vertical="top"/>
      <protection locked="0"/>
    </xf>
    <xf numFmtId="0" fontId="15" fillId="2" borderId="2" xfId="0" applyFont="1" applyFill="1" applyBorder="1" applyAlignment="1" applyProtection="1">
      <alignment horizontal="center" vertical="center" wrapText="1"/>
    </xf>
    <xf numFmtId="0" fontId="15" fillId="2" borderId="28" xfId="0" applyFont="1" applyFill="1" applyBorder="1" applyAlignment="1" applyProtection="1">
      <alignment horizontal="center" vertical="center" wrapText="1"/>
    </xf>
    <xf numFmtId="0" fontId="9" fillId="15" borderId="2" xfId="0" applyFont="1" applyFill="1" applyBorder="1" applyAlignment="1" applyProtection="1">
      <alignment horizontal="center" vertical="top"/>
    </xf>
    <xf numFmtId="0" fontId="9" fillId="15" borderId="11" xfId="0" applyFont="1" applyFill="1" applyBorder="1" applyAlignment="1" applyProtection="1">
      <alignment horizontal="center" vertical="top"/>
    </xf>
    <xf numFmtId="0" fontId="9" fillId="15" borderId="28" xfId="0" applyFont="1" applyFill="1" applyBorder="1" applyAlignment="1" applyProtection="1">
      <alignment horizontal="center" vertical="top"/>
    </xf>
    <xf numFmtId="0" fontId="6" fillId="19" borderId="0" xfId="0" applyFont="1" applyFill="1" applyBorder="1" applyAlignment="1" applyProtection="1">
      <alignment horizontal="left" vertical="center"/>
    </xf>
    <xf numFmtId="0" fontId="6" fillId="19" borderId="6" xfId="0" applyFont="1" applyFill="1" applyBorder="1" applyAlignment="1" applyProtection="1">
      <alignment horizontal="left" vertical="center"/>
    </xf>
    <xf numFmtId="0" fontId="15" fillId="2" borderId="5" xfId="0" applyFont="1" applyFill="1" applyBorder="1" applyAlignment="1" applyProtection="1">
      <alignment horizontal="center" vertical="top" wrapText="1"/>
    </xf>
    <xf numFmtId="0" fontId="15" fillId="2" borderId="23" xfId="0" applyFont="1" applyFill="1" applyBorder="1" applyAlignment="1" applyProtection="1">
      <alignment horizontal="center" vertical="top" wrapText="1"/>
    </xf>
    <xf numFmtId="0" fontId="15" fillId="2" borderId="15" xfId="0" applyFont="1" applyFill="1" applyBorder="1" applyAlignment="1" applyProtection="1">
      <alignment horizontal="center" vertical="top" wrapText="1"/>
    </xf>
    <xf numFmtId="0" fontId="7" fillId="15" borderId="5" xfId="0" applyFont="1" applyFill="1" applyBorder="1" applyAlignment="1" applyProtection="1">
      <alignment horizontal="right" vertical="center"/>
    </xf>
    <xf numFmtId="0" fontId="7" fillId="15" borderId="15" xfId="0" applyFont="1" applyFill="1" applyBorder="1" applyAlignment="1" applyProtection="1">
      <alignment horizontal="right" vertical="center"/>
    </xf>
    <xf numFmtId="0" fontId="11" fillId="15" borderId="23" xfId="0" quotePrefix="1" applyFont="1" applyFill="1" applyBorder="1" applyAlignment="1" applyProtection="1">
      <alignment vertical="top"/>
    </xf>
    <xf numFmtId="0" fontId="0" fillId="15" borderId="5" xfId="0" applyFill="1" applyBorder="1" applyAlignment="1" applyProtection="1">
      <alignment horizontal="left" vertical="center"/>
      <protection locked="0"/>
    </xf>
    <xf numFmtId="0" fontId="0" fillId="15" borderId="23" xfId="0" applyFill="1" applyBorder="1" applyAlignment="1" applyProtection="1">
      <alignment horizontal="left" vertical="center"/>
      <protection locked="0"/>
    </xf>
    <xf numFmtId="0" fontId="0" fillId="15" borderId="15" xfId="0" applyFill="1" applyBorder="1" applyAlignment="1" applyProtection="1">
      <alignment horizontal="left" vertical="center"/>
      <protection locked="0"/>
    </xf>
    <xf numFmtId="14" fontId="0" fillId="15" borderId="5" xfId="0" applyNumberFormat="1" applyFill="1" applyBorder="1" applyAlignment="1" applyProtection="1">
      <alignment horizontal="left" vertical="center"/>
      <protection locked="0"/>
    </xf>
    <xf numFmtId="14" fontId="0" fillId="15" borderId="23" xfId="0" applyNumberFormat="1" applyFill="1" applyBorder="1" applyAlignment="1" applyProtection="1">
      <alignment horizontal="left" vertical="center"/>
      <protection locked="0"/>
    </xf>
    <xf numFmtId="14" fontId="0" fillId="15" borderId="15" xfId="0" applyNumberFormat="1" applyFill="1" applyBorder="1" applyAlignment="1" applyProtection="1">
      <alignment horizontal="left" vertical="center"/>
      <protection locked="0"/>
    </xf>
    <xf numFmtId="0" fontId="7" fillId="0" borderId="0" xfId="1" applyFont="1" applyBorder="1" applyAlignment="1">
      <alignment horizontal="left"/>
    </xf>
    <xf numFmtId="0" fontId="7" fillId="0" borderId="0" xfId="1" applyFont="1" applyAlignment="1">
      <alignment horizontal="left"/>
    </xf>
    <xf numFmtId="0" fontId="70" fillId="0" borderId="0" xfId="1" applyFont="1" applyAlignment="1">
      <alignment horizontal="left" vertical="center" wrapText="1"/>
    </xf>
    <xf numFmtId="0" fontId="70" fillId="0" borderId="47" xfId="1" applyFont="1" applyBorder="1" applyAlignment="1">
      <alignment horizontal="left" vertical="center" wrapText="1"/>
    </xf>
    <xf numFmtId="0" fontId="7" fillId="0" borderId="1" xfId="0" applyFont="1" applyFill="1" applyBorder="1" applyAlignment="1" applyProtection="1">
      <alignment horizontal="left" vertical="top" wrapText="1"/>
      <protection locked="0"/>
    </xf>
    <xf numFmtId="0" fontId="7" fillId="0" borderId="1" xfId="0" applyFont="1" applyBorder="1" applyAlignment="1" applyProtection="1">
      <alignment horizontal="left" vertical="top" wrapText="1"/>
      <protection locked="0"/>
    </xf>
    <xf numFmtId="0" fontId="15" fillId="15" borderId="0" xfId="1" applyFont="1" applyFill="1" applyAlignment="1">
      <alignment horizontal="left" vertical="center" wrapText="1"/>
    </xf>
    <xf numFmtId="0" fontId="7" fillId="15" borderId="0" xfId="1" applyFont="1" applyFill="1" applyAlignment="1">
      <alignment horizontal="left" vertical="center" wrapText="1"/>
    </xf>
    <xf numFmtId="0" fontId="13" fillId="15" borderId="0" xfId="1" applyFont="1" applyFill="1" applyAlignment="1">
      <alignment horizontal="left" vertical="center" wrapText="1"/>
    </xf>
    <xf numFmtId="0" fontId="13" fillId="2" borderId="5" xfId="0" applyFont="1" applyFill="1" applyBorder="1" applyAlignment="1" applyProtection="1">
      <alignment horizontal="left" vertical="top" wrapText="1"/>
    </xf>
    <xf numFmtId="0" fontId="7" fillId="2" borderId="15" xfId="0" applyFont="1" applyFill="1" applyBorder="1" applyAlignment="1" applyProtection="1">
      <alignment horizontal="left" vertical="top" wrapText="1"/>
    </xf>
    <xf numFmtId="0" fontId="7" fillId="0" borderId="1" xfId="0" applyNumberFormat="1" applyFont="1" applyFill="1" applyBorder="1" applyAlignment="1" applyProtection="1">
      <alignment horizontal="left" vertical="top" wrapText="1"/>
      <protection locked="0"/>
    </xf>
    <xf numFmtId="0" fontId="7" fillId="0" borderId="1" xfId="0" applyNumberFormat="1" applyFont="1" applyBorder="1" applyAlignment="1" applyProtection="1">
      <alignment horizontal="left" vertical="top" wrapText="1"/>
      <protection locked="0"/>
    </xf>
    <xf numFmtId="0" fontId="7" fillId="0" borderId="5" xfId="0" applyFont="1" applyFill="1" applyBorder="1" applyAlignment="1" applyProtection="1">
      <alignment horizontal="left" vertical="top" wrapText="1"/>
      <protection locked="0"/>
    </xf>
    <xf numFmtId="0" fontId="0" fillId="0" borderId="15" xfId="0" applyBorder="1" applyAlignment="1">
      <alignment horizontal="left" vertical="top" wrapText="1"/>
    </xf>
    <xf numFmtId="0" fontId="24" fillId="0" borderId="18" xfId="1" applyFont="1" applyBorder="1" applyAlignment="1" applyProtection="1">
      <alignment horizontal="center" vertical="center"/>
      <protection hidden="1"/>
    </xf>
    <xf numFmtId="0" fontId="24" fillId="0" borderId="4" xfId="1" applyFont="1" applyBorder="1" applyAlignment="1" applyProtection="1">
      <alignment horizontal="center" vertical="center"/>
      <protection hidden="1"/>
    </xf>
    <xf numFmtId="0" fontId="24" fillId="0" borderId="16" xfId="1" applyFont="1" applyBorder="1" applyAlignment="1" applyProtection="1">
      <alignment horizontal="center" vertical="center"/>
      <protection hidden="1"/>
    </xf>
    <xf numFmtId="0" fontId="24" fillId="0" borderId="17" xfId="1" applyFont="1" applyBorder="1" applyAlignment="1" applyProtection="1">
      <alignment horizontal="center" vertical="center"/>
      <protection hidden="1"/>
    </xf>
    <xf numFmtId="0" fontId="24" fillId="0" borderId="14" xfId="1" applyFont="1" applyBorder="1" applyAlignment="1" applyProtection="1">
      <alignment horizontal="center" vertical="center"/>
      <protection hidden="1"/>
    </xf>
    <xf numFmtId="0" fontId="24" fillId="0" borderId="7" xfId="1" applyFont="1" applyBorder="1" applyAlignment="1" applyProtection="1">
      <alignment horizontal="center" vertical="center"/>
      <protection hidden="1"/>
    </xf>
    <xf numFmtId="9" fontId="15" fillId="12" borderId="23" xfId="1" applyNumberFormat="1" applyFont="1" applyFill="1" applyBorder="1" applyAlignment="1" applyProtection="1">
      <alignment horizontal="center" vertical="center"/>
    </xf>
    <xf numFmtId="9" fontId="15" fillId="12" borderId="15" xfId="1" applyNumberFormat="1" applyFont="1" applyFill="1" applyBorder="1" applyAlignment="1" applyProtection="1">
      <alignment horizontal="center" vertical="center"/>
    </xf>
    <xf numFmtId="0" fontId="23" fillId="10" borderId="18" xfId="1" applyFont="1" applyFill="1" applyBorder="1" applyAlignment="1" applyProtection="1">
      <alignment horizontal="center" vertical="center"/>
    </xf>
    <xf numFmtId="0" fontId="23" fillId="10" borderId="3" xfId="1" applyFont="1" applyFill="1" applyBorder="1" applyAlignment="1" applyProtection="1">
      <alignment horizontal="center" vertical="center"/>
    </xf>
    <xf numFmtId="0" fontId="23" fillId="10" borderId="4" xfId="1" applyFont="1" applyFill="1" applyBorder="1" applyAlignment="1" applyProtection="1">
      <alignment horizontal="center" vertical="center"/>
    </xf>
    <xf numFmtId="0" fontId="23" fillId="10" borderId="14" xfId="1" applyFont="1" applyFill="1" applyBorder="1" applyAlignment="1" applyProtection="1">
      <alignment horizontal="center" vertical="center"/>
    </xf>
    <xf numFmtId="0" fontId="23" fillId="10" borderId="6" xfId="1" applyFont="1" applyFill="1" applyBorder="1" applyAlignment="1" applyProtection="1">
      <alignment horizontal="center" vertical="center"/>
    </xf>
    <xf numFmtId="0" fontId="23" fillId="10" borderId="7" xfId="1" applyFont="1" applyFill="1" applyBorder="1" applyAlignment="1" applyProtection="1">
      <alignment horizontal="center" vertical="center"/>
    </xf>
    <xf numFmtId="0" fontId="23" fillId="10" borderId="18" xfId="1" applyFont="1" applyFill="1" applyBorder="1" applyAlignment="1" applyProtection="1">
      <alignment horizontal="center" vertical="center" wrapText="1"/>
    </xf>
    <xf numFmtId="0" fontId="23" fillId="10" borderId="3" xfId="1" applyFont="1" applyFill="1" applyBorder="1" applyAlignment="1" applyProtection="1">
      <alignment horizontal="center" vertical="center" wrapText="1"/>
    </xf>
    <xf numFmtId="0" fontId="23" fillId="10" borderId="4" xfId="1" applyFont="1" applyFill="1" applyBorder="1" applyAlignment="1" applyProtection="1">
      <alignment horizontal="center" vertical="center" wrapText="1"/>
    </xf>
    <xf numFmtId="0" fontId="23" fillId="10" borderId="14" xfId="1" applyFont="1" applyFill="1" applyBorder="1" applyAlignment="1" applyProtection="1">
      <alignment horizontal="center" vertical="center" wrapText="1"/>
    </xf>
    <xf numFmtId="0" fontId="23" fillId="10" borderId="6" xfId="1" applyFont="1" applyFill="1" applyBorder="1" applyAlignment="1" applyProtection="1">
      <alignment horizontal="center" vertical="center" wrapText="1"/>
    </xf>
    <xf numFmtId="0" fontId="23" fillId="10" borderId="7" xfId="1" applyFont="1" applyFill="1" applyBorder="1" applyAlignment="1" applyProtection="1">
      <alignment horizontal="center" vertical="center" wrapText="1"/>
    </xf>
    <xf numFmtId="0" fontId="15" fillId="0" borderId="5" xfId="1" applyFont="1" applyBorder="1" applyAlignment="1" applyProtection="1">
      <alignment horizontal="center" vertical="center"/>
    </xf>
    <xf numFmtId="0" fontId="15" fillId="0" borderId="15" xfId="1" applyFont="1" applyBorder="1" applyAlignment="1" applyProtection="1">
      <alignment horizontal="center" vertical="center"/>
    </xf>
    <xf numFmtId="0" fontId="24" fillId="0" borderId="3" xfId="1" applyFont="1" applyBorder="1" applyAlignment="1" applyProtection="1">
      <alignment horizontal="center" vertical="center"/>
      <protection hidden="1"/>
    </xf>
    <xf numFmtId="0" fontId="15" fillId="0" borderId="18" xfId="1" applyFont="1" applyBorder="1" applyAlignment="1" applyProtection="1">
      <alignment horizontal="center" vertical="center"/>
    </xf>
    <xf numFmtId="0" fontId="15" fillId="0" borderId="4" xfId="1" applyFont="1" applyBorder="1" applyAlignment="1" applyProtection="1">
      <alignment horizontal="center" vertical="center"/>
    </xf>
    <xf numFmtId="0" fontId="22" fillId="0" borderId="5" xfId="1" applyFont="1" applyBorder="1" applyAlignment="1" applyProtection="1">
      <alignment horizontal="right" vertical="center"/>
    </xf>
    <xf numFmtId="0" fontId="22" fillId="0" borderId="15" xfId="1" applyFont="1" applyBorder="1" applyAlignment="1" applyProtection="1">
      <alignment horizontal="right" vertical="center"/>
    </xf>
    <xf numFmtId="0" fontId="23" fillId="10" borderId="1" xfId="1" applyFont="1" applyFill="1" applyBorder="1" applyAlignment="1" applyProtection="1">
      <alignment horizontal="right" vertical="center"/>
    </xf>
    <xf numFmtId="165" fontId="30" fillId="0" borderId="1" xfId="1" applyNumberFormat="1" applyFont="1" applyBorder="1" applyAlignment="1" applyProtection="1">
      <alignment horizontal="center" vertical="center"/>
    </xf>
    <xf numFmtId="0" fontId="30" fillId="0" borderId="1" xfId="1" applyFont="1" applyBorder="1" applyAlignment="1" applyProtection="1">
      <alignment horizontal="center" vertical="center"/>
      <protection locked="0"/>
    </xf>
    <xf numFmtId="0" fontId="15" fillId="10" borderId="5" xfId="1" applyFont="1" applyFill="1" applyBorder="1" applyAlignment="1" applyProtection="1">
      <alignment horizontal="center" vertical="center"/>
    </xf>
    <xf numFmtId="0" fontId="15" fillId="10" borderId="23" xfId="1" applyFont="1" applyFill="1" applyBorder="1" applyAlignment="1" applyProtection="1">
      <alignment horizontal="center" vertical="center"/>
    </xf>
    <xf numFmtId="0" fontId="15" fillId="10" borderId="15" xfId="1" applyFont="1" applyFill="1" applyBorder="1" applyAlignment="1" applyProtection="1">
      <alignment horizontal="center" vertical="center"/>
    </xf>
    <xf numFmtId="0" fontId="15" fillId="0" borderId="1" xfId="1" applyFont="1" applyBorder="1" applyAlignment="1" applyProtection="1">
      <alignment horizontal="center" vertical="center"/>
    </xf>
    <xf numFmtId="0" fontId="15" fillId="0" borderId="2" xfId="1" applyFont="1" applyBorder="1" applyAlignment="1" applyProtection="1">
      <alignment horizontal="center" vertical="center"/>
    </xf>
    <xf numFmtId="0" fontId="31" fillId="0" borderId="14" xfId="1" applyFont="1" applyBorder="1" applyAlignment="1" applyProtection="1">
      <alignment horizontal="center" vertical="center"/>
    </xf>
    <xf numFmtId="0" fontId="31" fillId="0" borderId="6" xfId="1" applyFont="1" applyBorder="1" applyAlignment="1" applyProtection="1">
      <alignment horizontal="center" vertical="center"/>
    </xf>
    <xf numFmtId="0" fontId="31" fillId="0" borderId="16" xfId="1" applyFont="1" applyBorder="1" applyAlignment="1" applyProtection="1">
      <alignment horizontal="center" vertical="center"/>
    </xf>
    <xf numFmtId="0" fontId="31" fillId="0" borderId="0" xfId="1" applyFont="1" applyBorder="1" applyAlignment="1" applyProtection="1">
      <alignment horizontal="center" vertical="center"/>
    </xf>
    <xf numFmtId="0" fontId="25" fillId="9" borderId="18" xfId="1" applyFont="1" applyFill="1" applyBorder="1" applyAlignment="1" applyProtection="1">
      <alignment horizontal="center" vertical="center"/>
    </xf>
    <xf numFmtId="0" fontId="25" fillId="9" borderId="4" xfId="1" applyFont="1" applyFill="1" applyBorder="1" applyAlignment="1" applyProtection="1">
      <alignment horizontal="center" vertical="center"/>
    </xf>
    <xf numFmtId="0" fontId="25" fillId="8" borderId="16" xfId="1" applyFont="1" applyFill="1" applyBorder="1" applyAlignment="1" applyProtection="1">
      <alignment horizontal="center" vertical="center"/>
    </xf>
    <xf numFmtId="0" fontId="25" fillId="8" borderId="17" xfId="1" applyFont="1" applyFill="1" applyBorder="1" applyAlignment="1" applyProtection="1">
      <alignment horizontal="center" vertical="center"/>
    </xf>
    <xf numFmtId="0" fontId="25" fillId="0" borderId="1" xfId="1" applyFont="1" applyFill="1" applyBorder="1" applyAlignment="1" applyProtection="1">
      <alignment horizontal="center" vertical="center"/>
    </xf>
    <xf numFmtId="0" fontId="25" fillId="4" borderId="14" xfId="1" applyFont="1" applyFill="1" applyBorder="1" applyAlignment="1" applyProtection="1">
      <alignment horizontal="center" vertical="center"/>
    </xf>
    <xf numFmtId="0" fontId="25" fillId="4" borderId="7" xfId="1" applyFont="1" applyFill="1" applyBorder="1" applyAlignment="1" applyProtection="1">
      <alignment horizontal="center" vertical="center"/>
    </xf>
    <xf numFmtId="0" fontId="24" fillId="0" borderId="0" xfId="1" applyFont="1" applyBorder="1" applyAlignment="1" applyProtection="1">
      <alignment horizontal="center" vertical="center"/>
      <protection hidden="1"/>
    </xf>
    <xf numFmtId="0" fontId="24" fillId="0" borderId="6" xfId="1" applyFont="1" applyBorder="1" applyAlignment="1" applyProtection="1">
      <alignment horizontal="center" vertical="center"/>
      <protection hidden="1"/>
    </xf>
    <xf numFmtId="0" fontId="24" fillId="0" borderId="0" xfId="1" applyFont="1" applyFill="1" applyBorder="1" applyAlignment="1" applyProtection="1">
      <alignment horizontal="center" vertical="center"/>
    </xf>
    <xf numFmtId="0" fontId="25" fillId="0" borderId="0" xfId="1" applyFont="1" applyFill="1" applyBorder="1" applyAlignment="1" applyProtection="1">
      <alignment horizontal="center" vertical="center"/>
    </xf>
    <xf numFmtId="0" fontId="27" fillId="0" borderId="1" xfId="1" applyFont="1" applyBorder="1" applyAlignment="1" applyProtection="1">
      <alignment horizontal="center" vertical="center" textRotation="180"/>
    </xf>
    <xf numFmtId="0" fontId="15" fillId="0" borderId="0" xfId="1" applyFont="1" applyFill="1" applyBorder="1" applyAlignment="1" applyProtection="1">
      <alignment horizontal="center" vertical="center"/>
    </xf>
    <xf numFmtId="0" fontId="23" fillId="0" borderId="0" xfId="1" applyFont="1" applyFill="1" applyBorder="1" applyAlignment="1" applyProtection="1">
      <alignment horizontal="center" vertical="center"/>
    </xf>
    <xf numFmtId="0" fontId="26" fillId="0" borderId="0" xfId="1" applyFont="1" applyFill="1" applyBorder="1" applyAlignment="1" applyProtection="1">
      <alignment horizontal="center" vertical="center"/>
    </xf>
    <xf numFmtId="1" fontId="18" fillId="10" borderId="29" xfId="1" applyNumberFormat="1" applyFont="1" applyFill="1" applyBorder="1" applyAlignment="1" applyProtection="1">
      <alignment horizontal="center" vertical="center"/>
    </xf>
    <xf numFmtId="1" fontId="18" fillId="10" borderId="30" xfId="1" applyNumberFormat="1" applyFont="1" applyFill="1" applyBorder="1" applyAlignment="1" applyProtection="1">
      <alignment horizontal="center" vertical="center"/>
    </xf>
    <xf numFmtId="1" fontId="18" fillId="10" borderId="31" xfId="1" applyNumberFormat="1" applyFont="1" applyFill="1" applyBorder="1" applyAlignment="1" applyProtection="1">
      <alignment horizontal="center" vertical="center"/>
    </xf>
    <xf numFmtId="0" fontId="27" fillId="0" borderId="1" xfId="1" applyFont="1" applyBorder="1" applyAlignment="1" applyProtection="1">
      <alignment horizontal="center" vertical="center"/>
    </xf>
    <xf numFmtId="0" fontId="23" fillId="24" borderId="1" xfId="0" applyFont="1" applyFill="1" applyBorder="1" applyAlignment="1" applyProtection="1">
      <alignment vertical="top" wrapText="1"/>
      <protection locked="0"/>
    </xf>
    <xf numFmtId="0" fontId="12" fillId="0" borderId="6" xfId="1" applyFont="1" applyBorder="1" applyAlignment="1" applyProtection="1">
      <alignment vertical="center"/>
      <protection locked="0"/>
    </xf>
    <xf numFmtId="0" fontId="13" fillId="34" borderId="1" xfId="0" applyFont="1" applyFill="1" applyBorder="1" applyAlignment="1" applyProtection="1">
      <alignment horizontal="center" vertical="center" wrapText="1"/>
      <protection locked="0"/>
    </xf>
    <xf numFmtId="0" fontId="23" fillId="34" borderId="1" xfId="0" applyFont="1" applyFill="1" applyBorder="1" applyAlignment="1" applyProtection="1">
      <alignment vertical="top" wrapText="1"/>
      <protection locked="0"/>
    </xf>
    <xf numFmtId="0" fontId="12" fillId="34" borderId="1" xfId="0" applyFont="1" applyFill="1" applyBorder="1" applyAlignment="1" applyProtection="1">
      <alignment vertical="top" wrapText="1"/>
      <protection locked="0"/>
    </xf>
    <xf numFmtId="0" fontId="23" fillId="33" borderId="15" xfId="0" applyFont="1" applyFill="1" applyBorder="1" applyAlignment="1" applyProtection="1">
      <alignment horizontal="center" vertical="center" wrapText="1"/>
      <protection locked="0"/>
    </xf>
    <xf numFmtId="0" fontId="23" fillId="35" borderId="15" xfId="0" applyFont="1" applyFill="1" applyBorder="1" applyAlignment="1" applyProtection="1">
      <alignment horizontal="center" vertical="center" wrapText="1"/>
      <protection locked="0"/>
    </xf>
    <xf numFmtId="1" fontId="23" fillId="35" borderId="15" xfId="0" applyNumberFormat="1" applyFont="1" applyFill="1" applyBorder="1" applyAlignment="1" applyProtection="1">
      <alignment horizontal="center" vertical="center" wrapText="1"/>
      <protection locked="0"/>
    </xf>
    <xf numFmtId="0" fontId="23" fillId="33" borderId="1" xfId="0" applyFont="1" applyFill="1" applyBorder="1" applyAlignment="1">
      <alignment horizontal="center" vertical="center" wrapText="1"/>
    </xf>
  </cellXfs>
  <cellStyles count="6">
    <cellStyle name="Normal" xfId="0" builtinId="0"/>
    <cellStyle name="Normal 2" xfId="4" xr:uid="{3EBEBCD3-2D53-48CF-AD0A-DA5C620F3EB3}"/>
    <cellStyle name="Normal 3" xfId="5" xr:uid="{9D9C9FC0-90A9-4DB8-9614-860DE44D1F22}"/>
    <cellStyle name="Normal_Risk_management_plan_HIC-S" xfId="1" xr:uid="{00000000-0005-0000-0000-000001000000}"/>
    <cellStyle name="Normal_Risk_management_plan_HIC-S 2" xfId="3" xr:uid="{00000000-0005-0000-0000-000002000000}"/>
    <cellStyle name="Standard 2" xfId="2" xr:uid="{00000000-0005-0000-0000-000003000000}"/>
  </cellStyles>
  <dxfs count="66">
    <dxf>
      <font>
        <b val="0"/>
        <i val="0"/>
        <condense val="0"/>
        <extend val="0"/>
        <color indexed="22"/>
      </font>
    </dxf>
    <dxf>
      <fill>
        <patternFill>
          <bgColor indexed="11"/>
        </patternFill>
      </fill>
    </dxf>
    <dxf>
      <fill>
        <patternFill>
          <bgColor indexed="13"/>
        </patternFill>
      </fill>
    </dxf>
    <dxf>
      <fill>
        <patternFill patternType="solid">
          <bgColor indexed="10"/>
        </patternFill>
      </fill>
    </dxf>
    <dxf>
      <fill>
        <patternFill>
          <bgColor indexed="11"/>
        </patternFill>
      </fill>
    </dxf>
    <dxf>
      <fill>
        <patternFill>
          <bgColor indexed="13"/>
        </patternFill>
      </fill>
    </dxf>
    <dxf>
      <fill>
        <patternFill patternType="solid">
          <bgColor indexed="10"/>
        </patternFill>
      </fill>
    </dxf>
    <dxf>
      <fill>
        <patternFill>
          <bgColor indexed="11"/>
        </patternFill>
      </fill>
    </dxf>
    <dxf>
      <fill>
        <patternFill>
          <bgColor indexed="13"/>
        </patternFill>
      </fill>
    </dxf>
    <dxf>
      <fill>
        <patternFill patternType="solid">
          <bgColor indexed="10"/>
        </patternFill>
      </fill>
    </dxf>
    <dxf>
      <fill>
        <patternFill>
          <bgColor indexed="11"/>
        </patternFill>
      </fill>
    </dxf>
    <dxf>
      <fill>
        <patternFill>
          <bgColor indexed="13"/>
        </patternFill>
      </fill>
    </dxf>
    <dxf>
      <fill>
        <patternFill patternType="solid">
          <bgColor indexed="10"/>
        </patternFill>
      </fill>
    </dxf>
    <dxf>
      <fill>
        <patternFill>
          <bgColor indexed="11"/>
        </patternFill>
      </fill>
    </dxf>
    <dxf>
      <fill>
        <patternFill>
          <bgColor indexed="13"/>
        </patternFill>
      </fill>
    </dxf>
    <dxf>
      <fill>
        <patternFill patternType="solid">
          <bgColor indexed="10"/>
        </patternFill>
      </fill>
    </dxf>
    <dxf>
      <fill>
        <patternFill>
          <bgColor indexed="11"/>
        </patternFill>
      </fill>
    </dxf>
    <dxf>
      <fill>
        <patternFill>
          <bgColor indexed="13"/>
        </patternFill>
      </fill>
    </dxf>
    <dxf>
      <fill>
        <patternFill patternType="solid">
          <bgColor indexed="10"/>
        </patternFill>
      </fill>
    </dxf>
    <dxf>
      <fill>
        <patternFill>
          <bgColor indexed="11"/>
        </patternFill>
      </fill>
    </dxf>
    <dxf>
      <fill>
        <patternFill>
          <bgColor indexed="13"/>
        </patternFill>
      </fill>
    </dxf>
    <dxf>
      <fill>
        <patternFill patternType="solid">
          <bgColor indexed="10"/>
        </patternFill>
      </fill>
    </dxf>
    <dxf>
      <fill>
        <patternFill>
          <bgColor indexed="11"/>
        </patternFill>
      </fill>
    </dxf>
    <dxf>
      <fill>
        <patternFill>
          <bgColor indexed="13"/>
        </patternFill>
      </fill>
    </dxf>
    <dxf>
      <fill>
        <patternFill patternType="solid">
          <bgColor indexed="10"/>
        </patternFill>
      </fill>
    </dxf>
    <dxf>
      <fill>
        <patternFill>
          <bgColor indexed="11"/>
        </patternFill>
      </fill>
    </dxf>
    <dxf>
      <fill>
        <patternFill>
          <bgColor indexed="13"/>
        </patternFill>
      </fill>
    </dxf>
    <dxf>
      <fill>
        <patternFill patternType="solid">
          <bgColor indexed="10"/>
        </patternFill>
      </fill>
    </dxf>
    <dxf>
      <fill>
        <patternFill>
          <bgColor indexed="11"/>
        </patternFill>
      </fill>
    </dxf>
    <dxf>
      <fill>
        <patternFill>
          <bgColor indexed="13"/>
        </patternFill>
      </fill>
    </dxf>
    <dxf>
      <fill>
        <patternFill patternType="solid">
          <bgColor indexed="10"/>
        </patternFill>
      </fill>
    </dxf>
    <dxf>
      <fill>
        <patternFill>
          <bgColor indexed="11"/>
        </patternFill>
      </fill>
    </dxf>
    <dxf>
      <fill>
        <patternFill>
          <bgColor indexed="13"/>
        </patternFill>
      </fill>
    </dxf>
    <dxf>
      <fill>
        <patternFill patternType="solid">
          <bgColor indexed="10"/>
        </patternFill>
      </fill>
    </dxf>
    <dxf>
      <fill>
        <patternFill>
          <bgColor indexed="11"/>
        </patternFill>
      </fill>
    </dxf>
    <dxf>
      <fill>
        <patternFill>
          <bgColor indexed="13"/>
        </patternFill>
      </fill>
    </dxf>
    <dxf>
      <fill>
        <patternFill patternType="solid">
          <bgColor indexed="10"/>
        </patternFill>
      </fill>
    </dxf>
    <dxf>
      <fill>
        <patternFill>
          <bgColor indexed="11"/>
        </patternFill>
      </fill>
    </dxf>
    <dxf>
      <fill>
        <patternFill>
          <bgColor indexed="13"/>
        </patternFill>
      </fill>
    </dxf>
    <dxf>
      <fill>
        <patternFill patternType="solid">
          <bgColor indexed="10"/>
        </patternFill>
      </fill>
    </dxf>
    <dxf>
      <fill>
        <patternFill>
          <bgColor indexed="11"/>
        </patternFill>
      </fill>
    </dxf>
    <dxf>
      <fill>
        <patternFill>
          <bgColor indexed="13"/>
        </patternFill>
      </fill>
    </dxf>
    <dxf>
      <fill>
        <patternFill patternType="solid">
          <bgColor indexed="10"/>
        </patternFill>
      </fill>
    </dxf>
    <dxf>
      <fill>
        <patternFill>
          <bgColor indexed="11"/>
        </patternFill>
      </fill>
    </dxf>
    <dxf>
      <fill>
        <patternFill>
          <bgColor indexed="13"/>
        </patternFill>
      </fill>
    </dxf>
    <dxf>
      <fill>
        <patternFill patternType="solid">
          <bgColor indexed="10"/>
        </patternFill>
      </fill>
    </dxf>
    <dxf>
      <fill>
        <patternFill>
          <bgColor indexed="11"/>
        </patternFill>
      </fill>
    </dxf>
    <dxf>
      <fill>
        <patternFill>
          <bgColor indexed="13"/>
        </patternFill>
      </fill>
    </dxf>
    <dxf>
      <fill>
        <patternFill patternType="solid">
          <bgColor indexed="10"/>
        </patternFill>
      </fill>
    </dxf>
    <dxf>
      <fill>
        <patternFill>
          <bgColor indexed="11"/>
        </patternFill>
      </fill>
    </dxf>
    <dxf>
      <fill>
        <patternFill>
          <bgColor indexed="13"/>
        </patternFill>
      </fill>
    </dxf>
    <dxf>
      <fill>
        <patternFill patternType="solid">
          <bgColor indexed="10"/>
        </patternFill>
      </fill>
    </dxf>
    <dxf>
      <fill>
        <patternFill>
          <bgColor indexed="11"/>
        </patternFill>
      </fill>
    </dxf>
    <dxf>
      <fill>
        <patternFill>
          <bgColor indexed="13"/>
        </patternFill>
      </fill>
    </dxf>
    <dxf>
      <fill>
        <patternFill patternType="solid">
          <bgColor indexed="10"/>
        </patternFill>
      </fill>
    </dxf>
    <dxf>
      <fill>
        <patternFill>
          <bgColor indexed="11"/>
        </patternFill>
      </fill>
    </dxf>
    <dxf>
      <fill>
        <patternFill>
          <bgColor indexed="13"/>
        </patternFill>
      </fill>
    </dxf>
    <dxf>
      <fill>
        <patternFill patternType="solid">
          <bgColor indexed="10"/>
        </patternFill>
      </fill>
    </dxf>
    <dxf>
      <fill>
        <patternFill>
          <bgColor rgb="FF00FF00"/>
        </patternFill>
      </fill>
    </dxf>
    <dxf>
      <fill>
        <patternFill>
          <bgColor rgb="FFFFFF00"/>
        </patternFill>
      </fill>
    </dxf>
    <dxf>
      <fill>
        <patternFill>
          <bgColor rgb="FFFF0000"/>
        </patternFill>
      </fill>
    </dxf>
    <dxf>
      <fill>
        <patternFill>
          <bgColor theme="0" tint="-0.14996795556505021"/>
        </patternFill>
      </fill>
    </dxf>
    <dxf>
      <fill>
        <patternFill>
          <bgColor indexed="11"/>
        </patternFill>
      </fill>
    </dxf>
    <dxf>
      <fill>
        <patternFill>
          <bgColor indexed="13"/>
        </patternFill>
      </fill>
    </dxf>
    <dxf>
      <fill>
        <patternFill patternType="solid">
          <bgColor indexed="10"/>
        </patternFill>
      </fill>
    </dxf>
    <dxf>
      <fill>
        <patternFill>
          <bgColor theme="0" tint="-0.1499679555650502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75" b="1" i="0" u="none" strike="noStrike" baseline="0">
                <a:solidFill>
                  <a:srgbClr val="000000"/>
                </a:solidFill>
                <a:latin typeface="Arial"/>
                <a:ea typeface="Arial"/>
                <a:cs typeface="Arial"/>
              </a:defRPr>
            </a:pPr>
            <a:r>
              <a:rPr lang="en-US"/>
              <a:t>FMEA Trend</a:t>
            </a:r>
          </a:p>
        </c:rich>
      </c:tx>
      <c:layout>
        <c:manualLayout>
          <c:xMode val="edge"/>
          <c:yMode val="edge"/>
          <c:x val="0.46625372110087798"/>
          <c:y val="2.6282893721665406E-2"/>
        </c:manualLayout>
      </c:layout>
      <c:overlay val="0"/>
      <c:spPr>
        <a:noFill/>
        <a:ln w="25400">
          <a:noFill/>
        </a:ln>
      </c:spPr>
    </c:title>
    <c:autoTitleDeleted val="0"/>
    <c:plotArea>
      <c:layout>
        <c:manualLayout>
          <c:layoutTarget val="inner"/>
          <c:xMode val="edge"/>
          <c:yMode val="edge"/>
          <c:x val="3.5865670853913692E-2"/>
          <c:y val="0.12265350403443763"/>
          <c:w val="0.83515776416970444"/>
          <c:h val="0.76721018339908464"/>
        </c:manualLayout>
      </c:layout>
      <c:barChart>
        <c:barDir val="col"/>
        <c:grouping val="stacked"/>
        <c:varyColors val="0"/>
        <c:ser>
          <c:idx val="0"/>
          <c:order val="0"/>
          <c:tx>
            <c:strRef>
              <c:f>'FMEA RPN Trend'!$B$9</c:f>
              <c:strCache>
                <c:ptCount val="1"/>
                <c:pt idx="0">
                  <c:v>#GREEN</c:v>
                </c:pt>
              </c:strCache>
            </c:strRef>
          </c:tx>
          <c:spPr>
            <a:solidFill>
              <a:srgbClr val="00FF00"/>
            </a:solidFill>
            <a:ln w="12700">
              <a:solidFill>
                <a:srgbClr val="000000"/>
              </a:solidFill>
              <a:prstDash val="solid"/>
            </a:ln>
          </c:spPr>
          <c:invertIfNegative val="0"/>
          <c:cat>
            <c:strRef>
              <c:f>'FMEA RPN Trend'!$C$6:$BB$6</c:f>
              <c:strCache>
                <c:ptCount val="52"/>
                <c:pt idx="0">
                  <c:v>2020-11</c:v>
                </c:pt>
                <c:pt idx="1">
                  <c:v>2020-12</c:v>
                </c:pt>
                <c:pt idx="2">
                  <c:v>2021-01</c:v>
                </c:pt>
                <c:pt idx="3">
                  <c:v>2021-02</c:v>
                </c:pt>
                <c:pt idx="4">
                  <c:v>2021-03</c:v>
                </c:pt>
                <c:pt idx="5">
                  <c:v>2021-04</c:v>
                </c:pt>
                <c:pt idx="6">
                  <c:v>2021-05</c:v>
                </c:pt>
                <c:pt idx="7">
                  <c:v>2021-06</c:v>
                </c:pt>
                <c:pt idx="8">
                  <c:v>2021-07</c:v>
                </c:pt>
                <c:pt idx="9">
                  <c:v>2021-08</c:v>
                </c:pt>
                <c:pt idx="10">
                  <c:v>2021-09</c:v>
                </c:pt>
                <c:pt idx="11">
                  <c:v>2021-10</c:v>
                </c:pt>
                <c:pt idx="12">
                  <c:v>2021-11</c:v>
                </c:pt>
                <c:pt idx="13">
                  <c:v>2021-12</c:v>
                </c:pt>
                <c:pt idx="14">
                  <c:v>2022-01</c:v>
                </c:pt>
                <c:pt idx="15">
                  <c:v>2022-02</c:v>
                </c:pt>
                <c:pt idx="16">
                  <c:v>2022-03</c:v>
                </c:pt>
                <c:pt idx="17">
                  <c:v>2022-04</c:v>
                </c:pt>
                <c:pt idx="18">
                  <c:v>2022-05</c:v>
                </c:pt>
                <c:pt idx="19">
                  <c:v>2022-06</c:v>
                </c:pt>
                <c:pt idx="20">
                  <c:v>2022-07</c:v>
                </c:pt>
                <c:pt idx="21">
                  <c:v>2022-08</c:v>
                </c:pt>
                <c:pt idx="22">
                  <c:v>2022-09</c:v>
                </c:pt>
                <c:pt idx="23">
                  <c:v>2022-10</c:v>
                </c:pt>
                <c:pt idx="24">
                  <c:v>2022-11</c:v>
                </c:pt>
                <c:pt idx="25">
                  <c:v>2022-12</c:v>
                </c:pt>
                <c:pt idx="26">
                  <c:v>2023-01</c:v>
                </c:pt>
                <c:pt idx="27">
                  <c:v>2023-02</c:v>
                </c:pt>
                <c:pt idx="28">
                  <c:v>2023-03</c:v>
                </c:pt>
                <c:pt idx="29">
                  <c:v>2023-04</c:v>
                </c:pt>
                <c:pt idx="30">
                  <c:v>2023-05</c:v>
                </c:pt>
                <c:pt idx="31">
                  <c:v>2023-06</c:v>
                </c:pt>
                <c:pt idx="32">
                  <c:v>2023-07</c:v>
                </c:pt>
                <c:pt idx="33">
                  <c:v>2023-08</c:v>
                </c:pt>
                <c:pt idx="34">
                  <c:v>2023-09</c:v>
                </c:pt>
                <c:pt idx="35">
                  <c:v>2023-10</c:v>
                </c:pt>
                <c:pt idx="36">
                  <c:v>2023-11</c:v>
                </c:pt>
                <c:pt idx="37">
                  <c:v>2023-12</c:v>
                </c:pt>
                <c:pt idx="38">
                  <c:v>2024-01</c:v>
                </c:pt>
                <c:pt idx="39">
                  <c:v>2024-02</c:v>
                </c:pt>
                <c:pt idx="40">
                  <c:v>2024-03</c:v>
                </c:pt>
                <c:pt idx="41">
                  <c:v>2024-04</c:v>
                </c:pt>
                <c:pt idx="42">
                  <c:v>2024-05</c:v>
                </c:pt>
                <c:pt idx="43">
                  <c:v>2024-06</c:v>
                </c:pt>
                <c:pt idx="44">
                  <c:v>2024-07</c:v>
                </c:pt>
                <c:pt idx="45">
                  <c:v>2024-08</c:v>
                </c:pt>
                <c:pt idx="46">
                  <c:v>2024-09</c:v>
                </c:pt>
                <c:pt idx="47">
                  <c:v>2024-10</c:v>
                </c:pt>
                <c:pt idx="48">
                  <c:v>2024-11</c:v>
                </c:pt>
                <c:pt idx="49">
                  <c:v>2024-12</c:v>
                </c:pt>
                <c:pt idx="50">
                  <c:v>2025-01</c:v>
                </c:pt>
                <c:pt idx="51">
                  <c:v>2025-02</c:v>
                </c:pt>
              </c:strCache>
            </c:strRef>
          </c:cat>
          <c:val>
            <c:numRef>
              <c:f>'FMEA RPN Trend'!$C$9:$BB$9</c:f>
              <c:numCache>
                <c:formatCode>0</c:formatCode>
                <c:ptCount val="52"/>
                <c:pt idx="0">
                  <c:v>0</c:v>
                </c:pt>
                <c:pt idx="1">
                  <c:v>5</c:v>
                </c:pt>
                <c:pt idx="2">
                  <c:v>8</c:v>
                </c:pt>
                <c:pt idx="3">
                  <c:v>8</c:v>
                </c:pt>
                <c:pt idx="4">
                  <c:v>11</c:v>
                </c:pt>
                <c:pt idx="5">
                  <c:v>11</c:v>
                </c:pt>
                <c:pt idx="6">
                  <c:v>14</c:v>
                </c:pt>
                <c:pt idx="7">
                  <c:v>18</c:v>
                </c:pt>
                <c:pt idx="8">
                  <c:v>21</c:v>
                </c:pt>
                <c:pt idx="9">
                  <c:v>21</c:v>
                </c:pt>
                <c:pt idx="10">
                  <c:v>23</c:v>
                </c:pt>
                <c:pt idx="11">
                  <c:v>23</c:v>
                </c:pt>
                <c:pt idx="12">
                  <c:v>28</c:v>
                </c:pt>
                <c:pt idx="13">
                  <c:v>28</c:v>
                </c:pt>
                <c:pt idx="14">
                  <c:v>28</c:v>
                </c:pt>
                <c:pt idx="15">
                  <c:v>28</c:v>
                </c:pt>
                <c:pt idx="16">
                  <c:v>28</c:v>
                </c:pt>
                <c:pt idx="17">
                  <c:v>28</c:v>
                </c:pt>
              </c:numCache>
            </c:numRef>
          </c:val>
          <c:extLst>
            <c:ext xmlns:c16="http://schemas.microsoft.com/office/drawing/2014/chart" uri="{C3380CC4-5D6E-409C-BE32-E72D297353CC}">
              <c16:uniqueId val="{00000000-5BCA-4B7E-8262-775751184031}"/>
            </c:ext>
          </c:extLst>
        </c:ser>
        <c:ser>
          <c:idx val="1"/>
          <c:order val="1"/>
          <c:tx>
            <c:strRef>
              <c:f>'FMEA RPN Trend'!$B$8</c:f>
              <c:strCache>
                <c:ptCount val="1"/>
                <c:pt idx="0">
                  <c:v>#YELLOW</c:v>
                </c:pt>
              </c:strCache>
            </c:strRef>
          </c:tx>
          <c:spPr>
            <a:solidFill>
              <a:srgbClr val="FFFF00"/>
            </a:solidFill>
            <a:ln w="12700">
              <a:solidFill>
                <a:srgbClr val="000000"/>
              </a:solidFill>
              <a:prstDash val="solid"/>
            </a:ln>
          </c:spPr>
          <c:invertIfNegative val="0"/>
          <c:cat>
            <c:strRef>
              <c:f>'FMEA RPN Trend'!$C$6:$BB$6</c:f>
              <c:strCache>
                <c:ptCount val="52"/>
                <c:pt idx="0">
                  <c:v>2020-11</c:v>
                </c:pt>
                <c:pt idx="1">
                  <c:v>2020-12</c:v>
                </c:pt>
                <c:pt idx="2">
                  <c:v>2021-01</c:v>
                </c:pt>
                <c:pt idx="3">
                  <c:v>2021-02</c:v>
                </c:pt>
                <c:pt idx="4">
                  <c:v>2021-03</c:v>
                </c:pt>
                <c:pt idx="5">
                  <c:v>2021-04</c:v>
                </c:pt>
                <c:pt idx="6">
                  <c:v>2021-05</c:v>
                </c:pt>
                <c:pt idx="7">
                  <c:v>2021-06</c:v>
                </c:pt>
                <c:pt idx="8">
                  <c:v>2021-07</c:v>
                </c:pt>
                <c:pt idx="9">
                  <c:v>2021-08</c:v>
                </c:pt>
                <c:pt idx="10">
                  <c:v>2021-09</c:v>
                </c:pt>
                <c:pt idx="11">
                  <c:v>2021-10</c:v>
                </c:pt>
                <c:pt idx="12">
                  <c:v>2021-11</c:v>
                </c:pt>
                <c:pt idx="13">
                  <c:v>2021-12</c:v>
                </c:pt>
                <c:pt idx="14">
                  <c:v>2022-01</c:v>
                </c:pt>
                <c:pt idx="15">
                  <c:v>2022-02</c:v>
                </c:pt>
                <c:pt idx="16">
                  <c:v>2022-03</c:v>
                </c:pt>
                <c:pt idx="17">
                  <c:v>2022-04</c:v>
                </c:pt>
                <c:pt idx="18">
                  <c:v>2022-05</c:v>
                </c:pt>
                <c:pt idx="19">
                  <c:v>2022-06</c:v>
                </c:pt>
                <c:pt idx="20">
                  <c:v>2022-07</c:v>
                </c:pt>
                <c:pt idx="21">
                  <c:v>2022-08</c:v>
                </c:pt>
                <c:pt idx="22">
                  <c:v>2022-09</c:v>
                </c:pt>
                <c:pt idx="23">
                  <c:v>2022-10</c:v>
                </c:pt>
                <c:pt idx="24">
                  <c:v>2022-11</c:v>
                </c:pt>
                <c:pt idx="25">
                  <c:v>2022-12</c:v>
                </c:pt>
                <c:pt idx="26">
                  <c:v>2023-01</c:v>
                </c:pt>
                <c:pt idx="27">
                  <c:v>2023-02</c:v>
                </c:pt>
                <c:pt idx="28">
                  <c:v>2023-03</c:v>
                </c:pt>
                <c:pt idx="29">
                  <c:v>2023-04</c:v>
                </c:pt>
                <c:pt idx="30">
                  <c:v>2023-05</c:v>
                </c:pt>
                <c:pt idx="31">
                  <c:v>2023-06</c:v>
                </c:pt>
                <c:pt idx="32">
                  <c:v>2023-07</c:v>
                </c:pt>
                <c:pt idx="33">
                  <c:v>2023-08</c:v>
                </c:pt>
                <c:pt idx="34">
                  <c:v>2023-09</c:v>
                </c:pt>
                <c:pt idx="35">
                  <c:v>2023-10</c:v>
                </c:pt>
                <c:pt idx="36">
                  <c:v>2023-11</c:v>
                </c:pt>
                <c:pt idx="37">
                  <c:v>2023-12</c:v>
                </c:pt>
                <c:pt idx="38">
                  <c:v>2024-01</c:v>
                </c:pt>
                <c:pt idx="39">
                  <c:v>2024-02</c:v>
                </c:pt>
                <c:pt idx="40">
                  <c:v>2024-03</c:v>
                </c:pt>
                <c:pt idx="41">
                  <c:v>2024-04</c:v>
                </c:pt>
                <c:pt idx="42">
                  <c:v>2024-05</c:v>
                </c:pt>
                <c:pt idx="43">
                  <c:v>2024-06</c:v>
                </c:pt>
                <c:pt idx="44">
                  <c:v>2024-07</c:v>
                </c:pt>
                <c:pt idx="45">
                  <c:v>2024-08</c:v>
                </c:pt>
                <c:pt idx="46">
                  <c:v>2024-09</c:v>
                </c:pt>
                <c:pt idx="47">
                  <c:v>2024-10</c:v>
                </c:pt>
                <c:pt idx="48">
                  <c:v>2024-11</c:v>
                </c:pt>
                <c:pt idx="49">
                  <c:v>2024-12</c:v>
                </c:pt>
                <c:pt idx="50">
                  <c:v>2025-01</c:v>
                </c:pt>
                <c:pt idx="51">
                  <c:v>2025-02</c:v>
                </c:pt>
              </c:strCache>
            </c:strRef>
          </c:cat>
          <c:val>
            <c:numRef>
              <c:f>'FMEA RPN Trend'!$C$8:$BB$8</c:f>
              <c:numCache>
                <c:formatCode>0</c:formatCode>
                <c:ptCount val="52"/>
                <c:pt idx="0">
                  <c:v>0</c:v>
                </c:pt>
                <c:pt idx="1">
                  <c:v>8</c:v>
                </c:pt>
                <c:pt idx="2">
                  <c:v>12</c:v>
                </c:pt>
                <c:pt idx="3">
                  <c:v>13</c:v>
                </c:pt>
                <c:pt idx="4">
                  <c:v>18</c:v>
                </c:pt>
                <c:pt idx="5">
                  <c:v>18</c:v>
                </c:pt>
                <c:pt idx="6">
                  <c:v>21</c:v>
                </c:pt>
                <c:pt idx="7">
                  <c:v>29</c:v>
                </c:pt>
                <c:pt idx="8">
                  <c:v>30</c:v>
                </c:pt>
                <c:pt idx="9">
                  <c:v>30</c:v>
                </c:pt>
                <c:pt idx="10">
                  <c:v>31</c:v>
                </c:pt>
                <c:pt idx="11">
                  <c:v>31</c:v>
                </c:pt>
                <c:pt idx="12">
                  <c:v>30</c:v>
                </c:pt>
                <c:pt idx="13">
                  <c:v>30</c:v>
                </c:pt>
                <c:pt idx="14">
                  <c:v>30</c:v>
                </c:pt>
                <c:pt idx="15">
                  <c:v>30</c:v>
                </c:pt>
                <c:pt idx="16">
                  <c:v>30</c:v>
                </c:pt>
                <c:pt idx="17">
                  <c:v>30</c:v>
                </c:pt>
              </c:numCache>
            </c:numRef>
          </c:val>
          <c:extLst>
            <c:ext xmlns:c16="http://schemas.microsoft.com/office/drawing/2014/chart" uri="{C3380CC4-5D6E-409C-BE32-E72D297353CC}">
              <c16:uniqueId val="{00000001-5BCA-4B7E-8262-775751184031}"/>
            </c:ext>
          </c:extLst>
        </c:ser>
        <c:ser>
          <c:idx val="2"/>
          <c:order val="2"/>
          <c:tx>
            <c:strRef>
              <c:f>'FMEA RPN Trend'!$B$7</c:f>
              <c:strCache>
                <c:ptCount val="1"/>
                <c:pt idx="0">
                  <c:v>#RED</c:v>
                </c:pt>
              </c:strCache>
            </c:strRef>
          </c:tx>
          <c:spPr>
            <a:solidFill>
              <a:srgbClr val="FF0000"/>
            </a:solidFill>
            <a:ln w="12700">
              <a:solidFill>
                <a:srgbClr val="000000"/>
              </a:solidFill>
              <a:prstDash val="solid"/>
            </a:ln>
          </c:spPr>
          <c:invertIfNegative val="0"/>
          <c:cat>
            <c:strRef>
              <c:f>'FMEA RPN Trend'!$C$6:$BB$6</c:f>
              <c:strCache>
                <c:ptCount val="52"/>
                <c:pt idx="0">
                  <c:v>2020-11</c:v>
                </c:pt>
                <c:pt idx="1">
                  <c:v>2020-12</c:v>
                </c:pt>
                <c:pt idx="2">
                  <c:v>2021-01</c:v>
                </c:pt>
                <c:pt idx="3">
                  <c:v>2021-02</c:v>
                </c:pt>
                <c:pt idx="4">
                  <c:v>2021-03</c:v>
                </c:pt>
                <c:pt idx="5">
                  <c:v>2021-04</c:v>
                </c:pt>
                <c:pt idx="6">
                  <c:v>2021-05</c:v>
                </c:pt>
                <c:pt idx="7">
                  <c:v>2021-06</c:v>
                </c:pt>
                <c:pt idx="8">
                  <c:v>2021-07</c:v>
                </c:pt>
                <c:pt idx="9">
                  <c:v>2021-08</c:v>
                </c:pt>
                <c:pt idx="10">
                  <c:v>2021-09</c:v>
                </c:pt>
                <c:pt idx="11">
                  <c:v>2021-10</c:v>
                </c:pt>
                <c:pt idx="12">
                  <c:v>2021-11</c:v>
                </c:pt>
                <c:pt idx="13">
                  <c:v>2021-12</c:v>
                </c:pt>
                <c:pt idx="14">
                  <c:v>2022-01</c:v>
                </c:pt>
                <c:pt idx="15">
                  <c:v>2022-02</c:v>
                </c:pt>
                <c:pt idx="16">
                  <c:v>2022-03</c:v>
                </c:pt>
                <c:pt idx="17">
                  <c:v>2022-04</c:v>
                </c:pt>
                <c:pt idx="18">
                  <c:v>2022-05</c:v>
                </c:pt>
                <c:pt idx="19">
                  <c:v>2022-06</c:v>
                </c:pt>
                <c:pt idx="20">
                  <c:v>2022-07</c:v>
                </c:pt>
                <c:pt idx="21">
                  <c:v>2022-08</c:v>
                </c:pt>
                <c:pt idx="22">
                  <c:v>2022-09</c:v>
                </c:pt>
                <c:pt idx="23">
                  <c:v>2022-10</c:v>
                </c:pt>
                <c:pt idx="24">
                  <c:v>2022-11</c:v>
                </c:pt>
                <c:pt idx="25">
                  <c:v>2022-12</c:v>
                </c:pt>
                <c:pt idx="26">
                  <c:v>2023-01</c:v>
                </c:pt>
                <c:pt idx="27">
                  <c:v>2023-02</c:v>
                </c:pt>
                <c:pt idx="28">
                  <c:v>2023-03</c:v>
                </c:pt>
                <c:pt idx="29">
                  <c:v>2023-04</c:v>
                </c:pt>
                <c:pt idx="30">
                  <c:v>2023-05</c:v>
                </c:pt>
                <c:pt idx="31">
                  <c:v>2023-06</c:v>
                </c:pt>
                <c:pt idx="32">
                  <c:v>2023-07</c:v>
                </c:pt>
                <c:pt idx="33">
                  <c:v>2023-08</c:v>
                </c:pt>
                <c:pt idx="34">
                  <c:v>2023-09</c:v>
                </c:pt>
                <c:pt idx="35">
                  <c:v>2023-10</c:v>
                </c:pt>
                <c:pt idx="36">
                  <c:v>2023-11</c:v>
                </c:pt>
                <c:pt idx="37">
                  <c:v>2023-12</c:v>
                </c:pt>
                <c:pt idx="38">
                  <c:v>2024-01</c:v>
                </c:pt>
                <c:pt idx="39">
                  <c:v>2024-02</c:v>
                </c:pt>
                <c:pt idx="40">
                  <c:v>2024-03</c:v>
                </c:pt>
                <c:pt idx="41">
                  <c:v>2024-04</c:v>
                </c:pt>
                <c:pt idx="42">
                  <c:v>2024-05</c:v>
                </c:pt>
                <c:pt idx="43">
                  <c:v>2024-06</c:v>
                </c:pt>
                <c:pt idx="44">
                  <c:v>2024-07</c:v>
                </c:pt>
                <c:pt idx="45">
                  <c:v>2024-08</c:v>
                </c:pt>
                <c:pt idx="46">
                  <c:v>2024-09</c:v>
                </c:pt>
                <c:pt idx="47">
                  <c:v>2024-10</c:v>
                </c:pt>
                <c:pt idx="48">
                  <c:v>2024-11</c:v>
                </c:pt>
                <c:pt idx="49">
                  <c:v>2024-12</c:v>
                </c:pt>
                <c:pt idx="50">
                  <c:v>2025-01</c:v>
                </c:pt>
                <c:pt idx="51">
                  <c:v>2025-02</c:v>
                </c:pt>
              </c:strCache>
            </c:strRef>
          </c:cat>
          <c:val>
            <c:numRef>
              <c:f>'FMEA RPN Trend'!$C$7:$BB$7</c:f>
              <c:numCache>
                <c:formatCode>0</c:formatCode>
                <c:ptCount val="52"/>
                <c:pt idx="0">
                  <c:v>0</c:v>
                </c:pt>
                <c:pt idx="1">
                  <c:v>0</c:v>
                </c:pt>
                <c:pt idx="2">
                  <c:v>1</c:v>
                </c:pt>
                <c:pt idx="3">
                  <c:v>2</c:v>
                </c:pt>
                <c:pt idx="4">
                  <c:v>3</c:v>
                </c:pt>
                <c:pt idx="5">
                  <c:v>3</c:v>
                </c:pt>
                <c:pt idx="6">
                  <c:v>4</c:v>
                </c:pt>
                <c:pt idx="7">
                  <c:v>6</c:v>
                </c:pt>
                <c:pt idx="8">
                  <c:v>8</c:v>
                </c:pt>
                <c:pt idx="9">
                  <c:v>8</c:v>
                </c:pt>
                <c:pt idx="10">
                  <c:v>8</c:v>
                </c:pt>
                <c:pt idx="11">
                  <c:v>8</c:v>
                </c:pt>
                <c:pt idx="12">
                  <c:v>4</c:v>
                </c:pt>
                <c:pt idx="13">
                  <c:v>4</c:v>
                </c:pt>
                <c:pt idx="14">
                  <c:v>4</c:v>
                </c:pt>
                <c:pt idx="15">
                  <c:v>4</c:v>
                </c:pt>
                <c:pt idx="16">
                  <c:v>4</c:v>
                </c:pt>
                <c:pt idx="17">
                  <c:v>5</c:v>
                </c:pt>
              </c:numCache>
            </c:numRef>
          </c:val>
          <c:extLst>
            <c:ext xmlns:c16="http://schemas.microsoft.com/office/drawing/2014/chart" uri="{C3380CC4-5D6E-409C-BE32-E72D297353CC}">
              <c16:uniqueId val="{00000002-5BCA-4B7E-8262-775751184031}"/>
            </c:ext>
          </c:extLst>
        </c:ser>
        <c:dLbls>
          <c:showLegendKey val="0"/>
          <c:showVal val="0"/>
          <c:showCatName val="0"/>
          <c:showSerName val="0"/>
          <c:showPercent val="0"/>
          <c:showBubbleSize val="0"/>
        </c:dLbls>
        <c:gapWidth val="150"/>
        <c:overlap val="100"/>
        <c:axId val="277155808"/>
        <c:axId val="277156200"/>
      </c:barChart>
      <c:lineChart>
        <c:grouping val="standard"/>
        <c:varyColors val="0"/>
        <c:ser>
          <c:idx val="3"/>
          <c:order val="3"/>
          <c:tx>
            <c:strRef>
              <c:f>'FMEA RPN Trend'!$B$10</c:f>
              <c:strCache>
                <c:ptCount val="1"/>
                <c:pt idx="0">
                  <c:v>Aggregated RPN</c:v>
                </c:pt>
              </c:strCache>
            </c:strRef>
          </c:tx>
          <c:spPr>
            <a:ln w="38100">
              <a:solidFill>
                <a:srgbClr val="000080"/>
              </a:solidFill>
              <a:prstDash val="solid"/>
            </a:ln>
          </c:spPr>
          <c:marker>
            <c:symbol val="diamond"/>
            <c:size val="7"/>
            <c:spPr>
              <a:solidFill>
                <a:srgbClr val="A0E0E0"/>
              </a:solidFill>
              <a:ln>
                <a:solidFill>
                  <a:srgbClr val="000000"/>
                </a:solidFill>
                <a:prstDash val="solid"/>
              </a:ln>
            </c:spPr>
          </c:marker>
          <c:cat>
            <c:strRef>
              <c:f>'FMEA RPN Trend'!$C$6:$BB$6</c:f>
              <c:strCache>
                <c:ptCount val="52"/>
                <c:pt idx="0">
                  <c:v>2020-11</c:v>
                </c:pt>
                <c:pt idx="1">
                  <c:v>2020-12</c:v>
                </c:pt>
                <c:pt idx="2">
                  <c:v>2021-01</c:v>
                </c:pt>
                <c:pt idx="3">
                  <c:v>2021-02</c:v>
                </c:pt>
                <c:pt idx="4">
                  <c:v>2021-03</c:v>
                </c:pt>
                <c:pt idx="5">
                  <c:v>2021-04</c:v>
                </c:pt>
                <c:pt idx="6">
                  <c:v>2021-05</c:v>
                </c:pt>
                <c:pt idx="7">
                  <c:v>2021-06</c:v>
                </c:pt>
                <c:pt idx="8">
                  <c:v>2021-07</c:v>
                </c:pt>
                <c:pt idx="9">
                  <c:v>2021-08</c:v>
                </c:pt>
                <c:pt idx="10">
                  <c:v>2021-09</c:v>
                </c:pt>
                <c:pt idx="11">
                  <c:v>2021-10</c:v>
                </c:pt>
                <c:pt idx="12">
                  <c:v>2021-11</c:v>
                </c:pt>
                <c:pt idx="13">
                  <c:v>2021-12</c:v>
                </c:pt>
                <c:pt idx="14">
                  <c:v>2022-01</c:v>
                </c:pt>
                <c:pt idx="15">
                  <c:v>2022-02</c:v>
                </c:pt>
                <c:pt idx="16">
                  <c:v>2022-03</c:v>
                </c:pt>
                <c:pt idx="17">
                  <c:v>2022-04</c:v>
                </c:pt>
                <c:pt idx="18">
                  <c:v>2022-05</c:v>
                </c:pt>
                <c:pt idx="19">
                  <c:v>2022-06</c:v>
                </c:pt>
                <c:pt idx="20">
                  <c:v>2022-07</c:v>
                </c:pt>
                <c:pt idx="21">
                  <c:v>2022-08</c:v>
                </c:pt>
                <c:pt idx="22">
                  <c:v>2022-09</c:v>
                </c:pt>
                <c:pt idx="23">
                  <c:v>2022-10</c:v>
                </c:pt>
                <c:pt idx="24">
                  <c:v>2022-11</c:v>
                </c:pt>
                <c:pt idx="25">
                  <c:v>2022-12</c:v>
                </c:pt>
                <c:pt idx="26">
                  <c:v>2023-01</c:v>
                </c:pt>
                <c:pt idx="27">
                  <c:v>2023-02</c:v>
                </c:pt>
                <c:pt idx="28">
                  <c:v>2023-03</c:v>
                </c:pt>
                <c:pt idx="29">
                  <c:v>2023-04</c:v>
                </c:pt>
                <c:pt idx="30">
                  <c:v>2023-05</c:v>
                </c:pt>
                <c:pt idx="31">
                  <c:v>2023-06</c:v>
                </c:pt>
                <c:pt idx="32">
                  <c:v>2023-07</c:v>
                </c:pt>
                <c:pt idx="33">
                  <c:v>2023-08</c:v>
                </c:pt>
                <c:pt idx="34">
                  <c:v>2023-09</c:v>
                </c:pt>
                <c:pt idx="35">
                  <c:v>2023-10</c:v>
                </c:pt>
                <c:pt idx="36">
                  <c:v>2023-11</c:v>
                </c:pt>
                <c:pt idx="37">
                  <c:v>2023-12</c:v>
                </c:pt>
                <c:pt idx="38">
                  <c:v>2024-01</c:v>
                </c:pt>
                <c:pt idx="39">
                  <c:v>2024-02</c:v>
                </c:pt>
                <c:pt idx="40">
                  <c:v>2024-03</c:v>
                </c:pt>
                <c:pt idx="41">
                  <c:v>2024-04</c:v>
                </c:pt>
                <c:pt idx="42">
                  <c:v>2024-05</c:v>
                </c:pt>
                <c:pt idx="43">
                  <c:v>2024-06</c:v>
                </c:pt>
                <c:pt idx="44">
                  <c:v>2024-07</c:v>
                </c:pt>
                <c:pt idx="45">
                  <c:v>2024-08</c:v>
                </c:pt>
                <c:pt idx="46">
                  <c:v>2024-09</c:v>
                </c:pt>
                <c:pt idx="47">
                  <c:v>2024-10</c:v>
                </c:pt>
                <c:pt idx="48">
                  <c:v>2024-11</c:v>
                </c:pt>
                <c:pt idx="49">
                  <c:v>2024-12</c:v>
                </c:pt>
                <c:pt idx="50">
                  <c:v>2025-01</c:v>
                </c:pt>
                <c:pt idx="51">
                  <c:v>2025-02</c:v>
                </c:pt>
              </c:strCache>
            </c:strRef>
          </c:cat>
          <c:val>
            <c:numRef>
              <c:f>'FMEA RPN Trend'!$C$10:$BB$10</c:f>
              <c:numCache>
                <c:formatCode>General</c:formatCode>
                <c:ptCount val="52"/>
                <c:pt idx="0">
                  <c:v>0</c:v>
                </c:pt>
                <c:pt idx="1">
                  <c:v>1412</c:v>
                </c:pt>
                <c:pt idx="2">
                  <c:v>2398</c:v>
                </c:pt>
                <c:pt idx="3">
                  <c:v>2846</c:v>
                </c:pt>
                <c:pt idx="4">
                  <c:v>4240</c:v>
                </c:pt>
                <c:pt idx="5">
                  <c:v>4240</c:v>
                </c:pt>
                <c:pt idx="6">
                  <c:v>5517</c:v>
                </c:pt>
                <c:pt idx="7">
                  <c:v>7566</c:v>
                </c:pt>
                <c:pt idx="8">
                  <c:v>8697</c:v>
                </c:pt>
                <c:pt idx="9">
                  <c:v>8697</c:v>
                </c:pt>
                <c:pt idx="10">
                  <c:v>8969</c:v>
                </c:pt>
                <c:pt idx="11">
                  <c:v>8969</c:v>
                </c:pt>
                <c:pt idx="12">
                  <c:v>7588</c:v>
                </c:pt>
                <c:pt idx="13">
                  <c:v>7588</c:v>
                </c:pt>
                <c:pt idx="14">
                  <c:v>7588</c:v>
                </c:pt>
                <c:pt idx="15">
                  <c:v>7588</c:v>
                </c:pt>
                <c:pt idx="16">
                  <c:v>7588</c:v>
                </c:pt>
                <c:pt idx="17">
                  <c:v>7882</c:v>
                </c:pt>
              </c:numCache>
            </c:numRef>
          </c:val>
          <c:smooth val="0"/>
          <c:extLst>
            <c:ext xmlns:c16="http://schemas.microsoft.com/office/drawing/2014/chart" uri="{C3380CC4-5D6E-409C-BE32-E72D297353CC}">
              <c16:uniqueId val="{00000003-5BCA-4B7E-8262-775751184031}"/>
            </c:ext>
          </c:extLst>
        </c:ser>
        <c:dLbls>
          <c:showLegendKey val="0"/>
          <c:showVal val="0"/>
          <c:showCatName val="0"/>
          <c:showSerName val="0"/>
          <c:showPercent val="0"/>
          <c:showBubbleSize val="0"/>
        </c:dLbls>
        <c:marker val="1"/>
        <c:smooth val="0"/>
        <c:axId val="277156592"/>
        <c:axId val="277156984"/>
      </c:lineChart>
      <c:catAx>
        <c:axId val="277155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4500000" vert="horz"/>
          <a:lstStyle/>
          <a:p>
            <a:pPr>
              <a:defRPr sz="1150" b="1" i="0" u="none" strike="noStrike" baseline="0">
                <a:solidFill>
                  <a:srgbClr val="000000"/>
                </a:solidFill>
                <a:latin typeface="Arial"/>
                <a:ea typeface="Arial"/>
                <a:cs typeface="Arial"/>
              </a:defRPr>
            </a:pPr>
            <a:endParaRPr lang="en-US"/>
          </a:p>
        </c:txPr>
        <c:crossAx val="277156200"/>
        <c:crossesAt val="0"/>
        <c:auto val="1"/>
        <c:lblAlgn val="ctr"/>
        <c:lblOffset val="100"/>
        <c:tickLblSkip val="1"/>
        <c:tickMarkSkip val="1"/>
        <c:noMultiLvlLbl val="0"/>
      </c:catAx>
      <c:valAx>
        <c:axId val="277156200"/>
        <c:scaling>
          <c:orientation val="minMax"/>
          <c:min val="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#Failure Modes</a:t>
                </a:r>
              </a:p>
            </c:rich>
          </c:tx>
          <c:layout>
            <c:manualLayout>
              <c:xMode val="edge"/>
              <c:yMode val="edge"/>
              <c:x val="8.1978676237517006E-3"/>
              <c:y val="0.4292872641205318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77155808"/>
        <c:crosses val="autoZero"/>
        <c:crossBetween val="between"/>
      </c:valAx>
      <c:catAx>
        <c:axId val="277156592"/>
        <c:scaling>
          <c:orientation val="minMax"/>
        </c:scaling>
        <c:delete val="1"/>
        <c:axPos val="b"/>
        <c:numFmt formatCode="General" sourceLinked="1"/>
        <c:majorTickMark val="out"/>
        <c:minorTickMark val="none"/>
        <c:tickLblPos val="none"/>
        <c:crossAx val="277156984"/>
        <c:crossesAt val="0"/>
        <c:auto val="1"/>
        <c:lblAlgn val="ctr"/>
        <c:lblOffset val="100"/>
        <c:noMultiLvlLbl val="0"/>
      </c:catAx>
      <c:valAx>
        <c:axId val="277156984"/>
        <c:scaling>
          <c:orientation val="minMax"/>
          <c:min val="0"/>
        </c:scaling>
        <c:delete val="0"/>
        <c:axPos val="r"/>
        <c:title>
          <c:tx>
            <c:rich>
              <a:bodyPr/>
              <a:lstStyle/>
              <a:p>
                <a:pPr>
                  <a:defRPr sz="1200" b="1" i="0" u="none" strike="noStrike" baseline="0">
                    <a:solidFill>
                      <a:srgbClr val="000000"/>
                    </a:solidFill>
                    <a:latin typeface="Arial"/>
                    <a:ea typeface="Arial"/>
                    <a:cs typeface="Arial"/>
                  </a:defRPr>
                </a:pPr>
                <a:r>
                  <a:rPr lang="en-US"/>
                  <a:t>Risk Priority Number (RPN)</a:t>
                </a:r>
              </a:p>
            </c:rich>
          </c:tx>
          <c:layout>
            <c:manualLayout>
              <c:xMode val="edge"/>
              <c:yMode val="edge"/>
              <c:x val="0.89049337063002842"/>
              <c:y val="0.3729667775741095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77156592"/>
        <c:crosses val="max"/>
        <c:crossBetween val="between"/>
      </c:valAx>
      <c:spPr>
        <a:solidFill>
          <a:srgbClr val="C0C0C0"/>
        </a:solidFill>
        <a:ln w="12700">
          <a:solidFill>
            <a:srgbClr val="808080"/>
          </a:solidFill>
          <a:prstDash val="solid"/>
        </a:ln>
      </c:spPr>
    </c:plotArea>
    <c:legend>
      <c:legendPos val="r"/>
      <c:layout>
        <c:manualLayout>
          <c:xMode val="edge"/>
          <c:yMode val="edge"/>
          <c:x val="0.91150040641589591"/>
          <c:y val="0.44555762690061018"/>
          <c:w val="8.4540509869939523E-2"/>
          <c:h val="0.12140193766673929"/>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0729933145524208E-2"/>
          <c:y val="0.16134136013602773"/>
          <c:w val="0.8418978742319001"/>
          <c:h val="0.47826188897465327"/>
        </c:manualLayout>
      </c:layout>
      <c:barChart>
        <c:barDir val="bar"/>
        <c:grouping val="percentStacked"/>
        <c:varyColors val="0"/>
        <c:ser>
          <c:idx val="0"/>
          <c:order val="0"/>
          <c:spPr>
            <a:solidFill>
              <a:srgbClr val="339933"/>
            </a:solidFill>
            <a:ln w="12700">
              <a:solidFill>
                <a:srgbClr val="000000"/>
              </a:solidFill>
              <a:prstDash val="solid"/>
            </a:ln>
          </c:spPr>
          <c:invertIfNegative val="0"/>
          <c:val>
            <c:numRef>
              <c:f>'FMEA RPN Trend'!$AH$65</c:f>
              <c:numCache>
                <c:formatCode>General</c:formatCode>
                <c:ptCount val="1"/>
                <c:pt idx="0">
                  <c:v>3</c:v>
                </c:pt>
              </c:numCache>
            </c:numRef>
          </c:val>
          <c:extLst>
            <c:ext xmlns:c16="http://schemas.microsoft.com/office/drawing/2014/chart" uri="{C3380CC4-5D6E-409C-BE32-E72D297353CC}">
              <c16:uniqueId val="{00000000-5FC8-4CA7-B2CB-0F598B89AD48}"/>
            </c:ext>
          </c:extLst>
        </c:ser>
        <c:ser>
          <c:idx val="1"/>
          <c:order val="1"/>
          <c:spPr>
            <a:solidFill>
              <a:srgbClr val="E3E3E3"/>
            </a:solidFill>
            <a:ln w="12700">
              <a:solidFill>
                <a:srgbClr val="000000"/>
              </a:solidFill>
              <a:prstDash val="solid"/>
            </a:ln>
          </c:spPr>
          <c:invertIfNegative val="0"/>
          <c:val>
            <c:numRef>
              <c:f>'FMEA RPN Trend'!$AH$67</c:f>
              <c:numCache>
                <c:formatCode>General</c:formatCode>
                <c:ptCount val="1"/>
                <c:pt idx="0">
                  <c:v>46</c:v>
                </c:pt>
              </c:numCache>
            </c:numRef>
          </c:val>
          <c:extLst>
            <c:ext xmlns:c16="http://schemas.microsoft.com/office/drawing/2014/chart" uri="{C3380CC4-5D6E-409C-BE32-E72D297353CC}">
              <c16:uniqueId val="{00000001-5FC8-4CA7-B2CB-0F598B89AD48}"/>
            </c:ext>
          </c:extLst>
        </c:ser>
        <c:dLbls>
          <c:showLegendKey val="0"/>
          <c:showVal val="0"/>
          <c:showCatName val="0"/>
          <c:showSerName val="0"/>
          <c:showPercent val="0"/>
          <c:showBubbleSize val="0"/>
        </c:dLbls>
        <c:gapWidth val="80"/>
        <c:overlap val="100"/>
        <c:axId val="275482720"/>
        <c:axId val="275483112"/>
      </c:barChart>
      <c:catAx>
        <c:axId val="275482720"/>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75483112"/>
        <c:crosses val="autoZero"/>
        <c:auto val="1"/>
        <c:lblAlgn val="ctr"/>
        <c:lblOffset val="100"/>
        <c:tickLblSkip val="1"/>
        <c:tickMarkSkip val="1"/>
        <c:noMultiLvlLbl val="0"/>
      </c:catAx>
      <c:valAx>
        <c:axId val="275483112"/>
        <c:scaling>
          <c:orientation val="minMax"/>
          <c:max val="1"/>
        </c:scaling>
        <c:delete val="0"/>
        <c:axPos val="b"/>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75482720"/>
        <c:crosses val="autoZero"/>
        <c:crossBetween val="between"/>
        <c:majorUnit val="0.1"/>
        <c:minorUnit val="2.0000000000000011E-2"/>
      </c:valAx>
      <c:spPr>
        <a:noFill/>
        <a:ln w="3175">
          <a:solidFill>
            <a:srgbClr val="000000"/>
          </a:solidFill>
          <a:prstDash val="solid"/>
        </a:ln>
      </c:spPr>
    </c:plotArea>
    <c:plotVisOnly val="1"/>
    <c:dispBlanksAs val="gap"/>
    <c:showDLblsOverMax val="0"/>
  </c:chart>
  <c:spPr>
    <a:no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5" footer="0.5"/>
    <c:pageSetup/>
  </c:printSettings>
</c:chartSpace>
</file>

<file path=xl/ctrlProps/ctrlProp1.xml><?xml version="1.0" encoding="utf-8"?>
<formControlPr xmlns="http://schemas.microsoft.com/office/spreadsheetml/2009/9/main" objectType="Drop" dropLines="20" dropStyle="combo" dx="16" fmlaLink="$H$1" fmlaRange="FMEAFORM!$C$10:$C$98" sel="1" val="0"/>
</file>

<file path=xl/ctrlProps/ctrlProp2.xml><?xml version="1.0" encoding="utf-8"?>
<formControlPr xmlns="http://schemas.microsoft.com/office/spreadsheetml/2009/9/main" objectType="Drop" dropLines="20" dropStyle="combo" dx="16" fmlaLink="$H$1" fmlaRange="FMEAFORM!$A$10:$A$98" sel="1" val="0"/>
</file>

<file path=xl/ctrlProps/ctrlProp3.xml><?xml version="1.0" encoding="utf-8"?>
<formControlPr xmlns="http://schemas.microsoft.com/office/spreadsheetml/2009/9/main" objectType="Drop" dropLines="20" dropStyle="combo" dx="16" fmlaLink="$H$1" fmlaRange="FMEAFORM!$B$10:$B$98" sel="1" val="0"/>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oneCellAnchor>
    <xdr:from>
      <xdr:col>5</xdr:col>
      <xdr:colOff>99560</xdr:colOff>
      <xdr:row>18</xdr:row>
      <xdr:rowOff>81740</xdr:rowOff>
    </xdr:from>
    <xdr:ext cx="3057525" cy="798089"/>
    <xdr:sp macro="" textlink="">
      <xdr:nvSpPr>
        <xdr:cNvPr id="2" name="TextBox 1">
          <a:extLst>
            <a:ext uri="{FF2B5EF4-FFF2-40B4-BE49-F238E27FC236}">
              <a16:creationId xmlns:a16="http://schemas.microsoft.com/office/drawing/2014/main" id="{00000000-0008-0000-0200-000002000000}"/>
            </a:ext>
          </a:extLst>
        </xdr:cNvPr>
        <xdr:cNvSpPr txBox="1"/>
      </xdr:nvSpPr>
      <xdr:spPr>
        <a:xfrm rot="20437882">
          <a:off x="3147560" y="3948890"/>
          <a:ext cx="3057525" cy="798089"/>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t>Red</a:t>
          </a:r>
          <a:r>
            <a:rPr lang="en-US" sz="1100" baseline="0"/>
            <a:t> statements are e</a:t>
          </a:r>
          <a:r>
            <a:rPr lang="en-US" sz="1100"/>
            <a:t>xamples </a:t>
          </a:r>
          <a:r>
            <a:rPr lang="en-US" sz="1100" baseline="0"/>
            <a:t> </a:t>
          </a:r>
          <a:r>
            <a:rPr lang="en-US" sz="1100"/>
            <a:t>only! </a:t>
          </a:r>
        </a:p>
        <a:p>
          <a:r>
            <a:rPr lang="en-US" sz="1100"/>
            <a:t>Dear Project Lead: please update with project-specific statements on Special Characteristics.</a:t>
          </a:r>
          <a:r>
            <a:rPr lang="en-US" sz="1100" baseline="0"/>
            <a:t> Thanks!  :)</a:t>
          </a:r>
          <a:endParaRPr lang="en-US" sz="11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xdr:row>
          <xdr:rowOff>0</xdr:rowOff>
        </xdr:from>
        <xdr:to>
          <xdr:col>3</xdr:col>
          <xdr:colOff>641350</xdr:colOff>
          <xdr:row>2</xdr:row>
          <xdr:rowOff>12700</xdr:rowOff>
        </xdr:to>
        <xdr:sp macro="" textlink="">
          <xdr:nvSpPr>
            <xdr:cNvPr id="16385" name="Drop Down 1" hidden="1">
              <a:extLst>
                <a:ext uri="{63B3BB69-23CF-44E3-9099-C40C66FF867C}">
                  <a14:compatExt spid="_x0000_s16385"/>
                </a:ext>
                <a:ext uri="{FF2B5EF4-FFF2-40B4-BE49-F238E27FC236}">
                  <a16:creationId xmlns:a16="http://schemas.microsoft.com/office/drawing/2014/main" id="{00000000-0008-0000-06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0</xdr:row>
          <xdr:rowOff>222250</xdr:rowOff>
        </xdr:from>
        <xdr:to>
          <xdr:col>0</xdr:col>
          <xdr:colOff>622300</xdr:colOff>
          <xdr:row>2</xdr:row>
          <xdr:rowOff>12700</xdr:rowOff>
        </xdr:to>
        <xdr:sp macro="" textlink="">
          <xdr:nvSpPr>
            <xdr:cNvPr id="16386" name="Drop Down 2"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xdr:row>
          <xdr:rowOff>0</xdr:rowOff>
        </xdr:from>
        <xdr:to>
          <xdr:col>1</xdr:col>
          <xdr:colOff>2508250</xdr:colOff>
          <xdr:row>2</xdr:row>
          <xdr:rowOff>12700</xdr:rowOff>
        </xdr:to>
        <xdr:sp macro="" textlink="">
          <xdr:nvSpPr>
            <xdr:cNvPr id="16387" name="Drop Down 3" hidden="1">
              <a:extLst>
                <a:ext uri="{63B3BB69-23CF-44E3-9099-C40C66FF867C}">
                  <a14:compatExt spid="_x0000_s16387"/>
                </a:ext>
                <a:ext uri="{FF2B5EF4-FFF2-40B4-BE49-F238E27FC236}">
                  <a16:creationId xmlns:a16="http://schemas.microsoft.com/office/drawing/2014/main" id="{00000000-0008-0000-06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0</xdr:colOff>
          <xdr:row>7</xdr:row>
          <xdr:rowOff>0</xdr:rowOff>
        </xdr:from>
        <xdr:to>
          <xdr:col>13</xdr:col>
          <xdr:colOff>120650</xdr:colOff>
          <xdr:row>8</xdr:row>
          <xdr:rowOff>184150</xdr:rowOff>
        </xdr:to>
        <xdr:sp macro="" textlink="">
          <xdr:nvSpPr>
            <xdr:cNvPr id="1049" name="SortFMs_RPN_Ascending" hidden="1">
              <a:extLst>
                <a:ext uri="{63B3BB69-23CF-44E3-9099-C40C66FF867C}">
                  <a14:compatExt spid="_x0000_s1049"/>
                </a:ext>
                <a:ext uri="{FF2B5EF4-FFF2-40B4-BE49-F238E27FC236}">
                  <a16:creationId xmlns:a16="http://schemas.microsoft.com/office/drawing/2014/main" id="{00000000-0008-0000-08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260350</xdr:colOff>
          <xdr:row>7</xdr:row>
          <xdr:rowOff>0</xdr:rowOff>
        </xdr:from>
        <xdr:to>
          <xdr:col>13</xdr:col>
          <xdr:colOff>444500</xdr:colOff>
          <xdr:row>8</xdr:row>
          <xdr:rowOff>171450</xdr:rowOff>
        </xdr:to>
        <xdr:sp macro="" textlink="">
          <xdr:nvSpPr>
            <xdr:cNvPr id="1050" name="SortFMs_RPN_Descending" hidden="1">
              <a:extLst>
                <a:ext uri="{63B3BB69-23CF-44E3-9099-C40C66FF867C}">
                  <a14:compatExt spid="_x0000_s1050"/>
                </a:ext>
                <a:ext uri="{FF2B5EF4-FFF2-40B4-BE49-F238E27FC236}">
                  <a16:creationId xmlns:a16="http://schemas.microsoft.com/office/drawing/2014/main" id="{00000000-0008-0000-08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850900</xdr:colOff>
          <xdr:row>7</xdr:row>
          <xdr:rowOff>0</xdr:rowOff>
        </xdr:from>
        <xdr:to>
          <xdr:col>13</xdr:col>
          <xdr:colOff>2470150</xdr:colOff>
          <xdr:row>8</xdr:row>
          <xdr:rowOff>171450</xdr:rowOff>
        </xdr:to>
        <xdr:sp macro="" textlink="">
          <xdr:nvSpPr>
            <xdr:cNvPr id="1052" name="SortFMs_ID_Ascending" hidden="1">
              <a:extLst>
                <a:ext uri="{63B3BB69-23CF-44E3-9099-C40C66FF867C}">
                  <a14:compatExt spid="_x0000_s1052"/>
                </a:ext>
                <a:ext uri="{FF2B5EF4-FFF2-40B4-BE49-F238E27FC236}">
                  <a16:creationId xmlns:a16="http://schemas.microsoft.com/office/drawing/2014/main" id="{00000000-0008-0000-08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9525</xdr:colOff>
      <xdr:row>7</xdr:row>
      <xdr:rowOff>9525</xdr:rowOff>
    </xdr:from>
    <xdr:to>
      <xdr:col>3</xdr:col>
      <xdr:colOff>0</xdr:colOff>
      <xdr:row>7</xdr:row>
      <xdr:rowOff>9525</xdr:rowOff>
    </xdr:to>
    <xdr:sp macro="" textlink="">
      <xdr:nvSpPr>
        <xdr:cNvPr id="4097" name="Line 1">
          <a:extLst>
            <a:ext uri="{FF2B5EF4-FFF2-40B4-BE49-F238E27FC236}">
              <a16:creationId xmlns:a16="http://schemas.microsoft.com/office/drawing/2014/main" id="{00000000-0008-0000-0900-000001100000}"/>
            </a:ext>
          </a:extLst>
        </xdr:cNvPr>
        <xdr:cNvSpPr>
          <a:spLocks noChangeShapeType="1"/>
        </xdr:cNvSpPr>
      </xdr:nvSpPr>
      <xdr:spPr bwMode="auto">
        <a:xfrm>
          <a:off x="9525" y="228600"/>
          <a:ext cx="8924925" cy="0"/>
        </a:xfrm>
        <a:prstGeom prst="line">
          <a:avLst/>
        </a:prstGeom>
        <a:noFill/>
        <a:ln w="9525">
          <a:solidFill>
            <a:srgbClr val="000000"/>
          </a:solidFill>
          <a:round/>
          <a:headEnd/>
          <a:tailEnd/>
        </a:ln>
      </xdr:spPr>
    </xdr:sp>
    <xdr:clientData/>
  </xdr:twoCellAnchor>
  <xdr:twoCellAnchor>
    <xdr:from>
      <xdr:col>0</xdr:col>
      <xdr:colOff>9525</xdr:colOff>
      <xdr:row>7</xdr:row>
      <xdr:rowOff>9525</xdr:rowOff>
    </xdr:from>
    <xdr:to>
      <xdr:col>3</xdr:col>
      <xdr:colOff>0</xdr:colOff>
      <xdr:row>7</xdr:row>
      <xdr:rowOff>9525</xdr:rowOff>
    </xdr:to>
    <xdr:sp macro="" textlink="">
      <xdr:nvSpPr>
        <xdr:cNvPr id="3" name="Line 1">
          <a:extLst>
            <a:ext uri="{FF2B5EF4-FFF2-40B4-BE49-F238E27FC236}">
              <a16:creationId xmlns:a16="http://schemas.microsoft.com/office/drawing/2014/main" id="{00000000-0008-0000-0900-000003000000}"/>
            </a:ext>
          </a:extLst>
        </xdr:cNvPr>
        <xdr:cNvSpPr>
          <a:spLocks noChangeShapeType="1"/>
        </xdr:cNvSpPr>
      </xdr:nvSpPr>
      <xdr:spPr bwMode="auto">
        <a:xfrm>
          <a:off x="9525" y="2800350"/>
          <a:ext cx="8677275" cy="0"/>
        </a:xfrm>
        <a:prstGeom prst="line">
          <a:avLst/>
        </a:prstGeom>
        <a:noFill/>
        <a:ln w="9525">
          <a:solidFill>
            <a:srgbClr val="000000"/>
          </a:solidFill>
          <a:round/>
          <a:headEnd/>
          <a:tailEnd/>
        </a:ln>
      </xdr:spPr>
    </xdr:sp>
    <xdr:clientData/>
  </xdr:twoCellAnchor>
  <xdr:twoCellAnchor>
    <xdr:from>
      <xdr:col>0</xdr:col>
      <xdr:colOff>9525</xdr:colOff>
      <xdr:row>8</xdr:row>
      <xdr:rowOff>9525</xdr:rowOff>
    </xdr:from>
    <xdr:to>
      <xdr:col>3</xdr:col>
      <xdr:colOff>0</xdr:colOff>
      <xdr:row>8</xdr:row>
      <xdr:rowOff>9525</xdr:rowOff>
    </xdr:to>
    <xdr:sp macro="" textlink="">
      <xdr:nvSpPr>
        <xdr:cNvPr id="4" name="Line 1">
          <a:extLst>
            <a:ext uri="{FF2B5EF4-FFF2-40B4-BE49-F238E27FC236}">
              <a16:creationId xmlns:a16="http://schemas.microsoft.com/office/drawing/2014/main" id="{00000000-0008-0000-0900-000004000000}"/>
            </a:ext>
          </a:extLst>
        </xdr:cNvPr>
        <xdr:cNvSpPr>
          <a:spLocks noChangeShapeType="1"/>
        </xdr:cNvSpPr>
      </xdr:nvSpPr>
      <xdr:spPr bwMode="auto">
        <a:xfrm>
          <a:off x="9525" y="4610100"/>
          <a:ext cx="8677275" cy="0"/>
        </a:xfrm>
        <a:prstGeom prst="line">
          <a:avLst/>
        </a:prstGeom>
        <a:noFill/>
        <a:ln w="9525">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11</xdr:row>
      <xdr:rowOff>47625</xdr:rowOff>
    </xdr:from>
    <xdr:to>
      <xdr:col>38</xdr:col>
      <xdr:colOff>352425</xdr:colOff>
      <xdr:row>60</xdr:row>
      <xdr:rowOff>9525</xdr:rowOff>
    </xdr:to>
    <xdr:graphicFrame macro="">
      <xdr:nvGraphicFramePr>
        <xdr:cNvPr id="9217" name="Chart 1">
          <a:extLst>
            <a:ext uri="{FF2B5EF4-FFF2-40B4-BE49-F238E27FC236}">
              <a16:creationId xmlns:a16="http://schemas.microsoft.com/office/drawing/2014/main" id="{00000000-0008-0000-0A00-000001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19050</xdr:colOff>
      <xdr:row>68</xdr:row>
      <xdr:rowOff>66675</xdr:rowOff>
    </xdr:from>
    <xdr:to>
      <xdr:col>10</xdr:col>
      <xdr:colOff>314325</xdr:colOff>
      <xdr:row>69</xdr:row>
      <xdr:rowOff>152400</xdr:rowOff>
    </xdr:to>
    <xdr:sp macro="" textlink="">
      <xdr:nvSpPr>
        <xdr:cNvPr id="9223" name="Freeform 7">
          <a:extLst>
            <a:ext uri="{FF2B5EF4-FFF2-40B4-BE49-F238E27FC236}">
              <a16:creationId xmlns:a16="http://schemas.microsoft.com/office/drawing/2014/main" id="{00000000-0008-0000-0A00-000007240000}"/>
            </a:ext>
          </a:extLst>
        </xdr:cNvPr>
        <xdr:cNvSpPr>
          <a:spLocks/>
        </xdr:cNvSpPr>
      </xdr:nvSpPr>
      <xdr:spPr bwMode="auto">
        <a:xfrm>
          <a:off x="5753100" y="13496925"/>
          <a:ext cx="295275" cy="457200"/>
        </a:xfrm>
        <a:custGeom>
          <a:avLst/>
          <a:gdLst/>
          <a:ahLst/>
          <a:cxnLst>
            <a:cxn ang="0">
              <a:pos x="0" y="0"/>
            </a:cxn>
            <a:cxn ang="0">
              <a:pos x="0" y="41"/>
            </a:cxn>
            <a:cxn ang="0">
              <a:pos x="42" y="41"/>
            </a:cxn>
          </a:cxnLst>
          <a:rect l="0" t="0" r="r" b="b"/>
          <a:pathLst>
            <a:path w="42" h="41">
              <a:moveTo>
                <a:pt x="0" y="0"/>
              </a:moveTo>
              <a:lnTo>
                <a:pt x="0" y="41"/>
              </a:lnTo>
              <a:lnTo>
                <a:pt x="42" y="41"/>
              </a:lnTo>
            </a:path>
          </a:pathLst>
        </a:custGeom>
        <a:noFill/>
        <a:ln w="25400" cap="flat" cmpd="sng">
          <a:solidFill>
            <a:srgbClr val="000000"/>
          </a:solidFill>
          <a:prstDash val="solid"/>
          <a:round/>
          <a:headEnd type="stealth" w="med" len="med"/>
          <a:tailEnd type="none" w="med" len="med"/>
        </a:ln>
      </xdr:spPr>
    </xdr:sp>
    <xdr:clientData/>
  </xdr:twoCellAnchor>
  <xdr:twoCellAnchor>
    <xdr:from>
      <xdr:col>26</xdr:col>
      <xdr:colOff>314325</xdr:colOff>
      <xdr:row>65</xdr:row>
      <xdr:rowOff>209550</xdr:rowOff>
    </xdr:from>
    <xdr:to>
      <xdr:col>35</xdr:col>
      <xdr:colOff>66675</xdr:colOff>
      <xdr:row>70</xdr:row>
      <xdr:rowOff>228600</xdr:rowOff>
    </xdr:to>
    <xdr:graphicFrame macro="">
      <xdr:nvGraphicFramePr>
        <xdr:cNvPr id="9226" name="Chart 10">
          <a:extLst>
            <a:ext uri="{FF2B5EF4-FFF2-40B4-BE49-F238E27FC236}">
              <a16:creationId xmlns:a16="http://schemas.microsoft.com/office/drawing/2014/main" id="{00000000-0008-0000-0A00-00000A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wbi.nxp.com\Users4\dep00851\data\BU%20AUT\BCaM%207.0\Phase2%20IT%20Risk%20Management\BCaM7%20Automotive%20FMEA%20Template%20RemarksAnneMari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xp1.sharepoint.com/Users/nxa11226/AppData/Local/Temp/4/Att351E.t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MEA Prep"/>
      <sheetName val="Usage Guide FMEA Register"/>
      <sheetName val="Characteristics "/>
      <sheetName val="Ranking Guidelines FMEA"/>
      <sheetName val="Validation"/>
      <sheetName val="Action Item Prioritization"/>
      <sheetName val="FMEAFORM"/>
      <sheetName val="FMEA-Item"/>
      <sheetName val="FMEA RPN Trend"/>
      <sheetName val="FMEA Pareto"/>
      <sheetName val="FMEA Review Records"/>
      <sheetName val="Version info"/>
    </sheetNames>
    <sheetDataSet>
      <sheetData sheetId="0"/>
      <sheetData sheetId="1"/>
      <sheetData sheetId="2"/>
      <sheetData sheetId="3"/>
      <sheetData sheetId="4">
        <row r="2">
          <cell r="A2" t="str">
            <v>weekly</v>
          </cell>
          <cell r="B2" t="str">
            <v>CC</v>
          </cell>
        </row>
        <row r="3">
          <cell r="A3" t="str">
            <v>bi-weekly</v>
          </cell>
          <cell r="B3" t="str">
            <v>SC</v>
          </cell>
        </row>
        <row r="4">
          <cell r="A4" t="str">
            <v>monthly</v>
          </cell>
          <cell r="B4" t="str">
            <v>KC</v>
          </cell>
        </row>
      </sheetData>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 Information"/>
      <sheetName val="Sheet1"/>
      <sheetName val="Revision History"/>
      <sheetName val="Data"/>
    </sheetNames>
    <sheetDataSet>
      <sheetData sheetId="0"/>
      <sheetData sheetId="1"/>
      <sheetData sheetId="2"/>
      <sheetData sheetId="3">
        <row r="82">
          <cell r="B82" t="str">
            <v>Company Public</v>
          </cell>
        </row>
        <row r="83">
          <cell r="B83" t="str">
            <v>Company Internal</v>
          </cell>
        </row>
        <row r="84">
          <cell r="B84" t="str">
            <v>Company Confidential</v>
          </cell>
        </row>
      </sheetData>
    </sheetDataSet>
  </externalBook>
</externalLink>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5.emf"/><Relationship Id="rId10" Type="http://schemas.openxmlformats.org/officeDocument/2006/relationships/comments" Target="../comments2.xml"/><Relationship Id="rId4" Type="http://schemas.openxmlformats.org/officeDocument/2006/relationships/control" Target="../activeX/activeX1.xml"/><Relationship Id="rId9" Type="http://schemas.openxmlformats.org/officeDocument/2006/relationships/image" Target="../media/image7.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E49"/>
  <sheetViews>
    <sheetView workbookViewId="0">
      <selection activeCell="B13" sqref="B13"/>
    </sheetView>
  </sheetViews>
  <sheetFormatPr defaultColWidth="12.453125" defaultRowHeight="12.5" x14ac:dyDescent="0.25"/>
  <cols>
    <col min="1" max="1" width="20.453125" style="174" customWidth="1"/>
    <col min="2" max="2" width="14.453125" style="174" customWidth="1"/>
    <col min="3" max="16384" width="12.453125" style="174"/>
  </cols>
  <sheetData>
    <row r="1" spans="1:5" ht="17.25" customHeight="1" x14ac:dyDescent="0.3">
      <c r="A1" s="176" t="s">
        <v>69</v>
      </c>
      <c r="B1" s="176" t="s">
        <v>72</v>
      </c>
      <c r="C1" s="176"/>
      <c r="D1" s="173"/>
      <c r="E1" s="173"/>
    </row>
    <row r="2" spans="1:5" x14ac:dyDescent="0.25">
      <c r="A2" s="175" t="s">
        <v>50</v>
      </c>
      <c r="B2" s="173" t="s">
        <v>74</v>
      </c>
      <c r="C2" s="173"/>
      <c r="D2" s="173"/>
      <c r="E2" s="173"/>
    </row>
    <row r="3" spans="1:5" x14ac:dyDescent="0.25">
      <c r="A3" s="175" t="s">
        <v>51</v>
      </c>
      <c r="B3" s="173" t="s">
        <v>75</v>
      </c>
      <c r="C3" s="173"/>
      <c r="D3" s="173"/>
      <c r="E3" s="173"/>
    </row>
    <row r="4" spans="1:5" x14ac:dyDescent="0.25">
      <c r="A4" s="175" t="s">
        <v>41</v>
      </c>
      <c r="B4" s="173" t="s">
        <v>76</v>
      </c>
      <c r="C4" s="173"/>
      <c r="D4" s="173"/>
      <c r="E4" s="173"/>
    </row>
    <row r="5" spans="1:5" x14ac:dyDescent="0.25">
      <c r="A5" s="175" t="s">
        <v>304</v>
      </c>
      <c r="B5" s="173" t="s">
        <v>305</v>
      </c>
      <c r="C5" s="173"/>
      <c r="D5" s="173"/>
      <c r="E5" s="173"/>
    </row>
    <row r="6" spans="1:5" ht="13" x14ac:dyDescent="0.3">
      <c r="A6" s="177"/>
      <c r="B6"/>
      <c r="C6" s="173"/>
      <c r="D6" s="173"/>
      <c r="E6" s="173"/>
    </row>
    <row r="7" spans="1:5" ht="13" x14ac:dyDescent="0.3">
      <c r="A7" s="385" t="s">
        <v>303</v>
      </c>
      <c r="B7" s="176" t="s">
        <v>72</v>
      </c>
      <c r="C7" s="173"/>
      <c r="D7" s="173"/>
      <c r="E7" s="173"/>
    </row>
    <row r="8" spans="1:5" x14ac:dyDescent="0.25">
      <c r="A8" s="177" t="s">
        <v>306</v>
      </c>
      <c r="B8" s="173" t="s">
        <v>307</v>
      </c>
      <c r="C8" s="173"/>
      <c r="D8" s="173"/>
      <c r="E8" s="173"/>
    </row>
    <row r="9" spans="1:5" ht="15.25" customHeight="1" x14ac:dyDescent="0.25">
      <c r="A9" s="177" t="s">
        <v>304</v>
      </c>
      <c r="B9" s="173" t="s">
        <v>305</v>
      </c>
      <c r="C9" s="178"/>
      <c r="D9" s="173"/>
      <c r="E9" s="173"/>
    </row>
    <row r="10" spans="1:5" x14ac:dyDescent="0.25">
      <c r="A10" s="177"/>
      <c r="B10" s="173"/>
      <c r="C10" s="173"/>
      <c r="D10" s="173"/>
      <c r="E10" s="173"/>
    </row>
    <row r="11" spans="1:5" x14ac:dyDescent="0.25">
      <c r="A11" s="177"/>
      <c r="B11" s="173"/>
      <c r="C11" s="173"/>
      <c r="D11" s="173"/>
      <c r="E11" s="173"/>
    </row>
    <row r="12" spans="1:5" x14ac:dyDescent="0.25">
      <c r="A12" s="177"/>
      <c r="B12" s="173"/>
      <c r="C12" s="173"/>
      <c r="D12" s="173"/>
      <c r="E12" s="173"/>
    </row>
    <row r="13" spans="1:5" x14ac:dyDescent="0.25">
      <c r="A13" s="177"/>
      <c r="B13" s="173"/>
      <c r="C13" s="173"/>
      <c r="D13" s="173"/>
      <c r="E13" s="173"/>
    </row>
    <row r="14" spans="1:5" x14ac:dyDescent="0.25">
      <c r="A14" s="177"/>
      <c r="B14" s="173"/>
      <c r="C14" s="173"/>
      <c r="D14" s="173"/>
      <c r="E14" s="173"/>
    </row>
    <row r="15" spans="1:5" x14ac:dyDescent="0.25">
      <c r="A15" s="177"/>
      <c r="B15" s="173"/>
      <c r="C15" s="173"/>
      <c r="D15" s="173"/>
      <c r="E15" s="173"/>
    </row>
    <row r="16" spans="1:5" x14ac:dyDescent="0.25">
      <c r="A16" s="177"/>
      <c r="B16" s="173"/>
      <c r="C16" s="173"/>
      <c r="D16" s="173"/>
      <c r="E16" s="173"/>
    </row>
    <row r="17" spans="1:5" x14ac:dyDescent="0.25">
      <c r="A17" s="177"/>
      <c r="B17" s="173"/>
      <c r="C17" s="173"/>
      <c r="D17" s="173"/>
      <c r="E17" s="173"/>
    </row>
    <row r="18" spans="1:5" x14ac:dyDescent="0.25">
      <c r="A18" s="177"/>
      <c r="B18" s="173"/>
      <c r="C18" s="173"/>
      <c r="D18" s="173"/>
      <c r="E18" s="173"/>
    </row>
    <row r="19" spans="1:5" x14ac:dyDescent="0.25">
      <c r="A19" s="177"/>
      <c r="B19" s="173"/>
      <c r="C19" s="173"/>
      <c r="D19" s="173"/>
      <c r="E19" s="173"/>
    </row>
    <row r="20" spans="1:5" x14ac:dyDescent="0.25">
      <c r="A20" s="177"/>
      <c r="B20" s="173"/>
      <c r="C20" s="173"/>
      <c r="D20" s="173"/>
      <c r="E20" s="173"/>
    </row>
    <row r="21" spans="1:5" x14ac:dyDescent="0.25">
      <c r="A21" s="177"/>
      <c r="B21" s="173"/>
      <c r="C21" s="173"/>
      <c r="D21" s="173"/>
      <c r="E21" s="173"/>
    </row>
    <row r="22" spans="1:5" x14ac:dyDescent="0.25">
      <c r="A22" s="177"/>
      <c r="B22" s="173"/>
      <c r="C22" s="173"/>
      <c r="D22" s="173"/>
      <c r="E22" s="173"/>
    </row>
    <row r="23" spans="1:5" x14ac:dyDescent="0.25">
      <c r="A23" s="177"/>
      <c r="B23" s="173"/>
      <c r="C23" s="173"/>
      <c r="D23" s="173"/>
      <c r="E23" s="173"/>
    </row>
    <row r="24" spans="1:5" x14ac:dyDescent="0.25">
      <c r="A24" s="177"/>
      <c r="B24" s="173"/>
      <c r="C24" s="173"/>
      <c r="D24" s="173"/>
      <c r="E24" s="173"/>
    </row>
    <row r="25" spans="1:5" x14ac:dyDescent="0.25">
      <c r="A25" s="177"/>
      <c r="B25" s="173"/>
      <c r="C25" s="173"/>
      <c r="D25" s="173"/>
      <c r="E25" s="173"/>
    </row>
    <row r="26" spans="1:5" x14ac:dyDescent="0.25">
      <c r="A26" s="177"/>
      <c r="B26" s="173"/>
      <c r="C26" s="173"/>
      <c r="D26" s="173"/>
      <c r="E26" s="173"/>
    </row>
    <row r="27" spans="1:5" x14ac:dyDescent="0.25">
      <c r="A27" s="177"/>
      <c r="B27" s="173"/>
      <c r="C27" s="173"/>
      <c r="D27" s="173"/>
      <c r="E27" s="173"/>
    </row>
    <row r="28" spans="1:5" x14ac:dyDescent="0.25">
      <c r="A28" s="177"/>
      <c r="B28" s="173"/>
      <c r="C28" s="173"/>
      <c r="D28" s="173"/>
      <c r="E28" s="173"/>
    </row>
    <row r="29" spans="1:5" x14ac:dyDescent="0.25">
      <c r="A29" s="177"/>
      <c r="B29" s="173"/>
      <c r="C29" s="173"/>
      <c r="D29" s="173"/>
      <c r="E29" s="173"/>
    </row>
    <row r="30" spans="1:5" x14ac:dyDescent="0.25">
      <c r="A30" s="177"/>
      <c r="B30" s="173"/>
      <c r="C30" s="173"/>
      <c r="D30" s="173"/>
      <c r="E30" s="173"/>
    </row>
    <row r="31" spans="1:5" x14ac:dyDescent="0.25">
      <c r="A31" s="177"/>
      <c r="B31" s="173"/>
      <c r="C31" s="173"/>
      <c r="D31" s="173"/>
      <c r="E31" s="173"/>
    </row>
    <row r="32" spans="1:5" x14ac:dyDescent="0.25">
      <c r="A32" s="177"/>
      <c r="B32" s="173"/>
      <c r="C32" s="173"/>
      <c r="D32" s="173"/>
      <c r="E32" s="173"/>
    </row>
    <row r="33" spans="1:5" x14ac:dyDescent="0.25">
      <c r="A33" s="177"/>
      <c r="B33" s="173"/>
      <c r="C33" s="173"/>
      <c r="D33" s="173"/>
      <c r="E33" s="173"/>
    </row>
    <row r="34" spans="1:5" x14ac:dyDescent="0.25">
      <c r="A34" s="177"/>
      <c r="B34" s="173"/>
      <c r="C34" s="173"/>
      <c r="D34" s="173"/>
      <c r="E34" s="173"/>
    </row>
    <row r="35" spans="1:5" x14ac:dyDescent="0.25">
      <c r="A35" s="177"/>
      <c r="B35" s="173"/>
      <c r="C35" s="173"/>
      <c r="D35" s="173"/>
      <c r="E35" s="173"/>
    </row>
    <row r="36" spans="1:5" x14ac:dyDescent="0.25">
      <c r="A36" s="177"/>
      <c r="B36" s="173"/>
      <c r="C36" s="173"/>
      <c r="D36" s="173"/>
      <c r="E36" s="173"/>
    </row>
    <row r="37" spans="1:5" x14ac:dyDescent="0.25">
      <c r="A37" s="177"/>
      <c r="B37" s="173"/>
      <c r="C37" s="173"/>
      <c r="D37" s="173"/>
      <c r="E37" s="173"/>
    </row>
    <row r="38" spans="1:5" x14ac:dyDescent="0.25">
      <c r="A38" s="177"/>
      <c r="B38" s="173"/>
      <c r="C38" s="173"/>
      <c r="D38" s="173"/>
      <c r="E38" s="173"/>
    </row>
    <row r="39" spans="1:5" x14ac:dyDescent="0.25">
      <c r="A39" s="177"/>
      <c r="B39" s="173"/>
      <c r="C39" s="173"/>
      <c r="D39" s="173"/>
      <c r="E39" s="173"/>
    </row>
    <row r="40" spans="1:5" x14ac:dyDescent="0.25">
      <c r="A40" s="177"/>
      <c r="B40" s="173"/>
      <c r="C40" s="173"/>
      <c r="D40" s="173"/>
      <c r="E40" s="173"/>
    </row>
    <row r="41" spans="1:5" x14ac:dyDescent="0.25">
      <c r="A41" s="177"/>
      <c r="B41" s="173"/>
      <c r="C41" s="173"/>
      <c r="D41" s="173"/>
      <c r="E41" s="173"/>
    </row>
    <row r="42" spans="1:5" x14ac:dyDescent="0.25">
      <c r="A42" s="177"/>
      <c r="B42" s="173"/>
      <c r="C42" s="173"/>
      <c r="D42" s="173"/>
      <c r="E42" s="173"/>
    </row>
    <row r="43" spans="1:5" x14ac:dyDescent="0.25">
      <c r="A43" s="177"/>
      <c r="B43" s="173"/>
      <c r="C43" s="173"/>
      <c r="D43" s="173"/>
      <c r="E43" s="173"/>
    </row>
    <row r="44" spans="1:5" x14ac:dyDescent="0.25">
      <c r="A44" s="173"/>
      <c r="B44" s="173"/>
      <c r="C44" s="173"/>
      <c r="D44" s="173"/>
      <c r="E44" s="173"/>
    </row>
    <row r="45" spans="1:5" x14ac:dyDescent="0.25">
      <c r="A45" s="173"/>
      <c r="B45" s="173"/>
      <c r="C45" s="173"/>
      <c r="D45" s="173"/>
      <c r="E45" s="173"/>
    </row>
    <row r="46" spans="1:5" x14ac:dyDescent="0.25">
      <c r="A46" s="173"/>
      <c r="B46" s="173"/>
      <c r="C46" s="173"/>
      <c r="D46" s="173"/>
      <c r="E46" s="173"/>
    </row>
    <row r="47" spans="1:5" x14ac:dyDescent="0.25">
      <c r="A47" s="173"/>
      <c r="B47" s="173"/>
      <c r="C47" s="173"/>
      <c r="D47" s="173"/>
      <c r="E47" s="173"/>
    </row>
    <row r="48" spans="1:5" x14ac:dyDescent="0.25">
      <c r="A48" s="173"/>
      <c r="B48" s="173"/>
      <c r="C48" s="173"/>
      <c r="D48" s="173"/>
      <c r="E48" s="173"/>
    </row>
    <row r="49" spans="1:2" x14ac:dyDescent="0.25">
      <c r="A49" s="173"/>
      <c r="B49" s="173"/>
    </row>
  </sheetData>
  <phoneticPr fontId="19" type="noConversion"/>
  <pageMargins left="0.78740157499999996" right="0.78740157499999996" top="0.984251969" bottom="0.984251969"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395B-7019-4D98-B53E-E56382403863}">
  <dimension ref="B1:H26"/>
  <sheetViews>
    <sheetView workbookViewId="0">
      <selection activeCell="D20" sqref="D20"/>
    </sheetView>
  </sheetViews>
  <sheetFormatPr defaultColWidth="9.1796875" defaultRowHeight="14.5" x14ac:dyDescent="0.35"/>
  <cols>
    <col min="1" max="1" width="13.7265625" style="455" customWidth="1"/>
    <col min="2" max="2" width="23.7265625" style="455" customWidth="1"/>
    <col min="3" max="3" width="77.453125" style="455" customWidth="1"/>
    <col min="4" max="4" width="34.81640625" style="455" customWidth="1"/>
    <col min="5" max="5" width="22.26953125" style="455" customWidth="1"/>
    <col min="6" max="16384" width="9.1796875" style="455"/>
  </cols>
  <sheetData>
    <row r="1" spans="2:7" ht="15" thickBot="1" x14ac:dyDescent="0.4"/>
    <row r="2" spans="2:7" ht="18.75" customHeight="1" thickBot="1" x14ac:dyDescent="0.4">
      <c r="B2" s="534" t="s">
        <v>434</v>
      </c>
      <c r="C2" s="535"/>
      <c r="E2" s="536"/>
      <c r="F2" s="536"/>
    </row>
    <row r="3" spans="2:7" ht="19" thickBot="1" x14ac:dyDescent="0.4">
      <c r="B3" s="456"/>
      <c r="C3" s="457"/>
      <c r="D3" s="457"/>
      <c r="E3" s="457"/>
      <c r="F3" s="457"/>
    </row>
    <row r="4" spans="2:7" ht="25" customHeight="1" thickBot="1" x14ac:dyDescent="0.4">
      <c r="B4" s="483" t="s">
        <v>435</v>
      </c>
      <c r="C4" s="486" t="s">
        <v>436</v>
      </c>
    </row>
    <row r="5" spans="2:7" ht="25" customHeight="1" x14ac:dyDescent="0.35">
      <c r="B5" s="483" t="s">
        <v>412</v>
      </c>
      <c r="C5" s="487" t="s">
        <v>437</v>
      </c>
    </row>
    <row r="6" spans="2:7" ht="25" customHeight="1" x14ac:dyDescent="0.35">
      <c r="B6" s="484" t="s">
        <v>413</v>
      </c>
      <c r="C6" s="480" t="s">
        <v>427</v>
      </c>
    </row>
    <row r="7" spans="2:7" ht="25" customHeight="1" x14ac:dyDescent="0.35">
      <c r="B7" s="484" t="s">
        <v>414</v>
      </c>
      <c r="C7" s="458" t="s">
        <v>428</v>
      </c>
    </row>
    <row r="8" spans="2:7" ht="25" customHeight="1" x14ac:dyDescent="0.35">
      <c r="B8" s="484" t="s">
        <v>415</v>
      </c>
      <c r="C8" s="458" t="s">
        <v>429</v>
      </c>
    </row>
    <row r="9" spans="2:7" ht="25" customHeight="1" thickBot="1" x14ac:dyDescent="0.4">
      <c r="B9" s="485" t="s">
        <v>416</v>
      </c>
      <c r="C9" s="481" t="s">
        <v>417</v>
      </c>
    </row>
    <row r="10" spans="2:7" x14ac:dyDescent="0.35">
      <c r="B10" s="456"/>
      <c r="C10" s="482"/>
    </row>
    <row r="11" spans="2:7" ht="15" thickBot="1" x14ac:dyDescent="0.4">
      <c r="B11" s="456"/>
      <c r="C11" s="482"/>
    </row>
    <row r="12" spans="2:7" ht="51.75" customHeight="1" x14ac:dyDescent="0.35">
      <c r="B12" s="459" t="s">
        <v>418</v>
      </c>
      <c r="C12" s="460" t="s">
        <v>430</v>
      </c>
      <c r="D12" s="461"/>
      <c r="E12" s="461"/>
      <c r="F12" s="461"/>
      <c r="G12" s="461"/>
    </row>
    <row r="13" spans="2:7" ht="43.5" customHeight="1" x14ac:dyDescent="0.35">
      <c r="B13" s="462" t="s">
        <v>419</v>
      </c>
      <c r="C13" s="463" t="s">
        <v>431</v>
      </c>
      <c r="D13" s="461"/>
      <c r="E13" s="461"/>
      <c r="F13" s="461"/>
      <c r="G13" s="461"/>
    </row>
    <row r="14" spans="2:7" ht="43.5" customHeight="1" x14ac:dyDescent="0.35">
      <c r="B14" s="464" t="s">
        <v>420</v>
      </c>
      <c r="C14" s="465" t="s">
        <v>432</v>
      </c>
      <c r="D14" s="461"/>
      <c r="E14" s="461"/>
      <c r="F14" s="461"/>
      <c r="G14" s="461"/>
    </row>
    <row r="15" spans="2:7" ht="18" customHeight="1" thickBot="1" x14ac:dyDescent="0.4">
      <c r="B15" s="466" t="s">
        <v>421</v>
      </c>
      <c r="C15" s="467" t="s">
        <v>433</v>
      </c>
      <c r="D15" s="461"/>
      <c r="E15" s="461"/>
      <c r="F15" s="461"/>
      <c r="G15" s="461"/>
    </row>
    <row r="16" spans="2:7" ht="18" customHeight="1" x14ac:dyDescent="0.35">
      <c r="B16" s="468"/>
      <c r="C16" s="469"/>
      <c r="D16" s="461"/>
      <c r="E16" s="461"/>
      <c r="F16" s="461"/>
      <c r="G16" s="461"/>
    </row>
    <row r="17" spans="2:8" x14ac:dyDescent="0.35">
      <c r="B17" s="470"/>
      <c r="C17" s="461"/>
      <c r="D17" s="461"/>
      <c r="E17" s="461"/>
      <c r="F17" s="461"/>
      <c r="G17" s="461"/>
      <c r="H17" s="461"/>
    </row>
    <row r="23" spans="2:8" x14ac:dyDescent="0.35">
      <c r="B23" s="461"/>
      <c r="G23" s="471"/>
    </row>
    <row r="24" spans="2:8" x14ac:dyDescent="0.35">
      <c r="H24" s="471"/>
    </row>
    <row r="25" spans="2:8" x14ac:dyDescent="0.35">
      <c r="H25" s="461"/>
    </row>
    <row r="26" spans="2:8" x14ac:dyDescent="0.35">
      <c r="G26" s="461"/>
    </row>
  </sheetData>
  <mergeCells count="2">
    <mergeCell ref="B2:C2"/>
    <mergeCell ref="E2:F2"/>
  </mergeCells>
  <dataValidations count="1">
    <dataValidation type="list" errorStyle="warning" allowBlank="1" showInputMessage="1" showErrorMessage="1" error="Please select a security level from the options." promptTitle="Security Level" prompt="Please select a security level from the drop-down menu." sqref="C9" xr:uid="{E0961506-C810-452F-A686-C4D3EEE95426}">
      <formula1>Security_Level</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2:N34"/>
  <sheetViews>
    <sheetView workbookViewId="0">
      <selection activeCell="B3" sqref="B3"/>
    </sheetView>
  </sheetViews>
  <sheetFormatPr defaultRowHeight="13" x14ac:dyDescent="0.3"/>
  <cols>
    <col min="5" max="5" width="9.1796875" customWidth="1"/>
  </cols>
  <sheetData>
    <row r="2" spans="2:13" ht="15.5" x14ac:dyDescent="0.3">
      <c r="B2" s="350" t="s">
        <v>409</v>
      </c>
      <c r="C2" s="351"/>
      <c r="D2" s="351"/>
      <c r="E2" s="351"/>
      <c r="F2" s="351"/>
      <c r="G2" s="351"/>
      <c r="H2" s="351"/>
      <c r="I2" s="351"/>
      <c r="J2" s="351"/>
      <c r="K2" s="351"/>
      <c r="L2" s="351"/>
      <c r="M2" s="351"/>
    </row>
    <row r="3" spans="2:13" ht="14.25" customHeight="1" x14ac:dyDescent="0.3"/>
    <row r="4" spans="2:13" ht="14.25" customHeight="1" x14ac:dyDescent="0.3">
      <c r="B4" s="352" t="s">
        <v>274</v>
      </c>
    </row>
    <row r="5" spans="2:13" ht="14.25" customHeight="1" x14ac:dyDescent="0.3"/>
    <row r="6" spans="2:13" x14ac:dyDescent="0.3">
      <c r="B6" s="352" t="s">
        <v>275</v>
      </c>
    </row>
    <row r="7" spans="2:13" x14ac:dyDescent="0.3">
      <c r="B7" s="352"/>
      <c r="D7" s="353" t="s">
        <v>276</v>
      </c>
    </row>
    <row r="8" spans="2:13" x14ac:dyDescent="0.3">
      <c r="B8" s="352"/>
      <c r="C8" s="267" t="s">
        <v>277</v>
      </c>
      <c r="D8" s="267"/>
    </row>
    <row r="9" spans="2:13" x14ac:dyDescent="0.3">
      <c r="B9" s="352"/>
      <c r="C9" s="267" t="s">
        <v>278</v>
      </c>
    </row>
    <row r="10" spans="2:13" x14ac:dyDescent="0.3">
      <c r="B10" s="352"/>
      <c r="C10" s="267" t="s">
        <v>279</v>
      </c>
    </row>
    <row r="11" spans="2:13" x14ac:dyDescent="0.3">
      <c r="C11" s="267" t="s">
        <v>280</v>
      </c>
    </row>
    <row r="12" spans="2:13" x14ac:dyDescent="0.3">
      <c r="C12" s="267" t="s">
        <v>281</v>
      </c>
    </row>
    <row r="13" spans="2:13" x14ac:dyDescent="0.3">
      <c r="C13" s="267"/>
    </row>
    <row r="14" spans="2:13" x14ac:dyDescent="0.3">
      <c r="B14" s="537" t="s">
        <v>282</v>
      </c>
      <c r="C14" s="538"/>
      <c r="D14" s="538"/>
      <c r="E14" s="538"/>
      <c r="F14" s="538"/>
      <c r="G14" s="538"/>
      <c r="H14" s="538"/>
      <c r="I14" s="538"/>
      <c r="J14" s="538"/>
      <c r="K14" s="538"/>
      <c r="L14" s="538"/>
      <c r="M14" s="538"/>
    </row>
    <row r="15" spans="2:13" ht="80.25" customHeight="1" x14ac:dyDescent="0.3">
      <c r="B15" s="539" t="s">
        <v>369</v>
      </c>
      <c r="C15" s="540"/>
      <c r="D15" s="540"/>
      <c r="E15" s="540"/>
      <c r="F15" s="540"/>
      <c r="G15" s="540"/>
      <c r="H15" s="540"/>
      <c r="I15" s="540"/>
      <c r="J15" s="540"/>
      <c r="K15" s="540"/>
      <c r="L15" s="540"/>
      <c r="M15" s="541"/>
    </row>
    <row r="16" spans="2:13" x14ac:dyDescent="0.3">
      <c r="B16" s="354"/>
      <c r="C16" s="354"/>
      <c r="D16" s="354"/>
      <c r="E16" s="354"/>
      <c r="F16" s="354"/>
      <c r="G16" s="354"/>
      <c r="H16" s="354"/>
      <c r="I16" s="354"/>
      <c r="J16" s="354"/>
    </row>
    <row r="17" spans="2:14" x14ac:dyDescent="0.3">
      <c r="B17" s="354"/>
      <c r="C17" s="267" t="s">
        <v>283</v>
      </c>
    </row>
    <row r="18" spans="2:14" x14ac:dyDescent="0.3">
      <c r="B18" s="354"/>
      <c r="C18" s="267"/>
      <c r="D18" s="355" t="s">
        <v>284</v>
      </c>
    </row>
    <row r="19" spans="2:14" x14ac:dyDescent="0.3">
      <c r="B19" s="354"/>
      <c r="C19" s="267"/>
      <c r="D19" s="356" t="s">
        <v>285</v>
      </c>
      <c r="E19" s="357" t="s">
        <v>286</v>
      </c>
      <c r="F19" s="358"/>
      <c r="G19" s="358"/>
      <c r="H19" s="358"/>
      <c r="I19" s="358"/>
      <c r="J19" s="358"/>
      <c r="K19" s="267"/>
      <c r="L19" s="358"/>
      <c r="M19" s="358"/>
      <c r="N19" s="358"/>
    </row>
    <row r="21" spans="2:14" x14ac:dyDescent="0.3">
      <c r="C21" s="267" t="s">
        <v>287</v>
      </c>
    </row>
    <row r="22" spans="2:14" x14ac:dyDescent="0.3">
      <c r="C22" s="267"/>
      <c r="D22" s="355" t="s">
        <v>288</v>
      </c>
    </row>
    <row r="23" spans="2:14" x14ac:dyDescent="0.3">
      <c r="C23" s="267"/>
      <c r="D23" s="356" t="s">
        <v>289</v>
      </c>
      <c r="E23" s="357" t="s">
        <v>290</v>
      </c>
    </row>
    <row r="25" spans="2:14" x14ac:dyDescent="0.3">
      <c r="C25" s="267" t="s">
        <v>291</v>
      </c>
    </row>
    <row r="26" spans="2:14" x14ac:dyDescent="0.3">
      <c r="D26" s="355" t="s">
        <v>292</v>
      </c>
    </row>
    <row r="28" spans="2:14" ht="51.75" customHeight="1" x14ac:dyDescent="0.3">
      <c r="B28" s="542" t="s">
        <v>368</v>
      </c>
      <c r="C28" s="542"/>
      <c r="D28" s="542"/>
      <c r="E28" s="542"/>
      <c r="F28" s="542"/>
      <c r="G28" s="542"/>
      <c r="H28" s="542"/>
      <c r="I28" s="542"/>
      <c r="J28" s="542"/>
    </row>
    <row r="29" spans="2:14" x14ac:dyDescent="0.3">
      <c r="B29" s="430"/>
      <c r="C29" s="430"/>
      <c r="D29" s="430"/>
      <c r="E29" s="430"/>
      <c r="F29" s="430"/>
      <c r="G29" s="430"/>
      <c r="H29" s="430"/>
      <c r="I29" s="430"/>
      <c r="J29" s="430"/>
    </row>
    <row r="30" spans="2:14" x14ac:dyDescent="0.3">
      <c r="B30" s="430"/>
      <c r="C30" s="430"/>
      <c r="D30" s="430"/>
      <c r="E30" s="430"/>
      <c r="F30" s="430"/>
      <c r="G30" s="430"/>
      <c r="H30" s="430"/>
      <c r="I30" s="430"/>
      <c r="J30" s="430"/>
    </row>
    <row r="33" spans="2:11" x14ac:dyDescent="0.3">
      <c r="B33" s="249" t="s">
        <v>293</v>
      </c>
    </row>
    <row r="34" spans="2:11" x14ac:dyDescent="0.3">
      <c r="B34" s="543" t="s">
        <v>294</v>
      </c>
      <c r="C34" s="544"/>
      <c r="D34" s="544"/>
      <c r="E34" s="544"/>
      <c r="F34" s="544"/>
      <c r="G34" s="544"/>
      <c r="H34" s="544"/>
      <c r="I34" s="544"/>
      <c r="J34" s="544"/>
      <c r="K34" s="544"/>
    </row>
  </sheetData>
  <mergeCells count="4">
    <mergeCell ref="B14:M14"/>
    <mergeCell ref="B15:M15"/>
    <mergeCell ref="B28:J28"/>
    <mergeCell ref="B34:K34"/>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3:R86"/>
  <sheetViews>
    <sheetView zoomScale="115" zoomScaleNormal="115" workbookViewId="0">
      <selection activeCell="C97" sqref="C97"/>
    </sheetView>
  </sheetViews>
  <sheetFormatPr defaultColWidth="9.1796875" defaultRowHeight="15.5" x14ac:dyDescent="0.35"/>
  <cols>
    <col min="1" max="1" width="4.81640625" style="359" customWidth="1"/>
    <col min="2" max="2" width="19.453125" style="359" customWidth="1"/>
    <col min="3" max="3" width="102.453125" style="360" customWidth="1"/>
    <col min="4" max="4" width="3.54296875" style="359" customWidth="1"/>
    <col min="5" max="5" width="2.54296875" style="359" customWidth="1"/>
    <col min="6" max="6" width="4.453125" style="359" customWidth="1"/>
    <col min="7" max="7" width="2.54296875" style="359" customWidth="1"/>
    <col min="8" max="8" width="3.54296875" style="359" customWidth="1"/>
    <col min="9" max="9" width="2.54296875" style="359" customWidth="1"/>
    <col min="10" max="10" width="3.81640625" style="359" customWidth="1"/>
    <col min="11" max="11" width="2.54296875" style="359" customWidth="1"/>
    <col min="12" max="12" width="3.81640625" style="359" customWidth="1"/>
    <col min="13" max="13" width="2.54296875" style="359" customWidth="1"/>
    <col min="14" max="14" width="3.81640625" style="359" customWidth="1"/>
    <col min="15" max="15" width="2.54296875" style="359" customWidth="1"/>
    <col min="16" max="16" width="3.54296875" style="359" customWidth="1"/>
    <col min="17" max="17" width="21.54296875" style="359" customWidth="1"/>
    <col min="18" max="18" width="10.453125" style="359" customWidth="1"/>
    <col min="19" max="16384" width="9.1796875" style="359"/>
  </cols>
  <sheetData>
    <row r="3" spans="1:18" s="362" customFormat="1" ht="21.75" customHeight="1" x14ac:dyDescent="0.3">
      <c r="A3" s="350" t="s">
        <v>410</v>
      </c>
      <c r="B3" s="351"/>
      <c r="C3" s="361"/>
      <c r="D3" s="351"/>
      <c r="E3" s="351"/>
      <c r="F3" s="351"/>
      <c r="G3" s="351"/>
      <c r="H3" s="351"/>
      <c r="I3" s="351"/>
      <c r="J3" s="351"/>
      <c r="K3" s="351"/>
      <c r="L3" s="351"/>
      <c r="M3" s="351"/>
      <c r="N3" s="351"/>
      <c r="O3" s="351"/>
      <c r="P3" s="351"/>
      <c r="Q3" s="351"/>
      <c r="R3" s="351"/>
    </row>
    <row r="4" spans="1:18" s="366" customFormat="1" ht="21.75" customHeight="1" x14ac:dyDescent="0.3">
      <c r="A4" s="363"/>
      <c r="B4" s="364"/>
      <c r="C4" s="365"/>
      <c r="D4" s="364"/>
      <c r="E4" s="364"/>
      <c r="F4" s="364"/>
      <c r="G4" s="364"/>
      <c r="H4" s="364"/>
      <c r="I4" s="364"/>
      <c r="J4" s="364"/>
      <c r="K4" s="364"/>
      <c r="L4" s="364"/>
      <c r="M4" s="364"/>
      <c r="N4" s="364"/>
      <c r="O4" s="364"/>
      <c r="P4" s="364"/>
      <c r="Q4" s="364"/>
      <c r="R4" s="364"/>
    </row>
    <row r="5" spans="1:18" s="366" customFormat="1" ht="21.75" customHeight="1" x14ac:dyDescent="0.3">
      <c r="A5" s="363"/>
      <c r="B5" s="364"/>
      <c r="C5" s="365"/>
      <c r="D5" s="364"/>
      <c r="E5" s="364"/>
      <c r="F5" s="364"/>
      <c r="G5" s="364"/>
      <c r="H5" s="364"/>
      <c r="I5" s="364"/>
      <c r="J5" s="364"/>
      <c r="K5" s="364"/>
      <c r="L5" s="364"/>
      <c r="M5" s="364"/>
      <c r="N5" s="364"/>
      <c r="O5" s="364"/>
      <c r="P5" s="364"/>
      <c r="Q5" s="364"/>
      <c r="R5" s="364"/>
    </row>
    <row r="6" spans="1:18" s="362" customFormat="1" ht="21.75" customHeight="1" x14ac:dyDescent="0.3">
      <c r="A6" s="363"/>
      <c r="B6" s="367" t="s">
        <v>166</v>
      </c>
      <c r="C6" s="361"/>
      <c r="D6" s="364"/>
      <c r="E6" s="364"/>
      <c r="F6" s="364"/>
      <c r="G6" s="364"/>
      <c r="H6" s="364"/>
      <c r="I6" s="364"/>
      <c r="J6" s="364"/>
      <c r="K6" s="364"/>
      <c r="L6" s="364"/>
      <c r="M6" s="364"/>
      <c r="N6" s="364"/>
      <c r="O6" s="364"/>
      <c r="P6" s="364"/>
      <c r="Q6" s="364"/>
      <c r="R6" s="364"/>
    </row>
    <row r="7" spans="1:18" x14ac:dyDescent="0.35">
      <c r="A7" s="368"/>
      <c r="B7" s="369" t="s">
        <v>167</v>
      </c>
      <c r="C7" s="369" t="s">
        <v>168</v>
      </c>
      <c r="D7" s="370"/>
      <c r="E7" s="370"/>
      <c r="F7" s="370"/>
      <c r="G7" s="370"/>
      <c r="H7" s="370"/>
      <c r="I7" s="370"/>
      <c r="J7" s="370"/>
      <c r="K7" s="371"/>
      <c r="L7" s="371"/>
      <c r="M7" s="371"/>
      <c r="N7" s="371"/>
      <c r="O7" s="371"/>
      <c r="P7" s="371"/>
      <c r="Q7" s="371"/>
      <c r="R7" s="371"/>
    </row>
    <row r="8" spans="1:18" x14ac:dyDescent="0.35">
      <c r="A8" s="368"/>
      <c r="B8" s="372" t="s">
        <v>4</v>
      </c>
      <c r="C8" s="372" t="s">
        <v>169</v>
      </c>
      <c r="D8" s="370"/>
      <c r="E8" s="370"/>
      <c r="F8" s="370"/>
      <c r="G8" s="370"/>
      <c r="H8" s="370"/>
      <c r="I8" s="370"/>
      <c r="J8" s="370"/>
      <c r="K8" s="371"/>
      <c r="L8" s="371"/>
      <c r="M8" s="371"/>
      <c r="N8" s="371"/>
      <c r="O8" s="371"/>
      <c r="P8" s="371"/>
      <c r="Q8" s="371"/>
      <c r="R8" s="371"/>
    </row>
    <row r="9" spans="1:18" x14ac:dyDescent="0.35">
      <c r="A9" s="368"/>
      <c r="B9" s="372" t="s">
        <v>170</v>
      </c>
      <c r="C9" s="372" t="s">
        <v>171</v>
      </c>
      <c r="D9" s="370"/>
      <c r="E9" s="370"/>
      <c r="F9" s="370"/>
      <c r="G9" s="370"/>
      <c r="H9" s="370"/>
      <c r="I9" s="370"/>
      <c r="J9" s="370"/>
      <c r="K9" s="371"/>
      <c r="L9" s="371"/>
      <c r="M9" s="371"/>
      <c r="N9" s="371"/>
      <c r="O9" s="371"/>
      <c r="P9" s="371"/>
      <c r="Q9" s="371"/>
      <c r="R9" s="371"/>
    </row>
    <row r="10" spans="1:18" x14ac:dyDescent="0.35">
      <c r="A10" s="368"/>
      <c r="B10" s="372" t="s">
        <v>178</v>
      </c>
      <c r="C10" s="372" t="s">
        <v>173</v>
      </c>
      <c r="D10" s="370"/>
      <c r="E10" s="370"/>
      <c r="F10" s="370"/>
      <c r="G10" s="370"/>
      <c r="H10" s="370"/>
      <c r="I10" s="370"/>
      <c r="J10" s="370"/>
      <c r="K10" s="371"/>
      <c r="L10" s="371"/>
      <c r="M10" s="371"/>
      <c r="N10" s="371"/>
      <c r="O10" s="371"/>
      <c r="P10" s="371"/>
      <c r="Q10" s="371"/>
      <c r="R10" s="371"/>
    </row>
    <row r="11" spans="1:18" x14ac:dyDescent="0.35">
      <c r="A11" s="368"/>
      <c r="B11" s="372" t="s">
        <v>9</v>
      </c>
      <c r="C11" s="372" t="s">
        <v>172</v>
      </c>
      <c r="D11" s="370"/>
      <c r="E11" s="370"/>
      <c r="F11" s="370"/>
      <c r="G11" s="370"/>
      <c r="H11" s="370"/>
      <c r="I11" s="370"/>
      <c r="J11" s="370"/>
      <c r="K11" s="371"/>
      <c r="L11" s="371"/>
      <c r="M11" s="371"/>
      <c r="N11" s="371"/>
      <c r="O11" s="371"/>
      <c r="P11" s="371"/>
      <c r="Q11" s="371"/>
      <c r="R11" s="371"/>
    </row>
    <row r="12" spans="1:18" x14ac:dyDescent="0.35">
      <c r="A12" s="368"/>
      <c r="B12" s="372" t="s">
        <v>174</v>
      </c>
      <c r="C12" s="372" t="s">
        <v>175</v>
      </c>
      <c r="D12" s="370"/>
      <c r="E12" s="370"/>
      <c r="F12" s="370"/>
      <c r="G12" s="370"/>
      <c r="H12" s="370"/>
      <c r="I12" s="370"/>
      <c r="J12" s="370"/>
      <c r="K12" s="371"/>
      <c r="L12" s="371"/>
      <c r="M12" s="371"/>
      <c r="N12" s="371"/>
      <c r="O12" s="371"/>
      <c r="P12" s="371"/>
      <c r="Q12" s="371"/>
      <c r="R12" s="371"/>
    </row>
    <row r="13" spans="1:18" x14ac:dyDescent="0.35">
      <c r="A13" s="368"/>
      <c r="B13" s="372" t="s">
        <v>177</v>
      </c>
      <c r="C13" s="372" t="s">
        <v>179</v>
      </c>
      <c r="D13" s="370"/>
      <c r="E13" s="370"/>
      <c r="F13" s="370"/>
      <c r="G13" s="370"/>
      <c r="H13" s="370"/>
      <c r="I13" s="370"/>
      <c r="J13" s="370"/>
      <c r="K13" s="371"/>
      <c r="L13" s="371"/>
      <c r="M13" s="371"/>
      <c r="N13" s="371"/>
      <c r="O13" s="371"/>
      <c r="P13" s="371"/>
      <c r="Q13" s="371"/>
      <c r="R13" s="371"/>
    </row>
    <row r="14" spans="1:18" x14ac:dyDescent="0.35">
      <c r="A14" s="368"/>
      <c r="B14" s="372" t="s">
        <v>180</v>
      </c>
      <c r="C14" s="372" t="s">
        <v>181</v>
      </c>
      <c r="D14" s="370"/>
      <c r="E14" s="370"/>
      <c r="F14" s="370"/>
      <c r="G14" s="370"/>
      <c r="H14" s="370"/>
      <c r="I14" s="370"/>
      <c r="J14" s="370"/>
      <c r="K14" s="371"/>
      <c r="L14" s="371"/>
      <c r="M14" s="371"/>
      <c r="N14" s="371"/>
      <c r="O14" s="371"/>
      <c r="P14" s="371"/>
      <c r="Q14" s="371"/>
      <c r="R14" s="371"/>
    </row>
    <row r="15" spans="1:18" x14ac:dyDescent="0.35">
      <c r="A15" s="368"/>
      <c r="B15" s="372" t="s">
        <v>176</v>
      </c>
      <c r="C15" s="372" t="s">
        <v>182</v>
      </c>
      <c r="D15" s="371"/>
      <c r="E15" s="371"/>
      <c r="F15" s="371"/>
      <c r="G15" s="371"/>
      <c r="H15" s="371"/>
      <c r="I15" s="371"/>
      <c r="J15" s="371"/>
      <c r="K15" s="371"/>
      <c r="L15" s="371"/>
      <c r="M15" s="371"/>
      <c r="N15" s="371"/>
      <c r="O15" s="371"/>
      <c r="P15" s="371"/>
      <c r="Q15" s="371"/>
      <c r="R15" s="371"/>
    </row>
    <row r="16" spans="1:18" x14ac:dyDescent="0.35">
      <c r="A16" s="368"/>
      <c r="B16" s="373"/>
      <c r="C16" s="374"/>
      <c r="D16" s="371"/>
      <c r="E16" s="371"/>
      <c r="F16" s="371"/>
      <c r="G16" s="371"/>
      <c r="H16" s="371"/>
      <c r="I16" s="371"/>
      <c r="J16" s="371"/>
      <c r="K16" s="371"/>
      <c r="L16" s="371"/>
      <c r="M16" s="371"/>
      <c r="N16" s="371"/>
      <c r="O16" s="371"/>
      <c r="P16" s="371"/>
      <c r="Q16" s="371"/>
      <c r="R16" s="371"/>
    </row>
    <row r="17" spans="1:18" x14ac:dyDescent="0.35">
      <c r="A17" s="363"/>
      <c r="B17" s="547" t="s">
        <v>185</v>
      </c>
      <c r="C17" s="548"/>
      <c r="D17" s="371"/>
      <c r="E17" s="371"/>
      <c r="F17" s="371"/>
      <c r="G17" s="371"/>
      <c r="H17" s="371"/>
      <c r="I17" s="371"/>
      <c r="J17" s="371"/>
      <c r="K17" s="371"/>
      <c r="L17" s="371"/>
      <c r="M17" s="371"/>
      <c r="N17" s="371"/>
      <c r="O17" s="371"/>
      <c r="P17" s="371"/>
      <c r="Q17" s="371"/>
      <c r="R17" s="371"/>
    </row>
    <row r="18" spans="1:18" ht="54.75" customHeight="1" x14ac:dyDescent="0.35">
      <c r="A18" s="368"/>
      <c r="B18" s="545" t="s">
        <v>186</v>
      </c>
      <c r="C18" s="546"/>
      <c r="D18" s="371"/>
      <c r="E18" s="371"/>
      <c r="F18" s="371"/>
      <c r="G18" s="371"/>
      <c r="H18" s="371"/>
      <c r="I18" s="371"/>
      <c r="J18" s="371"/>
      <c r="K18" s="371"/>
      <c r="L18" s="371"/>
      <c r="M18" s="371"/>
      <c r="N18" s="371"/>
      <c r="O18" s="371"/>
      <c r="P18" s="371"/>
      <c r="Q18" s="371"/>
      <c r="R18" s="371"/>
    </row>
    <row r="19" spans="1:18" x14ac:dyDescent="0.35">
      <c r="A19" s="368"/>
      <c r="B19" s="373"/>
      <c r="C19" s="374"/>
      <c r="D19" s="371"/>
      <c r="E19" s="371"/>
      <c r="F19" s="371"/>
      <c r="G19" s="371"/>
      <c r="H19" s="371"/>
      <c r="I19" s="371"/>
      <c r="J19" s="371"/>
      <c r="K19" s="371"/>
      <c r="L19" s="371"/>
      <c r="M19" s="371"/>
      <c r="N19" s="371"/>
      <c r="O19" s="371"/>
      <c r="P19" s="371"/>
      <c r="Q19" s="371"/>
      <c r="R19" s="371"/>
    </row>
    <row r="20" spans="1:18" s="362" customFormat="1" x14ac:dyDescent="0.3">
      <c r="A20" s="363"/>
      <c r="B20" s="549" t="s">
        <v>187</v>
      </c>
      <c r="C20" s="550"/>
      <c r="D20" s="364"/>
      <c r="E20" s="364"/>
      <c r="F20" s="364"/>
      <c r="G20" s="364"/>
      <c r="H20" s="364"/>
      <c r="I20" s="364"/>
      <c r="J20" s="364"/>
      <c r="K20" s="364"/>
      <c r="L20" s="364"/>
      <c r="M20" s="364"/>
      <c r="N20" s="364"/>
      <c r="O20" s="364"/>
      <c r="P20" s="364"/>
      <c r="Q20" s="364"/>
      <c r="R20" s="364"/>
    </row>
    <row r="21" spans="1:18" ht="142.5" customHeight="1" x14ac:dyDescent="0.35">
      <c r="A21" s="368"/>
      <c r="B21" s="545" t="s">
        <v>188</v>
      </c>
      <c r="C21" s="546"/>
      <c r="D21" s="371"/>
      <c r="E21" s="371"/>
      <c r="F21" s="371"/>
      <c r="G21" s="371"/>
      <c r="H21" s="371"/>
      <c r="I21" s="371"/>
      <c r="J21" s="371"/>
      <c r="K21" s="371"/>
      <c r="L21" s="371"/>
      <c r="M21" s="371"/>
      <c r="N21" s="371"/>
      <c r="O21" s="371"/>
      <c r="P21" s="371"/>
      <c r="Q21" s="371"/>
      <c r="R21" s="371"/>
    </row>
    <row r="22" spans="1:18" x14ac:dyDescent="0.35">
      <c r="A22" s="368"/>
      <c r="B22" s="373"/>
      <c r="C22" s="374"/>
      <c r="D22" s="371"/>
      <c r="E22" s="371"/>
      <c r="F22" s="371"/>
      <c r="G22" s="371"/>
      <c r="H22" s="371"/>
      <c r="I22" s="371"/>
      <c r="J22" s="371"/>
      <c r="K22" s="371"/>
      <c r="L22" s="371"/>
      <c r="M22" s="371"/>
      <c r="N22" s="371"/>
      <c r="O22" s="371"/>
      <c r="P22" s="371"/>
      <c r="Q22" s="371"/>
      <c r="R22" s="371"/>
    </row>
    <row r="23" spans="1:18" s="362" customFormat="1" x14ac:dyDescent="0.3">
      <c r="A23" s="363"/>
      <c r="B23" s="549" t="s">
        <v>189</v>
      </c>
      <c r="C23" s="550"/>
      <c r="D23" s="364"/>
      <c r="E23" s="364"/>
      <c r="F23" s="364"/>
      <c r="G23" s="364"/>
      <c r="H23" s="364"/>
      <c r="I23" s="364"/>
      <c r="J23" s="364"/>
      <c r="K23" s="364"/>
      <c r="L23" s="364"/>
      <c r="M23" s="364"/>
      <c r="N23" s="364"/>
      <c r="O23" s="364"/>
      <c r="P23" s="364"/>
      <c r="Q23" s="364"/>
      <c r="R23" s="364"/>
    </row>
    <row r="24" spans="1:18" s="362" customFormat="1" ht="104.25" customHeight="1" x14ac:dyDescent="0.3">
      <c r="A24" s="363"/>
      <c r="B24" s="545" t="s">
        <v>190</v>
      </c>
      <c r="C24" s="546"/>
      <c r="D24" s="364"/>
      <c r="E24" s="364"/>
      <c r="F24" s="364"/>
      <c r="G24" s="364"/>
      <c r="H24" s="364"/>
      <c r="I24" s="364"/>
      <c r="J24" s="364"/>
      <c r="K24" s="364"/>
      <c r="L24" s="364"/>
      <c r="M24" s="364"/>
      <c r="N24" s="364"/>
      <c r="O24" s="364"/>
      <c r="P24" s="364"/>
      <c r="Q24" s="364"/>
      <c r="R24" s="364"/>
    </row>
    <row r="25" spans="1:18" s="362" customFormat="1" x14ac:dyDescent="0.3">
      <c r="A25" s="363"/>
      <c r="B25" s="375"/>
      <c r="C25" s="345"/>
      <c r="D25" s="364"/>
      <c r="E25" s="364"/>
      <c r="F25" s="364"/>
      <c r="G25" s="364"/>
      <c r="H25" s="364"/>
      <c r="I25" s="364"/>
      <c r="J25" s="364"/>
      <c r="K25" s="364"/>
      <c r="L25" s="364"/>
      <c r="M25" s="364"/>
      <c r="N25" s="364"/>
      <c r="O25" s="364"/>
      <c r="P25" s="364"/>
      <c r="Q25" s="364"/>
      <c r="R25" s="364"/>
    </row>
    <row r="26" spans="1:18" s="362" customFormat="1" x14ac:dyDescent="0.3">
      <c r="A26" s="363"/>
      <c r="B26" s="549" t="s">
        <v>191</v>
      </c>
      <c r="C26" s="550"/>
      <c r="D26" s="364"/>
      <c r="E26" s="364"/>
      <c r="F26" s="364"/>
      <c r="G26" s="364"/>
      <c r="H26" s="364"/>
      <c r="I26" s="364"/>
      <c r="J26" s="364"/>
      <c r="K26" s="364"/>
      <c r="L26" s="364"/>
      <c r="M26" s="364"/>
      <c r="N26" s="364"/>
      <c r="O26" s="364"/>
      <c r="P26" s="364"/>
      <c r="Q26" s="364"/>
      <c r="R26" s="364"/>
    </row>
    <row r="27" spans="1:18" s="362" customFormat="1" ht="115.5" customHeight="1" x14ac:dyDescent="0.3">
      <c r="A27" s="363"/>
      <c r="B27" s="545" t="s">
        <v>238</v>
      </c>
      <c r="C27" s="546"/>
      <c r="D27" s="364"/>
      <c r="E27" s="364"/>
      <c r="F27" s="364"/>
      <c r="G27" s="364"/>
      <c r="H27" s="364"/>
      <c r="I27" s="364"/>
      <c r="J27" s="364"/>
      <c r="K27" s="364"/>
      <c r="L27" s="364"/>
      <c r="M27" s="364"/>
      <c r="N27" s="364"/>
      <c r="O27" s="364"/>
      <c r="P27" s="364"/>
      <c r="Q27" s="364"/>
      <c r="R27" s="364"/>
    </row>
    <row r="28" spans="1:18" s="362" customFormat="1" x14ac:dyDescent="0.3">
      <c r="A28" s="363"/>
      <c r="B28" s="375"/>
      <c r="C28" s="345"/>
      <c r="D28" s="364"/>
      <c r="E28" s="364"/>
      <c r="F28" s="364"/>
      <c r="G28" s="364"/>
      <c r="H28" s="364"/>
      <c r="I28" s="364"/>
      <c r="J28" s="364"/>
      <c r="K28" s="364"/>
      <c r="L28" s="364"/>
      <c r="M28" s="364"/>
      <c r="N28" s="364"/>
      <c r="O28" s="364"/>
      <c r="P28" s="364"/>
      <c r="Q28" s="364"/>
      <c r="R28" s="364"/>
    </row>
    <row r="29" spans="1:18" s="362" customFormat="1" ht="21.75" customHeight="1" x14ac:dyDescent="0.3">
      <c r="A29" s="363"/>
      <c r="B29" s="549" t="s">
        <v>72</v>
      </c>
      <c r="C29" s="550"/>
      <c r="D29" s="364"/>
      <c r="E29" s="364"/>
      <c r="F29" s="364"/>
      <c r="G29" s="364"/>
      <c r="H29" s="364"/>
      <c r="I29" s="364"/>
      <c r="J29" s="364"/>
      <c r="K29" s="364"/>
      <c r="L29" s="364"/>
      <c r="M29" s="364"/>
      <c r="N29" s="364"/>
      <c r="O29" s="364"/>
      <c r="P29" s="364"/>
      <c r="Q29" s="364"/>
      <c r="R29" s="364"/>
    </row>
    <row r="30" spans="1:18" s="377" customFormat="1" ht="197.25" customHeight="1" x14ac:dyDescent="0.3">
      <c r="A30" s="376"/>
      <c r="B30" s="545" t="s">
        <v>411</v>
      </c>
      <c r="C30" s="546"/>
      <c r="D30" s="365"/>
      <c r="E30" s="365"/>
      <c r="F30" s="365"/>
      <c r="G30" s="365"/>
      <c r="H30" s="365"/>
      <c r="I30" s="365"/>
      <c r="J30" s="365"/>
      <c r="K30" s="365"/>
      <c r="L30" s="365"/>
      <c r="M30" s="365"/>
      <c r="N30" s="365"/>
      <c r="O30" s="365"/>
      <c r="P30" s="365"/>
      <c r="Q30" s="365"/>
      <c r="R30" s="365"/>
    </row>
    <row r="31" spans="1:18" s="377" customFormat="1" ht="17.25" customHeight="1" x14ac:dyDescent="0.3">
      <c r="A31" s="376"/>
      <c r="B31" s="386"/>
      <c r="C31" s="387"/>
      <c r="D31" s="365"/>
      <c r="E31" s="365"/>
      <c r="F31" s="365"/>
      <c r="G31" s="365"/>
      <c r="H31" s="365"/>
      <c r="I31" s="365"/>
      <c r="J31" s="365"/>
      <c r="K31" s="365"/>
      <c r="L31" s="365"/>
      <c r="M31" s="365"/>
      <c r="N31" s="365"/>
      <c r="O31" s="365"/>
      <c r="P31" s="365"/>
      <c r="Q31" s="365"/>
      <c r="R31" s="365"/>
    </row>
    <row r="32" spans="1:18" s="377" customFormat="1" ht="17.25" customHeight="1" x14ac:dyDescent="0.3">
      <c r="A32" s="376"/>
      <c r="B32" s="549" t="s">
        <v>303</v>
      </c>
      <c r="C32" s="550"/>
      <c r="D32" s="365"/>
      <c r="E32" s="365"/>
      <c r="F32" s="365"/>
      <c r="G32" s="365"/>
      <c r="H32" s="365"/>
      <c r="I32" s="365"/>
      <c r="J32" s="365"/>
      <c r="K32" s="365"/>
      <c r="L32" s="365"/>
      <c r="M32" s="365"/>
      <c r="N32" s="365"/>
      <c r="O32" s="365"/>
      <c r="P32" s="365"/>
      <c r="Q32" s="365"/>
      <c r="R32" s="365"/>
    </row>
    <row r="33" spans="1:18" s="377" customFormat="1" ht="42.75" customHeight="1" x14ac:dyDescent="0.3">
      <c r="A33" s="376"/>
      <c r="B33" s="545" t="s">
        <v>313</v>
      </c>
      <c r="C33" s="546"/>
      <c r="D33" s="387"/>
      <c r="E33" s="365"/>
      <c r="F33" s="365"/>
      <c r="G33" s="365"/>
      <c r="H33" s="365"/>
      <c r="I33" s="365"/>
      <c r="J33" s="365"/>
      <c r="K33" s="365"/>
      <c r="L33" s="365"/>
      <c r="M33" s="365"/>
      <c r="N33" s="365"/>
      <c r="O33" s="365"/>
      <c r="P33" s="365"/>
      <c r="Q33" s="365"/>
      <c r="R33" s="365"/>
    </row>
    <row r="34" spans="1:18" s="362" customFormat="1" x14ac:dyDescent="0.3">
      <c r="A34" s="363"/>
      <c r="B34" s="375"/>
      <c r="C34" s="345"/>
      <c r="D34" s="364"/>
      <c r="E34" s="364"/>
      <c r="F34" s="364"/>
      <c r="G34" s="364"/>
      <c r="H34" s="364"/>
      <c r="I34" s="364"/>
      <c r="J34" s="364"/>
      <c r="K34" s="364"/>
      <c r="L34" s="364"/>
      <c r="M34" s="364"/>
      <c r="N34" s="364"/>
      <c r="O34" s="364"/>
      <c r="P34" s="364"/>
      <c r="Q34" s="364"/>
      <c r="R34" s="364"/>
    </row>
    <row r="35" spans="1:18" s="362" customFormat="1" ht="21.75" customHeight="1" x14ac:dyDescent="0.3">
      <c r="A35" s="363"/>
      <c r="B35" s="549" t="s">
        <v>13</v>
      </c>
      <c r="C35" s="550"/>
      <c r="D35" s="364"/>
      <c r="E35" s="364"/>
      <c r="F35" s="364"/>
      <c r="G35" s="364"/>
      <c r="H35" s="364"/>
      <c r="I35" s="364"/>
      <c r="J35" s="364"/>
      <c r="K35" s="364"/>
      <c r="L35" s="364"/>
      <c r="M35" s="364"/>
      <c r="N35" s="364"/>
      <c r="O35" s="364"/>
      <c r="P35" s="364"/>
      <c r="Q35" s="364"/>
      <c r="R35" s="364"/>
    </row>
    <row r="36" spans="1:18" s="362" customFormat="1" ht="122.25" customHeight="1" x14ac:dyDescent="0.3">
      <c r="A36" s="363"/>
      <c r="B36" s="545" t="s">
        <v>233</v>
      </c>
      <c r="C36" s="546"/>
      <c r="D36" s="364"/>
      <c r="E36" s="364"/>
      <c r="F36" s="364"/>
      <c r="G36" s="364"/>
      <c r="H36" s="364"/>
      <c r="I36" s="364"/>
      <c r="J36" s="364"/>
      <c r="K36" s="364"/>
      <c r="L36" s="364"/>
      <c r="M36" s="364"/>
      <c r="N36" s="364"/>
      <c r="O36" s="364"/>
      <c r="P36" s="364"/>
      <c r="Q36" s="364"/>
      <c r="R36" s="364"/>
    </row>
    <row r="37" spans="1:18" s="362" customFormat="1" x14ac:dyDescent="0.3">
      <c r="A37" s="363"/>
      <c r="B37" s="375"/>
      <c r="C37" s="345"/>
      <c r="D37" s="364"/>
      <c r="E37" s="364"/>
      <c r="F37" s="364"/>
      <c r="G37" s="364"/>
      <c r="H37" s="364"/>
      <c r="I37" s="364"/>
      <c r="J37" s="364"/>
      <c r="K37" s="364"/>
      <c r="L37" s="364"/>
      <c r="M37" s="364"/>
      <c r="N37" s="364"/>
      <c r="O37" s="364"/>
      <c r="P37" s="364"/>
      <c r="Q37" s="364"/>
      <c r="R37" s="364"/>
    </row>
    <row r="38" spans="1:18" s="362" customFormat="1" ht="21.75" customHeight="1" x14ac:dyDescent="0.3">
      <c r="A38" s="363"/>
      <c r="B38" s="549" t="s">
        <v>234</v>
      </c>
      <c r="C38" s="550"/>
      <c r="D38" s="364"/>
      <c r="E38" s="364"/>
      <c r="F38" s="364"/>
      <c r="G38" s="364"/>
      <c r="H38" s="364"/>
      <c r="I38" s="364"/>
      <c r="J38" s="364"/>
      <c r="K38" s="364"/>
      <c r="L38" s="364"/>
      <c r="M38" s="364"/>
      <c r="N38" s="364"/>
      <c r="O38" s="364"/>
      <c r="P38" s="364"/>
      <c r="Q38" s="364"/>
      <c r="R38" s="364"/>
    </row>
    <row r="39" spans="1:18" s="362" customFormat="1" ht="207.25" customHeight="1" x14ac:dyDescent="0.3">
      <c r="A39" s="363"/>
      <c r="B39" s="545" t="s">
        <v>269</v>
      </c>
      <c r="C39" s="546"/>
      <c r="D39" s="364"/>
      <c r="E39" s="364"/>
      <c r="F39" s="364"/>
      <c r="G39" s="364"/>
      <c r="H39" s="364"/>
      <c r="I39" s="364"/>
      <c r="J39" s="364"/>
      <c r="K39" s="364"/>
      <c r="L39" s="364"/>
      <c r="M39" s="364"/>
      <c r="N39" s="364"/>
      <c r="O39" s="364"/>
      <c r="P39" s="364"/>
      <c r="Q39" s="364"/>
      <c r="R39" s="364"/>
    </row>
    <row r="40" spans="1:18" s="362" customFormat="1" ht="21.75" customHeight="1" x14ac:dyDescent="0.3">
      <c r="A40" s="363"/>
      <c r="B40" s="378"/>
      <c r="C40" s="340"/>
      <c r="D40" s="364"/>
      <c r="E40" s="364"/>
      <c r="F40" s="364"/>
      <c r="G40" s="364"/>
      <c r="H40" s="364"/>
      <c r="I40" s="364"/>
      <c r="J40" s="364"/>
      <c r="K40" s="364"/>
      <c r="L40" s="364"/>
      <c r="M40" s="364"/>
      <c r="N40" s="364"/>
      <c r="O40" s="364"/>
      <c r="P40" s="364"/>
      <c r="Q40" s="364"/>
      <c r="R40" s="364"/>
    </row>
    <row r="41" spans="1:18" s="362" customFormat="1" ht="21.75" customHeight="1" x14ac:dyDescent="0.3">
      <c r="A41" s="363"/>
      <c r="B41" s="549" t="s">
        <v>235</v>
      </c>
      <c r="C41" s="550"/>
      <c r="D41" s="364"/>
      <c r="E41" s="364"/>
      <c r="F41" s="364"/>
      <c r="G41" s="364"/>
      <c r="H41" s="364"/>
      <c r="I41" s="364"/>
      <c r="J41" s="364"/>
      <c r="K41" s="364"/>
      <c r="L41" s="364"/>
      <c r="M41" s="364"/>
      <c r="N41" s="364"/>
      <c r="O41" s="364"/>
      <c r="P41" s="364"/>
      <c r="Q41" s="364"/>
      <c r="R41" s="364"/>
    </row>
    <row r="42" spans="1:18" s="362" customFormat="1" ht="145.5" customHeight="1" x14ac:dyDescent="0.3">
      <c r="A42" s="363"/>
      <c r="B42" s="545" t="s">
        <v>270</v>
      </c>
      <c r="C42" s="551"/>
      <c r="D42" s="364"/>
      <c r="E42" s="364"/>
      <c r="F42" s="364"/>
      <c r="G42" s="364"/>
      <c r="H42" s="364"/>
      <c r="I42" s="364"/>
      <c r="J42" s="364"/>
      <c r="K42" s="364"/>
      <c r="L42" s="364"/>
      <c r="M42" s="364"/>
      <c r="N42" s="364"/>
      <c r="O42" s="364"/>
      <c r="P42" s="364"/>
      <c r="Q42" s="364"/>
      <c r="R42" s="364"/>
    </row>
    <row r="43" spans="1:18" s="362" customFormat="1" ht="21.75" customHeight="1" x14ac:dyDescent="0.3">
      <c r="A43" s="363"/>
      <c r="B43" s="378"/>
      <c r="C43" s="340"/>
      <c r="D43" s="364"/>
      <c r="E43" s="364"/>
      <c r="F43" s="364"/>
      <c r="G43" s="364"/>
      <c r="H43" s="364"/>
      <c r="I43" s="364"/>
      <c r="J43" s="364"/>
      <c r="K43" s="364"/>
      <c r="L43" s="364"/>
      <c r="M43" s="364"/>
      <c r="N43" s="364"/>
      <c r="O43" s="364"/>
      <c r="P43" s="364"/>
      <c r="Q43" s="364"/>
      <c r="R43" s="364"/>
    </row>
    <row r="44" spans="1:18" s="362" customFormat="1" ht="21.75" customHeight="1" x14ac:dyDescent="0.3">
      <c r="A44" s="363"/>
      <c r="B44" s="549" t="s">
        <v>236</v>
      </c>
      <c r="C44" s="550"/>
      <c r="D44" s="364"/>
      <c r="E44" s="364"/>
      <c r="F44" s="364"/>
      <c r="G44" s="364"/>
      <c r="H44" s="364"/>
      <c r="I44" s="364"/>
      <c r="J44" s="364"/>
      <c r="K44" s="364"/>
      <c r="L44" s="364"/>
      <c r="M44" s="364"/>
      <c r="N44" s="364"/>
      <c r="O44" s="364"/>
      <c r="P44" s="364"/>
      <c r="Q44" s="364"/>
      <c r="R44" s="364"/>
    </row>
    <row r="45" spans="1:18" s="362" customFormat="1" ht="78.75" customHeight="1" x14ac:dyDescent="0.3">
      <c r="A45" s="363"/>
      <c r="B45" s="545" t="s">
        <v>271</v>
      </c>
      <c r="C45" s="551"/>
      <c r="D45" s="364"/>
      <c r="E45" s="364"/>
      <c r="F45" s="364"/>
      <c r="G45" s="364"/>
      <c r="H45" s="364"/>
      <c r="I45" s="364"/>
      <c r="J45" s="364"/>
      <c r="K45" s="364"/>
      <c r="L45" s="364"/>
      <c r="M45" s="364"/>
      <c r="N45" s="364"/>
      <c r="O45" s="364"/>
      <c r="P45" s="364"/>
      <c r="Q45" s="364"/>
      <c r="R45" s="364"/>
    </row>
    <row r="46" spans="1:18" s="362" customFormat="1" x14ac:dyDescent="0.3">
      <c r="A46" s="363"/>
      <c r="B46" s="375"/>
      <c r="C46" s="345"/>
      <c r="D46" s="364"/>
      <c r="E46" s="364"/>
      <c r="F46" s="364"/>
      <c r="G46" s="364"/>
      <c r="H46" s="364"/>
      <c r="I46" s="364"/>
      <c r="J46" s="364"/>
      <c r="K46" s="364"/>
      <c r="L46" s="364"/>
      <c r="M46" s="364"/>
      <c r="N46" s="364"/>
      <c r="O46" s="364"/>
      <c r="P46" s="364"/>
      <c r="Q46" s="364"/>
      <c r="R46" s="364"/>
    </row>
    <row r="47" spans="1:18" s="362" customFormat="1" ht="21.75" customHeight="1" x14ac:dyDescent="0.3">
      <c r="A47" s="363"/>
      <c r="B47" s="549" t="s">
        <v>237</v>
      </c>
      <c r="C47" s="550"/>
      <c r="D47" s="364"/>
      <c r="E47" s="364"/>
      <c r="F47" s="364"/>
      <c r="G47" s="364"/>
      <c r="H47" s="364"/>
      <c r="I47" s="364"/>
      <c r="J47" s="364"/>
      <c r="K47" s="364"/>
      <c r="L47" s="364"/>
      <c r="M47" s="364"/>
      <c r="N47" s="364"/>
      <c r="O47" s="364"/>
      <c r="P47" s="364"/>
      <c r="Q47" s="364"/>
      <c r="R47" s="364"/>
    </row>
    <row r="48" spans="1:18" s="362" customFormat="1" ht="78" customHeight="1" x14ac:dyDescent="0.3">
      <c r="A48" s="363"/>
      <c r="B48" s="545" t="s">
        <v>272</v>
      </c>
      <c r="C48" s="546"/>
      <c r="D48" s="364"/>
      <c r="E48" s="364"/>
      <c r="F48" s="364"/>
      <c r="G48" s="364"/>
      <c r="H48" s="364"/>
      <c r="I48" s="364"/>
      <c r="J48" s="364"/>
      <c r="K48" s="364"/>
      <c r="L48" s="364"/>
      <c r="M48" s="364"/>
      <c r="N48" s="364"/>
      <c r="O48" s="364"/>
      <c r="P48" s="364"/>
      <c r="Q48" s="364"/>
      <c r="R48" s="364"/>
    </row>
    <row r="49" spans="1:18" s="362" customFormat="1" x14ac:dyDescent="0.3">
      <c r="A49" s="363"/>
      <c r="B49" s="375"/>
      <c r="C49" s="345"/>
      <c r="D49" s="364"/>
      <c r="E49" s="364"/>
      <c r="F49" s="364"/>
      <c r="G49" s="364"/>
      <c r="H49" s="364"/>
      <c r="I49" s="364"/>
      <c r="J49" s="364"/>
      <c r="K49" s="364"/>
      <c r="L49" s="364"/>
      <c r="M49" s="364"/>
      <c r="N49" s="364"/>
      <c r="O49" s="364"/>
      <c r="P49" s="364"/>
      <c r="Q49" s="364"/>
      <c r="R49" s="364"/>
    </row>
    <row r="50" spans="1:18" s="362" customFormat="1" ht="21.75" customHeight="1" x14ac:dyDescent="0.3">
      <c r="A50" s="363"/>
      <c r="B50" s="549" t="s">
        <v>32</v>
      </c>
      <c r="C50" s="550"/>
      <c r="D50" s="364"/>
      <c r="E50" s="364"/>
      <c r="F50" s="364"/>
      <c r="G50" s="364"/>
      <c r="H50" s="364"/>
      <c r="I50" s="364"/>
      <c r="J50" s="364"/>
      <c r="K50" s="364"/>
      <c r="L50" s="364"/>
      <c r="M50" s="364"/>
      <c r="N50" s="364"/>
      <c r="O50" s="364"/>
      <c r="P50" s="364"/>
      <c r="Q50" s="364"/>
      <c r="R50" s="364"/>
    </row>
    <row r="51" spans="1:18" s="362" customFormat="1" ht="42" customHeight="1" x14ac:dyDescent="0.3">
      <c r="A51" s="363"/>
      <c r="B51" s="545" t="s">
        <v>239</v>
      </c>
      <c r="C51" s="546"/>
      <c r="D51" s="364"/>
      <c r="E51" s="364"/>
      <c r="F51" s="364"/>
      <c r="G51" s="364"/>
      <c r="H51" s="364"/>
      <c r="I51" s="364"/>
      <c r="J51" s="364"/>
      <c r="K51" s="364"/>
      <c r="L51" s="364"/>
      <c r="M51" s="364"/>
      <c r="N51" s="364"/>
      <c r="O51" s="364"/>
      <c r="P51" s="364"/>
      <c r="Q51" s="364"/>
      <c r="R51" s="364"/>
    </row>
    <row r="52" spans="1:18" s="362" customFormat="1" x14ac:dyDescent="0.3">
      <c r="A52" s="363"/>
      <c r="B52" s="375"/>
      <c r="C52" s="345"/>
      <c r="D52" s="364"/>
      <c r="E52" s="364"/>
      <c r="F52" s="364"/>
      <c r="G52" s="364"/>
      <c r="H52" s="364"/>
      <c r="I52" s="364"/>
      <c r="J52" s="364"/>
      <c r="K52" s="364"/>
      <c r="L52" s="364"/>
      <c r="M52" s="364"/>
      <c r="N52" s="364"/>
      <c r="O52" s="364"/>
      <c r="P52" s="364"/>
      <c r="Q52" s="364"/>
      <c r="R52" s="364"/>
    </row>
    <row r="53" spans="1:18" s="362" customFormat="1" ht="21.75" customHeight="1" x14ac:dyDescent="0.3">
      <c r="A53" s="363"/>
      <c r="B53" s="549" t="s">
        <v>240</v>
      </c>
      <c r="C53" s="550"/>
      <c r="D53" s="364"/>
      <c r="E53" s="364"/>
      <c r="F53" s="364"/>
      <c r="G53" s="364"/>
      <c r="H53" s="364"/>
      <c r="I53" s="364"/>
      <c r="J53" s="364"/>
      <c r="K53" s="364"/>
      <c r="L53" s="364"/>
      <c r="M53" s="364"/>
      <c r="N53" s="364"/>
      <c r="O53" s="364"/>
      <c r="P53" s="364"/>
      <c r="Q53" s="364"/>
      <c r="R53" s="364"/>
    </row>
    <row r="54" spans="1:18" s="362" customFormat="1" ht="346.5" customHeight="1" x14ac:dyDescent="0.3">
      <c r="A54" s="363"/>
      <c r="B54" s="545" t="s">
        <v>273</v>
      </c>
      <c r="C54" s="546"/>
      <c r="D54" s="364"/>
      <c r="E54" s="364"/>
      <c r="F54" s="364"/>
      <c r="G54" s="364"/>
      <c r="H54" s="364"/>
      <c r="I54" s="364"/>
      <c r="J54" s="364"/>
      <c r="K54" s="364"/>
      <c r="L54" s="364"/>
      <c r="M54" s="364"/>
      <c r="N54" s="364"/>
      <c r="O54" s="364"/>
      <c r="P54" s="364"/>
      <c r="Q54" s="364"/>
      <c r="R54" s="364"/>
    </row>
    <row r="55" spans="1:18" s="362" customFormat="1" ht="21.75" customHeight="1" x14ac:dyDescent="0.3">
      <c r="A55" s="363"/>
      <c r="B55" s="378"/>
      <c r="C55" s="340"/>
      <c r="D55" s="364"/>
      <c r="E55" s="364"/>
      <c r="F55" s="364"/>
      <c r="G55" s="364"/>
      <c r="H55" s="364"/>
      <c r="I55" s="364"/>
      <c r="J55" s="364"/>
      <c r="K55" s="364"/>
      <c r="L55" s="364"/>
      <c r="M55" s="364"/>
      <c r="N55" s="364"/>
      <c r="O55" s="364"/>
      <c r="P55" s="364"/>
      <c r="Q55" s="364"/>
      <c r="R55" s="364"/>
    </row>
    <row r="56" spans="1:18" s="362" customFormat="1" ht="21.75" customHeight="1" x14ac:dyDescent="0.3">
      <c r="A56" s="363"/>
      <c r="B56" s="549" t="s">
        <v>241</v>
      </c>
      <c r="C56" s="550"/>
      <c r="D56" s="364"/>
      <c r="E56" s="364"/>
      <c r="F56" s="364"/>
      <c r="G56" s="364"/>
      <c r="H56" s="364"/>
      <c r="I56" s="364"/>
      <c r="J56" s="364"/>
      <c r="K56" s="364"/>
      <c r="L56" s="364"/>
      <c r="M56" s="364"/>
      <c r="N56" s="364"/>
      <c r="O56" s="364"/>
      <c r="P56" s="364"/>
      <c r="Q56" s="364"/>
      <c r="R56" s="364"/>
    </row>
    <row r="57" spans="1:18" s="362" customFormat="1" ht="16" x14ac:dyDescent="0.3">
      <c r="A57" s="363"/>
      <c r="B57" s="545" t="s">
        <v>242</v>
      </c>
      <c r="C57" s="546"/>
      <c r="D57" s="364"/>
      <c r="E57" s="364"/>
      <c r="F57" s="364"/>
      <c r="G57" s="364"/>
      <c r="H57" s="364"/>
      <c r="I57" s="364"/>
      <c r="J57" s="364"/>
      <c r="K57" s="364"/>
      <c r="L57" s="364"/>
      <c r="M57" s="364"/>
      <c r="N57" s="364"/>
      <c r="O57" s="364"/>
      <c r="P57" s="364"/>
      <c r="Q57" s="364"/>
      <c r="R57" s="364"/>
    </row>
    <row r="58" spans="1:18" s="362" customFormat="1" ht="21.75" customHeight="1" x14ac:dyDescent="0.3">
      <c r="A58" s="363"/>
      <c r="B58" s="378"/>
      <c r="C58" s="340"/>
      <c r="D58" s="364"/>
      <c r="E58" s="364"/>
      <c r="F58" s="364"/>
      <c r="G58" s="364"/>
      <c r="H58" s="364"/>
      <c r="I58" s="364"/>
      <c r="J58" s="364"/>
      <c r="K58" s="364"/>
      <c r="L58" s="364"/>
      <c r="M58" s="364"/>
      <c r="N58" s="364"/>
      <c r="O58" s="364"/>
      <c r="P58" s="364"/>
      <c r="Q58" s="364"/>
      <c r="R58" s="364"/>
    </row>
    <row r="59" spans="1:18" s="362" customFormat="1" ht="21.75" customHeight="1" x14ac:dyDescent="0.3">
      <c r="A59" s="363"/>
      <c r="B59" s="549" t="s">
        <v>63</v>
      </c>
      <c r="C59" s="550"/>
      <c r="D59" s="364"/>
      <c r="E59" s="364"/>
      <c r="F59" s="364"/>
      <c r="G59" s="364"/>
      <c r="H59" s="364"/>
      <c r="I59" s="364"/>
      <c r="J59" s="364"/>
      <c r="K59" s="364"/>
      <c r="L59" s="364"/>
      <c r="M59" s="364"/>
      <c r="N59" s="364"/>
      <c r="O59" s="364"/>
      <c r="P59" s="364"/>
      <c r="Q59" s="364"/>
      <c r="R59" s="364"/>
    </row>
    <row r="60" spans="1:18" s="362" customFormat="1" ht="26.25" customHeight="1" x14ac:dyDescent="0.3">
      <c r="A60" s="363"/>
      <c r="B60" s="545" t="s">
        <v>243</v>
      </c>
      <c r="C60" s="546"/>
      <c r="D60" s="364"/>
      <c r="E60" s="364"/>
      <c r="F60" s="364"/>
      <c r="G60" s="364"/>
      <c r="H60" s="364"/>
      <c r="I60" s="364"/>
      <c r="J60" s="364"/>
      <c r="K60" s="364"/>
      <c r="L60" s="364"/>
      <c r="M60" s="364"/>
      <c r="N60" s="364"/>
      <c r="O60" s="364"/>
      <c r="P60" s="364"/>
      <c r="Q60" s="364"/>
      <c r="R60" s="364"/>
    </row>
    <row r="61" spans="1:18" s="362" customFormat="1" ht="21.75" customHeight="1" x14ac:dyDescent="0.3">
      <c r="A61" s="363"/>
      <c r="B61" s="378"/>
      <c r="C61" s="340"/>
      <c r="D61" s="364"/>
      <c r="E61" s="364"/>
      <c r="F61" s="364"/>
      <c r="G61" s="364"/>
      <c r="H61" s="364"/>
      <c r="I61" s="364"/>
      <c r="J61" s="364"/>
      <c r="K61" s="364"/>
      <c r="L61" s="364"/>
      <c r="M61" s="364"/>
      <c r="N61" s="364"/>
      <c r="O61" s="364"/>
      <c r="P61" s="364"/>
      <c r="Q61" s="364"/>
      <c r="R61" s="364"/>
    </row>
    <row r="62" spans="1:18" s="362" customFormat="1" ht="21.75" customHeight="1" x14ac:dyDescent="0.3">
      <c r="A62" s="363"/>
      <c r="B62" s="549" t="s">
        <v>18</v>
      </c>
      <c r="C62" s="550"/>
      <c r="D62" s="364"/>
      <c r="E62" s="364"/>
      <c r="F62" s="364"/>
      <c r="G62" s="364"/>
      <c r="H62" s="364"/>
      <c r="I62" s="364"/>
      <c r="J62" s="364"/>
      <c r="K62" s="364"/>
      <c r="L62" s="364"/>
      <c r="M62" s="364"/>
      <c r="N62" s="364"/>
      <c r="O62" s="364"/>
      <c r="P62" s="364"/>
      <c r="Q62" s="364"/>
      <c r="R62" s="364"/>
    </row>
    <row r="63" spans="1:18" s="362" customFormat="1" ht="16" x14ac:dyDescent="0.3">
      <c r="A63" s="363"/>
      <c r="B63" s="545" t="s">
        <v>244</v>
      </c>
      <c r="C63" s="546"/>
      <c r="D63" s="364"/>
      <c r="E63" s="364"/>
      <c r="F63" s="364"/>
      <c r="G63" s="364"/>
      <c r="H63" s="364"/>
      <c r="I63" s="364"/>
      <c r="J63" s="364"/>
      <c r="K63" s="364"/>
      <c r="L63" s="364"/>
      <c r="M63" s="364"/>
      <c r="N63" s="364"/>
      <c r="O63" s="364"/>
      <c r="P63" s="364"/>
      <c r="Q63" s="364"/>
      <c r="R63" s="364"/>
    </row>
    <row r="64" spans="1:18" s="362" customFormat="1" ht="21.75" customHeight="1" x14ac:dyDescent="0.3">
      <c r="A64" s="363"/>
      <c r="B64" s="378"/>
      <c r="C64" s="340"/>
      <c r="D64" s="364"/>
      <c r="E64" s="364"/>
      <c r="F64" s="364"/>
      <c r="G64" s="364"/>
      <c r="H64" s="364"/>
      <c r="I64" s="364"/>
      <c r="J64" s="364"/>
      <c r="K64" s="364"/>
      <c r="L64" s="364"/>
      <c r="M64" s="364"/>
      <c r="N64" s="364"/>
      <c r="O64" s="364"/>
      <c r="P64" s="364"/>
      <c r="Q64" s="364"/>
      <c r="R64" s="364"/>
    </row>
    <row r="65" spans="1:18" s="362" customFormat="1" ht="21.75" customHeight="1" x14ac:dyDescent="0.3">
      <c r="A65" s="363"/>
      <c r="B65" s="549" t="s">
        <v>73</v>
      </c>
      <c r="C65" s="550"/>
      <c r="D65" s="364"/>
      <c r="E65" s="364"/>
      <c r="F65" s="364"/>
      <c r="G65" s="364"/>
      <c r="H65" s="364"/>
      <c r="I65" s="364"/>
      <c r="J65" s="364"/>
      <c r="K65" s="364"/>
      <c r="L65" s="364"/>
      <c r="M65" s="364"/>
      <c r="N65" s="364"/>
      <c r="O65" s="364"/>
      <c r="P65" s="364"/>
      <c r="Q65" s="364"/>
      <c r="R65" s="364"/>
    </row>
    <row r="66" spans="1:18" s="362" customFormat="1" ht="16" x14ac:dyDescent="0.3">
      <c r="A66" s="363"/>
      <c r="B66" s="545" t="s">
        <v>245</v>
      </c>
      <c r="C66" s="546"/>
      <c r="D66" s="364"/>
      <c r="E66" s="364"/>
      <c r="F66" s="364"/>
      <c r="G66" s="364"/>
      <c r="H66" s="364"/>
      <c r="I66" s="364"/>
      <c r="J66" s="364"/>
      <c r="K66" s="364"/>
      <c r="L66" s="364"/>
      <c r="M66" s="364"/>
      <c r="N66" s="364"/>
      <c r="O66" s="364"/>
      <c r="P66" s="364"/>
      <c r="Q66" s="364"/>
      <c r="R66" s="364"/>
    </row>
    <row r="67" spans="1:18" s="362" customFormat="1" ht="21.75" customHeight="1" x14ac:dyDescent="0.3">
      <c r="A67" s="363"/>
      <c r="B67" s="378"/>
      <c r="C67" s="340"/>
      <c r="D67" s="364"/>
      <c r="E67" s="364"/>
      <c r="F67" s="364"/>
      <c r="G67" s="364"/>
      <c r="H67" s="364"/>
      <c r="I67" s="364"/>
      <c r="J67" s="364"/>
      <c r="K67" s="364"/>
      <c r="L67" s="364"/>
      <c r="M67" s="364"/>
      <c r="N67" s="364"/>
      <c r="O67" s="364"/>
      <c r="P67" s="364"/>
      <c r="Q67" s="364"/>
      <c r="R67" s="364"/>
    </row>
    <row r="68" spans="1:18" s="362" customFormat="1" ht="21.75" customHeight="1" x14ac:dyDescent="0.3">
      <c r="A68" s="363"/>
      <c r="B68" s="549" t="s">
        <v>246</v>
      </c>
      <c r="C68" s="550"/>
      <c r="D68" s="364"/>
      <c r="E68" s="364"/>
      <c r="F68" s="364"/>
      <c r="G68" s="364"/>
      <c r="H68" s="364"/>
      <c r="I68" s="364"/>
      <c r="J68" s="364"/>
      <c r="K68" s="364"/>
      <c r="L68" s="364"/>
      <c r="M68" s="364"/>
      <c r="N68" s="364"/>
      <c r="O68" s="364"/>
      <c r="P68" s="364"/>
      <c r="Q68" s="364"/>
      <c r="R68" s="364"/>
    </row>
    <row r="69" spans="1:18" s="362" customFormat="1" ht="54" customHeight="1" x14ac:dyDescent="0.3">
      <c r="A69" s="363"/>
      <c r="B69" s="545" t="s">
        <v>247</v>
      </c>
      <c r="C69" s="546"/>
      <c r="D69" s="364"/>
      <c r="E69" s="364"/>
      <c r="F69" s="364"/>
      <c r="G69" s="364"/>
      <c r="H69" s="364"/>
      <c r="I69" s="364"/>
      <c r="J69" s="364"/>
      <c r="K69" s="364"/>
      <c r="L69" s="364"/>
      <c r="M69" s="364"/>
      <c r="N69" s="364"/>
      <c r="O69" s="364"/>
      <c r="P69" s="364"/>
      <c r="Q69" s="364"/>
      <c r="R69" s="364"/>
    </row>
    <row r="70" spans="1:18" s="362" customFormat="1" ht="21.75" customHeight="1" x14ac:dyDescent="0.3">
      <c r="A70" s="363"/>
      <c r="B70" s="378"/>
      <c r="C70" s="340"/>
      <c r="D70" s="364"/>
      <c r="E70" s="364"/>
      <c r="F70" s="364"/>
      <c r="G70" s="364"/>
      <c r="H70" s="364"/>
      <c r="I70" s="364"/>
      <c r="J70" s="364"/>
      <c r="K70" s="364"/>
      <c r="L70" s="364"/>
      <c r="M70" s="364"/>
      <c r="N70" s="364"/>
      <c r="O70" s="364"/>
      <c r="P70" s="364"/>
      <c r="Q70" s="364"/>
      <c r="R70" s="364"/>
    </row>
    <row r="71" spans="1:18" s="362" customFormat="1" ht="21.75" customHeight="1" x14ac:dyDescent="0.3">
      <c r="A71" s="363"/>
      <c r="B71" s="549" t="s">
        <v>248</v>
      </c>
      <c r="C71" s="550"/>
      <c r="D71" s="364"/>
      <c r="E71" s="364"/>
      <c r="F71" s="364"/>
      <c r="G71" s="364"/>
      <c r="H71" s="364"/>
      <c r="I71" s="364"/>
      <c r="J71" s="364"/>
      <c r="K71" s="364"/>
      <c r="L71" s="364"/>
      <c r="M71" s="364"/>
      <c r="N71" s="364"/>
      <c r="O71" s="364"/>
      <c r="P71" s="364"/>
      <c r="Q71" s="364"/>
      <c r="R71" s="364"/>
    </row>
    <row r="72" spans="1:18" s="362" customFormat="1" ht="27.25" customHeight="1" x14ac:dyDescent="0.3">
      <c r="A72" s="363"/>
      <c r="B72" s="545" t="s">
        <v>249</v>
      </c>
      <c r="C72" s="546"/>
      <c r="D72" s="364"/>
      <c r="E72" s="364"/>
      <c r="F72" s="364"/>
      <c r="G72" s="364"/>
      <c r="H72" s="364"/>
      <c r="I72" s="364"/>
      <c r="J72" s="364"/>
      <c r="K72" s="364"/>
      <c r="L72" s="364"/>
      <c r="M72" s="364"/>
      <c r="N72" s="364"/>
      <c r="O72" s="364"/>
      <c r="P72" s="364"/>
      <c r="Q72" s="364"/>
      <c r="R72" s="364"/>
    </row>
    <row r="73" spans="1:18" s="362" customFormat="1" ht="21.75" customHeight="1" x14ac:dyDescent="0.3">
      <c r="A73" s="363"/>
      <c r="B73" s="378"/>
      <c r="C73" s="340"/>
      <c r="D73" s="364"/>
      <c r="E73" s="364"/>
      <c r="F73" s="364"/>
      <c r="G73" s="364"/>
      <c r="H73" s="364"/>
      <c r="I73" s="364"/>
      <c r="J73" s="364"/>
      <c r="K73" s="364"/>
      <c r="L73" s="364"/>
      <c r="M73" s="364"/>
      <c r="N73" s="364"/>
      <c r="O73" s="364"/>
      <c r="P73" s="364"/>
      <c r="Q73" s="364"/>
      <c r="R73" s="364"/>
    </row>
    <row r="74" spans="1:18" s="362" customFormat="1" ht="21.75" customHeight="1" x14ac:dyDescent="0.3">
      <c r="A74" s="363"/>
      <c r="B74" s="549" t="s">
        <v>250</v>
      </c>
      <c r="C74" s="550"/>
      <c r="D74" s="364"/>
      <c r="E74" s="364"/>
      <c r="F74" s="364"/>
      <c r="G74" s="364"/>
      <c r="H74" s="364"/>
      <c r="I74" s="364"/>
      <c r="J74" s="364"/>
      <c r="K74" s="364"/>
      <c r="L74" s="364"/>
      <c r="M74" s="364"/>
      <c r="N74" s="364"/>
      <c r="O74" s="364"/>
      <c r="P74" s="364"/>
      <c r="Q74" s="364"/>
      <c r="R74" s="364"/>
    </row>
    <row r="75" spans="1:18" s="362" customFormat="1" ht="27.75" customHeight="1" x14ac:dyDescent="0.3">
      <c r="A75" s="363"/>
      <c r="B75" s="545" t="s">
        <v>251</v>
      </c>
      <c r="C75" s="546"/>
      <c r="D75" s="364"/>
      <c r="E75" s="364"/>
      <c r="F75" s="364"/>
      <c r="G75" s="364"/>
      <c r="H75" s="364"/>
      <c r="I75" s="364"/>
      <c r="J75" s="364"/>
      <c r="K75" s="364"/>
      <c r="L75" s="364"/>
      <c r="M75" s="364"/>
      <c r="N75" s="364"/>
      <c r="O75" s="364"/>
      <c r="P75" s="364"/>
      <c r="Q75" s="364"/>
      <c r="R75" s="364"/>
    </row>
    <row r="76" spans="1:18" s="362" customFormat="1" ht="21.75" customHeight="1" x14ac:dyDescent="0.3">
      <c r="A76" s="363"/>
      <c r="B76" s="378"/>
      <c r="C76" s="340"/>
      <c r="D76" s="364"/>
      <c r="E76" s="364"/>
      <c r="F76" s="364"/>
      <c r="G76" s="364"/>
      <c r="H76" s="364"/>
      <c r="I76" s="364"/>
      <c r="J76" s="364"/>
      <c r="K76" s="364"/>
      <c r="L76" s="364"/>
      <c r="M76" s="364"/>
      <c r="N76" s="364"/>
      <c r="O76" s="364"/>
      <c r="P76" s="364"/>
      <c r="Q76" s="364"/>
      <c r="R76" s="364"/>
    </row>
    <row r="77" spans="1:18" s="362" customFormat="1" ht="21.75" customHeight="1" x14ac:dyDescent="0.3">
      <c r="A77" s="363"/>
      <c r="B77" s="549" t="s">
        <v>252</v>
      </c>
      <c r="C77" s="550"/>
      <c r="D77" s="364"/>
      <c r="E77" s="364"/>
      <c r="F77" s="364"/>
      <c r="G77" s="364"/>
      <c r="H77" s="364"/>
      <c r="I77" s="364"/>
      <c r="J77" s="364"/>
      <c r="K77" s="364"/>
      <c r="L77" s="364"/>
      <c r="M77" s="364"/>
      <c r="N77" s="364"/>
      <c r="O77" s="364"/>
      <c r="P77" s="364"/>
      <c r="Q77" s="364"/>
      <c r="R77" s="364"/>
    </row>
    <row r="78" spans="1:18" s="362" customFormat="1" ht="21.75" customHeight="1" x14ac:dyDescent="0.3">
      <c r="A78" s="363"/>
      <c r="B78" s="545" t="s">
        <v>253</v>
      </c>
      <c r="C78" s="546"/>
      <c r="D78" s="364"/>
      <c r="E78" s="364"/>
      <c r="F78" s="364"/>
      <c r="G78" s="364"/>
      <c r="H78" s="364"/>
      <c r="I78" s="364"/>
      <c r="J78" s="364"/>
      <c r="K78" s="364"/>
      <c r="L78" s="364"/>
      <c r="M78" s="364"/>
      <c r="N78" s="364"/>
      <c r="O78" s="364"/>
      <c r="P78" s="364"/>
      <c r="Q78" s="364"/>
      <c r="R78" s="364"/>
    </row>
    <row r="79" spans="1:18" s="362" customFormat="1" ht="21.75" customHeight="1" x14ac:dyDescent="0.3">
      <c r="A79" s="363"/>
      <c r="B79" s="378"/>
      <c r="C79" s="340"/>
      <c r="D79" s="364"/>
      <c r="E79" s="364"/>
      <c r="F79" s="364"/>
      <c r="G79" s="364"/>
      <c r="H79" s="364"/>
      <c r="I79" s="364"/>
      <c r="J79" s="364"/>
      <c r="K79" s="364"/>
      <c r="L79" s="364"/>
      <c r="M79" s="364"/>
      <c r="N79" s="364"/>
      <c r="O79" s="364"/>
      <c r="P79" s="364"/>
      <c r="Q79" s="364"/>
      <c r="R79" s="364"/>
    </row>
    <row r="80" spans="1:18" s="362" customFormat="1" ht="21.75" customHeight="1" x14ac:dyDescent="0.3">
      <c r="A80" s="363"/>
      <c r="B80" s="549" t="s">
        <v>309</v>
      </c>
      <c r="C80" s="550"/>
      <c r="D80" s="364"/>
      <c r="E80" s="364"/>
      <c r="F80" s="364"/>
      <c r="G80" s="364"/>
      <c r="H80" s="364"/>
      <c r="I80" s="364"/>
      <c r="J80" s="364"/>
      <c r="K80" s="364"/>
      <c r="L80" s="364"/>
      <c r="M80" s="364"/>
      <c r="N80" s="364"/>
      <c r="O80" s="364"/>
      <c r="P80" s="364"/>
      <c r="Q80" s="364"/>
      <c r="R80" s="364"/>
    </row>
    <row r="81" spans="1:18" x14ac:dyDescent="0.35">
      <c r="B81" s="545" t="s">
        <v>312</v>
      </c>
      <c r="C81" s="546"/>
    </row>
    <row r="84" spans="1:18" s="362" customFormat="1" ht="21.75" customHeight="1" x14ac:dyDescent="0.3">
      <c r="A84" s="363"/>
      <c r="B84" s="378"/>
      <c r="C84" s="340"/>
      <c r="D84" s="364"/>
      <c r="E84" s="364"/>
      <c r="F84" s="364"/>
      <c r="G84" s="364"/>
      <c r="H84" s="364"/>
      <c r="I84" s="364"/>
      <c r="J84" s="364"/>
      <c r="K84" s="364"/>
      <c r="L84" s="364"/>
      <c r="M84" s="364"/>
      <c r="N84" s="364"/>
      <c r="O84" s="364"/>
      <c r="P84" s="364"/>
      <c r="Q84" s="364"/>
      <c r="R84" s="364"/>
    </row>
    <row r="85" spans="1:18" s="362" customFormat="1" ht="21.75" customHeight="1" x14ac:dyDescent="0.3">
      <c r="A85" s="363"/>
      <c r="B85" s="378"/>
      <c r="C85" s="340"/>
      <c r="D85" s="364"/>
      <c r="E85" s="364"/>
      <c r="F85" s="364"/>
      <c r="G85" s="364"/>
      <c r="H85" s="364"/>
      <c r="I85" s="364"/>
      <c r="J85" s="364"/>
      <c r="K85" s="364"/>
      <c r="L85" s="364"/>
      <c r="M85" s="364"/>
      <c r="N85" s="364"/>
      <c r="O85" s="364"/>
      <c r="P85" s="364"/>
      <c r="Q85" s="364"/>
      <c r="R85" s="364"/>
    </row>
    <row r="86" spans="1:18" s="362" customFormat="1" ht="21.75" customHeight="1" x14ac:dyDescent="0.3">
      <c r="A86" s="363"/>
      <c r="B86" s="378"/>
      <c r="C86" s="340"/>
      <c r="D86" s="364"/>
      <c r="E86" s="364"/>
      <c r="F86" s="364"/>
      <c r="G86" s="364"/>
      <c r="H86" s="364"/>
      <c r="I86" s="364"/>
      <c r="J86" s="364"/>
      <c r="K86" s="364"/>
      <c r="L86" s="364"/>
      <c r="M86" s="364"/>
      <c r="N86" s="364"/>
      <c r="O86" s="364"/>
      <c r="P86" s="364"/>
      <c r="Q86" s="364"/>
      <c r="R86" s="364"/>
    </row>
  </sheetData>
  <mergeCells count="44">
    <mergeCell ref="B80:C80"/>
    <mergeCell ref="B81:C81"/>
    <mergeCell ref="B32:C32"/>
    <mergeCell ref="B33:C33"/>
    <mergeCell ref="B74:C74"/>
    <mergeCell ref="B75:C75"/>
    <mergeCell ref="B77:C77"/>
    <mergeCell ref="B78:C78"/>
    <mergeCell ref="B65:C65"/>
    <mergeCell ref="B66:C66"/>
    <mergeCell ref="B68:C68"/>
    <mergeCell ref="B69:C69"/>
    <mergeCell ref="B71:C71"/>
    <mergeCell ref="B72:C72"/>
    <mergeCell ref="B63:C63"/>
    <mergeCell ref="B47:C47"/>
    <mergeCell ref="B48:C48"/>
    <mergeCell ref="B50:C50"/>
    <mergeCell ref="B51:C51"/>
    <mergeCell ref="B53:C53"/>
    <mergeCell ref="B54:C54"/>
    <mergeCell ref="B56:C56"/>
    <mergeCell ref="B57:C57"/>
    <mergeCell ref="B59:C59"/>
    <mergeCell ref="B60:C60"/>
    <mergeCell ref="B62:C62"/>
    <mergeCell ref="B45:C45"/>
    <mergeCell ref="B26:C26"/>
    <mergeCell ref="B27:C27"/>
    <mergeCell ref="B29:C29"/>
    <mergeCell ref="B30:C30"/>
    <mergeCell ref="B35:C35"/>
    <mergeCell ref="B36:C36"/>
    <mergeCell ref="B38:C38"/>
    <mergeCell ref="B39:C39"/>
    <mergeCell ref="B41:C41"/>
    <mergeCell ref="B42:C42"/>
    <mergeCell ref="B44:C44"/>
    <mergeCell ref="B24:C24"/>
    <mergeCell ref="B17:C17"/>
    <mergeCell ref="B18:C18"/>
    <mergeCell ref="B20:C20"/>
    <mergeCell ref="B21:C21"/>
    <mergeCell ref="B23:C23"/>
  </mergeCells>
  <pageMargins left="0.78740157499999996" right="0.78740157499999996" top="0.984251969" bottom="0.984251969"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31"/>
  <sheetViews>
    <sheetView topLeftCell="A16" workbookViewId="0">
      <selection activeCell="C9" sqref="C9"/>
    </sheetView>
  </sheetViews>
  <sheetFormatPr defaultRowHeight="13" x14ac:dyDescent="0.3"/>
  <cols>
    <col min="1" max="1" width="4.453125" customWidth="1"/>
    <col min="2" max="2" width="30.1796875" customWidth="1"/>
    <col min="3" max="3" width="57.1796875" customWidth="1"/>
    <col min="4" max="4" width="1.54296875" customWidth="1"/>
    <col min="5" max="5" width="1.7265625" customWidth="1"/>
    <col min="6" max="6" width="18" style="429" customWidth="1"/>
    <col min="7" max="7" width="62.26953125" style="429" customWidth="1"/>
  </cols>
  <sheetData>
    <row r="1" spans="1:7" ht="13" customHeight="1" x14ac:dyDescent="0.3">
      <c r="B1" s="559" t="s">
        <v>311</v>
      </c>
      <c r="C1" s="559"/>
      <c r="D1" s="559"/>
      <c r="E1" s="559"/>
      <c r="F1" s="559"/>
      <c r="G1" s="559"/>
    </row>
    <row r="2" spans="1:7" s="337" customFormat="1" ht="30" customHeight="1" x14ac:dyDescent="0.3">
      <c r="B2" s="564" t="s">
        <v>407</v>
      </c>
      <c r="C2" s="564"/>
      <c r="F2" s="427"/>
      <c r="G2" s="427"/>
    </row>
    <row r="3" spans="1:7" x14ac:dyDescent="0.3">
      <c r="B3" s="553" t="s">
        <v>314</v>
      </c>
      <c r="C3" s="554"/>
      <c r="F3" s="557" t="s">
        <v>308</v>
      </c>
      <c r="G3" s="558"/>
    </row>
    <row r="4" spans="1:7" s="337" customFormat="1" ht="14" x14ac:dyDescent="0.3">
      <c r="B4" s="379"/>
      <c r="C4" s="339"/>
      <c r="F4" s="427"/>
      <c r="G4" s="427"/>
    </row>
    <row r="5" spans="1:7" s="337" customFormat="1" x14ac:dyDescent="0.3">
      <c r="B5" s="369" t="s">
        <v>192</v>
      </c>
      <c r="C5" s="369" t="s">
        <v>193</v>
      </c>
      <c r="F5" s="428" t="s">
        <v>192</v>
      </c>
      <c r="G5" s="428" t="s">
        <v>193</v>
      </c>
    </row>
    <row r="6" spans="1:7" ht="31" customHeight="1" x14ac:dyDescent="0.3">
      <c r="B6" s="338" t="s">
        <v>227</v>
      </c>
      <c r="C6" s="338" t="s">
        <v>230</v>
      </c>
      <c r="F6" s="338" t="s">
        <v>310</v>
      </c>
      <c r="G6" s="562" t="s">
        <v>366</v>
      </c>
    </row>
    <row r="7" spans="1:7" ht="42" x14ac:dyDescent="0.3">
      <c r="B7" s="338" t="s">
        <v>228</v>
      </c>
      <c r="C7" s="338" t="s">
        <v>231</v>
      </c>
      <c r="F7" s="431"/>
      <c r="G7" s="563"/>
    </row>
    <row r="8" spans="1:7" ht="28" x14ac:dyDescent="0.3">
      <c r="B8" s="338" t="s">
        <v>229</v>
      </c>
      <c r="C8" s="338" t="s">
        <v>232</v>
      </c>
      <c r="F8" s="431"/>
      <c r="G8" s="432"/>
    </row>
    <row r="9" spans="1:7" x14ac:dyDescent="0.3">
      <c r="F9" s="431"/>
      <c r="G9" s="431"/>
    </row>
    <row r="10" spans="1:7" x14ac:dyDescent="0.3">
      <c r="F10" s="431"/>
      <c r="G10" s="431"/>
    </row>
    <row r="11" spans="1:7" x14ac:dyDescent="0.3">
      <c r="F11" s="431"/>
      <c r="G11" s="431"/>
    </row>
    <row r="12" spans="1:7" x14ac:dyDescent="0.3">
      <c r="B12" s="555" t="s">
        <v>226</v>
      </c>
      <c r="C12" s="556"/>
      <c r="F12" s="560" t="s">
        <v>352</v>
      </c>
      <c r="G12" s="561"/>
    </row>
    <row r="13" spans="1:7" s="337" customFormat="1" ht="14" x14ac:dyDescent="0.3">
      <c r="B13" s="378"/>
      <c r="C13" s="336"/>
      <c r="F13" s="434"/>
      <c r="G13" s="434"/>
    </row>
    <row r="14" spans="1:7" x14ac:dyDescent="0.3">
      <c r="A14" s="369" t="s">
        <v>295</v>
      </c>
      <c r="B14" s="369" t="s">
        <v>192</v>
      </c>
      <c r="C14" s="369" t="s">
        <v>193</v>
      </c>
      <c r="F14" s="435" t="s">
        <v>192</v>
      </c>
      <c r="G14" s="436" t="s">
        <v>193</v>
      </c>
    </row>
    <row r="15" spans="1:7" ht="92.25" customHeight="1" thickBot="1" x14ac:dyDescent="0.35">
      <c r="A15" s="338" t="s">
        <v>74</v>
      </c>
      <c r="B15" s="328" t="s">
        <v>194</v>
      </c>
      <c r="C15" s="329" t="s">
        <v>195</v>
      </c>
      <c r="F15" s="437" t="s">
        <v>351</v>
      </c>
      <c r="G15" s="438" t="s">
        <v>367</v>
      </c>
    </row>
    <row r="16" spans="1:7" ht="72" customHeight="1" thickBot="1" x14ac:dyDescent="0.35">
      <c r="A16" s="338" t="s">
        <v>74</v>
      </c>
      <c r="B16" s="328" t="s">
        <v>196</v>
      </c>
      <c r="C16" s="329" t="s">
        <v>197</v>
      </c>
      <c r="F16" s="437" t="s">
        <v>353</v>
      </c>
      <c r="G16" s="438" t="s">
        <v>354</v>
      </c>
    </row>
    <row r="17" spans="1:7" ht="67" customHeight="1" thickBot="1" x14ac:dyDescent="0.35">
      <c r="A17" s="338" t="s">
        <v>74</v>
      </c>
      <c r="B17" s="328" t="s">
        <v>198</v>
      </c>
      <c r="C17" s="329" t="s">
        <v>199</v>
      </c>
      <c r="F17" s="552" t="s">
        <v>360</v>
      </c>
      <c r="G17" s="438" t="s">
        <v>355</v>
      </c>
    </row>
    <row r="18" spans="1:7" ht="41.15" customHeight="1" thickBot="1" x14ac:dyDescent="0.35">
      <c r="A18" s="338" t="s">
        <v>74</v>
      </c>
      <c r="B18" s="328" t="s">
        <v>200</v>
      </c>
      <c r="C18" s="329" t="s">
        <v>201</v>
      </c>
      <c r="F18" s="552"/>
      <c r="G18" s="438" t="s">
        <v>356</v>
      </c>
    </row>
    <row r="19" spans="1:7" ht="42.5" thickBot="1" x14ac:dyDescent="0.35">
      <c r="A19" s="338" t="s">
        <v>75</v>
      </c>
      <c r="B19" s="328" t="s">
        <v>202</v>
      </c>
      <c r="C19" s="329" t="s">
        <v>203</v>
      </c>
      <c r="F19" s="552"/>
      <c r="G19" s="438" t="s">
        <v>357</v>
      </c>
    </row>
    <row r="20" spans="1:7" ht="56.5" thickBot="1" x14ac:dyDescent="0.35">
      <c r="A20" s="338" t="s">
        <v>75</v>
      </c>
      <c r="B20" s="328" t="s">
        <v>204</v>
      </c>
      <c r="C20" s="329" t="s">
        <v>205</v>
      </c>
      <c r="F20" s="552"/>
      <c r="G20" s="438" t="s">
        <v>358</v>
      </c>
    </row>
    <row r="21" spans="1:7" ht="42.5" thickBot="1" x14ac:dyDescent="0.35">
      <c r="A21" s="338" t="s">
        <v>75</v>
      </c>
      <c r="B21" s="328" t="s">
        <v>204</v>
      </c>
      <c r="C21" s="329" t="s">
        <v>206</v>
      </c>
      <c r="F21" s="552"/>
      <c r="G21" s="438" t="s">
        <v>359</v>
      </c>
    </row>
    <row r="22" spans="1:7" ht="42.5" thickBot="1" x14ac:dyDescent="0.35">
      <c r="A22" s="338" t="s">
        <v>75</v>
      </c>
      <c r="B22" s="328" t="s">
        <v>207</v>
      </c>
      <c r="C22" s="329" t="s">
        <v>208</v>
      </c>
      <c r="F22" s="437" t="s">
        <v>361</v>
      </c>
      <c r="G22" s="438" t="s">
        <v>362</v>
      </c>
    </row>
    <row r="23" spans="1:7" ht="63.65" customHeight="1" thickBot="1" x14ac:dyDescent="0.35">
      <c r="A23" s="338" t="s">
        <v>75</v>
      </c>
      <c r="B23" s="328" t="s">
        <v>209</v>
      </c>
      <c r="C23" s="329" t="s">
        <v>210</v>
      </c>
      <c r="F23" s="439"/>
      <c r="G23" s="439"/>
    </row>
    <row r="24" spans="1:7" ht="76.5" customHeight="1" thickBot="1" x14ac:dyDescent="0.35">
      <c r="A24" s="338" t="s">
        <v>75</v>
      </c>
      <c r="B24" s="328" t="s">
        <v>211</v>
      </c>
      <c r="C24" s="329" t="s">
        <v>212</v>
      </c>
    </row>
    <row r="25" spans="1:7" ht="42.5" thickBot="1" x14ac:dyDescent="0.35">
      <c r="A25" s="338" t="s">
        <v>75</v>
      </c>
      <c r="B25" s="328" t="s">
        <v>213</v>
      </c>
      <c r="C25" s="329" t="s">
        <v>214</v>
      </c>
    </row>
    <row r="26" spans="1:7" ht="42.5" thickBot="1" x14ac:dyDescent="0.35">
      <c r="A26" s="338" t="s">
        <v>75</v>
      </c>
      <c r="B26" s="328" t="s">
        <v>215</v>
      </c>
      <c r="C26" s="329" t="s">
        <v>216</v>
      </c>
    </row>
    <row r="27" spans="1:7" ht="56.5" thickBot="1" x14ac:dyDescent="0.35">
      <c r="A27" s="338" t="s">
        <v>75</v>
      </c>
      <c r="B27" s="328" t="s">
        <v>217</v>
      </c>
      <c r="C27" s="329" t="s">
        <v>218</v>
      </c>
    </row>
    <row r="28" spans="1:7" ht="70.5" customHeight="1" thickBot="1" x14ac:dyDescent="0.35">
      <c r="A28" s="338" t="s">
        <v>75</v>
      </c>
      <c r="B28" s="333" t="s">
        <v>219</v>
      </c>
      <c r="C28" s="334" t="s">
        <v>220</v>
      </c>
    </row>
    <row r="29" spans="1:7" ht="72.75" customHeight="1" thickBot="1" x14ac:dyDescent="0.35">
      <c r="A29" s="338" t="s">
        <v>75</v>
      </c>
      <c r="B29" s="328" t="s">
        <v>221</v>
      </c>
      <c r="C29" s="329" t="s">
        <v>220</v>
      </c>
    </row>
    <row r="30" spans="1:7" ht="42.5" thickBot="1" x14ac:dyDescent="0.35">
      <c r="A30" s="338" t="s">
        <v>75</v>
      </c>
      <c r="B30" s="328" t="s">
        <v>222</v>
      </c>
      <c r="C30" s="329" t="s">
        <v>223</v>
      </c>
    </row>
    <row r="31" spans="1:7" ht="42.5" thickBot="1" x14ac:dyDescent="0.35">
      <c r="A31" s="380" t="s">
        <v>296</v>
      </c>
      <c r="B31" s="328" t="s">
        <v>224</v>
      </c>
      <c r="C31" s="329" t="s">
        <v>225</v>
      </c>
    </row>
  </sheetData>
  <mergeCells count="8">
    <mergeCell ref="F17:F21"/>
    <mergeCell ref="B3:C3"/>
    <mergeCell ref="B12:C12"/>
    <mergeCell ref="F3:G3"/>
    <mergeCell ref="B1:G1"/>
    <mergeCell ref="F12:G12"/>
    <mergeCell ref="G6:G7"/>
    <mergeCell ref="B2:C2"/>
  </mergeCells>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R28"/>
  <sheetViews>
    <sheetView workbookViewId="0"/>
  </sheetViews>
  <sheetFormatPr defaultRowHeight="13" x14ac:dyDescent="0.3"/>
  <cols>
    <col min="1" max="1" width="6.1796875" customWidth="1"/>
    <col min="2" max="2" width="12" customWidth="1"/>
    <col min="3" max="3" width="11.54296875" customWidth="1"/>
    <col min="4" max="4" width="11.1796875" customWidth="1"/>
    <col min="5" max="5" width="12.1796875" customWidth="1"/>
    <col min="6" max="6" width="11.54296875" customWidth="1"/>
    <col min="8" max="8" width="51.54296875" customWidth="1"/>
  </cols>
  <sheetData>
    <row r="2" spans="1:18" s="268" customFormat="1" ht="21.75" customHeight="1" x14ac:dyDescent="0.3">
      <c r="A2" s="294" t="s">
        <v>255</v>
      </c>
      <c r="B2" s="292"/>
      <c r="C2" s="330"/>
      <c r="D2" s="292"/>
      <c r="E2" s="292"/>
      <c r="F2" s="292"/>
      <c r="G2" s="292"/>
      <c r="H2" s="292"/>
      <c r="I2" s="292"/>
      <c r="J2" s="292"/>
      <c r="K2" s="292"/>
      <c r="L2" s="292"/>
      <c r="M2" s="292"/>
      <c r="N2" s="292"/>
      <c r="O2" s="292"/>
      <c r="P2" s="292"/>
      <c r="Q2" s="292"/>
      <c r="R2" s="292"/>
    </row>
    <row r="3" spans="1:18" s="268" customFormat="1" ht="21.75" customHeight="1" x14ac:dyDescent="0.3">
      <c r="A3" s="331"/>
      <c r="B3" s="335"/>
      <c r="C3" s="340"/>
      <c r="D3" s="332"/>
      <c r="E3" s="332"/>
      <c r="F3" s="332"/>
      <c r="G3" s="332"/>
      <c r="H3" s="332"/>
      <c r="I3" s="332"/>
      <c r="J3" s="332"/>
      <c r="K3" s="332"/>
      <c r="L3" s="332"/>
      <c r="M3" s="332"/>
      <c r="N3" s="332"/>
      <c r="O3" s="332"/>
      <c r="P3" s="332"/>
      <c r="Q3" s="332"/>
      <c r="R3" s="332"/>
    </row>
    <row r="4" spans="1:18" s="268" customFormat="1" ht="43.5" customHeight="1" x14ac:dyDescent="0.3">
      <c r="A4" s="331"/>
      <c r="B4" s="565" t="s">
        <v>254</v>
      </c>
      <c r="C4" s="546"/>
      <c r="D4" s="546"/>
      <c r="E4" s="546"/>
      <c r="F4" s="546"/>
      <c r="G4" s="546"/>
      <c r="H4" s="546"/>
      <c r="I4" s="332"/>
      <c r="J4" s="332"/>
      <c r="K4" s="332"/>
      <c r="L4" s="332"/>
      <c r="M4" s="332"/>
      <c r="N4" s="332"/>
      <c r="O4" s="332"/>
      <c r="P4" s="332"/>
      <c r="Q4" s="332"/>
      <c r="R4" s="332"/>
    </row>
    <row r="6" spans="1:18" s="268" customFormat="1" ht="21.75" customHeight="1" x14ac:dyDescent="0.3">
      <c r="A6" s="331"/>
      <c r="B6" s="566" t="s">
        <v>261</v>
      </c>
      <c r="C6" s="567"/>
      <c r="D6" s="567"/>
      <c r="E6" s="567"/>
      <c r="F6" s="567"/>
      <c r="G6" s="567"/>
      <c r="H6" s="548"/>
      <c r="I6" s="332"/>
      <c r="J6" s="332"/>
      <c r="K6" s="332"/>
      <c r="L6" s="332"/>
      <c r="M6" s="332"/>
      <c r="N6" s="332"/>
      <c r="O6" s="332"/>
      <c r="P6" s="332"/>
      <c r="Q6" s="332"/>
      <c r="R6" s="332"/>
    </row>
    <row r="7" spans="1:18" ht="13.5" thickBot="1" x14ac:dyDescent="0.35">
      <c r="B7" s="568"/>
      <c r="C7" s="568"/>
    </row>
    <row r="8" spans="1:18" ht="14.5" thickBot="1" x14ac:dyDescent="0.35">
      <c r="B8" s="341" t="s">
        <v>58</v>
      </c>
      <c r="C8" s="342" t="s">
        <v>59</v>
      </c>
      <c r="D8" s="342" t="s">
        <v>60</v>
      </c>
      <c r="E8" s="342" t="s">
        <v>32</v>
      </c>
      <c r="F8" s="342" t="s">
        <v>256</v>
      </c>
    </row>
    <row r="9" spans="1:18" ht="14.5" thickBot="1" x14ac:dyDescent="0.35">
      <c r="B9" s="343">
        <v>7</v>
      </c>
      <c r="C9" s="344">
        <v>7</v>
      </c>
      <c r="D9" s="344">
        <v>3</v>
      </c>
      <c r="E9" s="344">
        <v>147</v>
      </c>
      <c r="F9" s="344" t="s">
        <v>257</v>
      </c>
    </row>
    <row r="10" spans="1:18" ht="14.5" thickBot="1" x14ac:dyDescent="0.35">
      <c r="B10" s="343">
        <v>7</v>
      </c>
      <c r="C10" s="344">
        <v>3</v>
      </c>
      <c r="D10" s="344">
        <v>7</v>
      </c>
      <c r="E10" s="344">
        <v>147</v>
      </c>
      <c r="F10" s="344" t="s">
        <v>258</v>
      </c>
    </row>
    <row r="11" spans="1:18" ht="14.5" thickBot="1" x14ac:dyDescent="0.35">
      <c r="B11" s="343">
        <v>3</v>
      </c>
      <c r="C11" s="344">
        <v>7</v>
      </c>
      <c r="D11" s="344">
        <v>7</v>
      </c>
      <c r="E11" s="344">
        <v>147</v>
      </c>
      <c r="F11" s="344" t="s">
        <v>259</v>
      </c>
    </row>
    <row r="13" spans="1:18" ht="55.5" customHeight="1" x14ac:dyDescent="0.3">
      <c r="B13" s="565" t="s">
        <v>263</v>
      </c>
      <c r="C13" s="546"/>
      <c r="D13" s="546"/>
      <c r="E13" s="546"/>
      <c r="F13" s="546"/>
      <c r="G13" s="546"/>
      <c r="H13" s="546"/>
    </row>
    <row r="15" spans="1:18" s="268" customFormat="1" ht="21.75" customHeight="1" x14ac:dyDescent="0.3">
      <c r="A15" s="331"/>
      <c r="B15" s="566" t="s">
        <v>260</v>
      </c>
      <c r="C15" s="567"/>
      <c r="D15" s="567"/>
      <c r="E15" s="567"/>
      <c r="F15" s="567"/>
      <c r="G15" s="567"/>
      <c r="H15" s="548"/>
      <c r="I15" s="332"/>
      <c r="J15" s="332"/>
      <c r="K15" s="332"/>
      <c r="L15" s="332"/>
      <c r="M15" s="332"/>
      <c r="N15" s="332"/>
      <c r="O15" s="332"/>
      <c r="P15" s="332"/>
      <c r="Q15" s="332"/>
      <c r="R15" s="332"/>
    </row>
    <row r="16" spans="1:18" ht="13.5" thickBot="1" x14ac:dyDescent="0.35"/>
    <row r="17" spans="1:18" ht="14.5" thickBot="1" x14ac:dyDescent="0.35">
      <c r="B17" s="341" t="s">
        <v>58</v>
      </c>
      <c r="C17" s="342" t="s">
        <v>59</v>
      </c>
      <c r="D17" s="342" t="s">
        <v>60</v>
      </c>
      <c r="E17" s="342" t="s">
        <v>32</v>
      </c>
      <c r="F17" s="342" t="s">
        <v>262</v>
      </c>
    </row>
    <row r="18" spans="1:18" ht="14.5" thickBot="1" x14ac:dyDescent="0.35">
      <c r="B18" s="343">
        <v>7</v>
      </c>
      <c r="C18" s="344">
        <v>7</v>
      </c>
      <c r="D18" s="344">
        <v>3</v>
      </c>
      <c r="E18" s="344">
        <v>147</v>
      </c>
      <c r="F18" s="344">
        <v>73</v>
      </c>
    </row>
    <row r="19" spans="1:18" ht="14.5" thickBot="1" x14ac:dyDescent="0.35">
      <c r="B19" s="343">
        <v>7</v>
      </c>
      <c r="C19" s="344">
        <v>3</v>
      </c>
      <c r="D19" s="344">
        <v>7</v>
      </c>
      <c r="E19" s="344">
        <v>147</v>
      </c>
      <c r="F19" s="344">
        <v>77</v>
      </c>
    </row>
    <row r="20" spans="1:18" ht="14.5" thickBot="1" x14ac:dyDescent="0.35">
      <c r="B20" s="343">
        <v>3</v>
      </c>
      <c r="C20" s="344">
        <v>7</v>
      </c>
      <c r="D20" s="344">
        <v>7</v>
      </c>
      <c r="E20" s="344">
        <v>147</v>
      </c>
      <c r="F20" s="344">
        <v>37</v>
      </c>
    </row>
    <row r="22" spans="1:18" ht="54.75" customHeight="1" x14ac:dyDescent="0.3">
      <c r="B22" s="565" t="s">
        <v>264</v>
      </c>
      <c r="C22" s="546"/>
      <c r="D22" s="546"/>
      <c r="E22" s="546"/>
      <c r="F22" s="546"/>
      <c r="G22" s="546"/>
      <c r="H22" s="546"/>
    </row>
    <row r="24" spans="1:18" s="268" customFormat="1" ht="34.5" customHeight="1" x14ac:dyDescent="0.3">
      <c r="A24" s="331"/>
      <c r="B24" s="566" t="s">
        <v>265</v>
      </c>
      <c r="C24" s="567"/>
      <c r="D24" s="567"/>
      <c r="E24" s="567"/>
      <c r="F24" s="567"/>
      <c r="G24" s="567"/>
      <c r="H24" s="548"/>
      <c r="I24" s="332"/>
      <c r="J24" s="332"/>
      <c r="K24" s="332"/>
      <c r="L24" s="332"/>
      <c r="M24" s="332"/>
      <c r="N24" s="332"/>
      <c r="O24" s="332"/>
      <c r="P24" s="332"/>
      <c r="Q24" s="332"/>
      <c r="R24" s="332"/>
    </row>
    <row r="25" spans="1:18" ht="67.5" customHeight="1" x14ac:dyDescent="0.3">
      <c r="B25" s="565" t="s">
        <v>266</v>
      </c>
      <c r="C25" s="546"/>
      <c r="D25" s="546"/>
      <c r="E25" s="546"/>
      <c r="F25" s="546"/>
      <c r="G25" s="546"/>
      <c r="H25" s="546"/>
    </row>
    <row r="27" spans="1:18" s="268" customFormat="1" ht="21.75" customHeight="1" x14ac:dyDescent="0.3">
      <c r="A27" s="331"/>
      <c r="B27" s="566" t="s">
        <v>267</v>
      </c>
      <c r="C27" s="567"/>
      <c r="D27" s="567"/>
      <c r="E27" s="567"/>
      <c r="F27" s="567"/>
      <c r="G27" s="567"/>
      <c r="H27" s="548"/>
      <c r="I27" s="332"/>
      <c r="J27" s="332"/>
      <c r="K27" s="332"/>
      <c r="L27" s="332"/>
      <c r="M27" s="332"/>
      <c r="N27" s="332"/>
      <c r="O27" s="332"/>
      <c r="P27" s="332"/>
      <c r="Q27" s="332"/>
      <c r="R27" s="332"/>
    </row>
    <row r="28" spans="1:18" ht="53.25" customHeight="1" x14ac:dyDescent="0.3">
      <c r="B28" s="565" t="s">
        <v>268</v>
      </c>
      <c r="C28" s="546"/>
      <c r="D28" s="546"/>
      <c r="E28" s="546"/>
      <c r="F28" s="546"/>
      <c r="G28" s="546"/>
      <c r="H28" s="546"/>
    </row>
  </sheetData>
  <mergeCells count="10">
    <mergeCell ref="B7:C7"/>
    <mergeCell ref="B6:H6"/>
    <mergeCell ref="B4:H4"/>
    <mergeCell ref="B13:H13"/>
    <mergeCell ref="B15:H15"/>
    <mergeCell ref="B22:H22"/>
    <mergeCell ref="B24:H24"/>
    <mergeCell ref="B25:H25"/>
    <mergeCell ref="B27:H27"/>
    <mergeCell ref="B28:H2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3"/>
  <dimension ref="A1:X475"/>
  <sheetViews>
    <sheetView zoomScale="70" zoomScaleNormal="70" workbookViewId="0">
      <selection activeCell="C9" sqref="C9"/>
    </sheetView>
  </sheetViews>
  <sheetFormatPr defaultColWidth="11.453125" defaultRowHeight="13" x14ac:dyDescent="0.3"/>
  <cols>
    <col min="1" max="1" width="9.54296875" style="256" customWidth="1"/>
    <col min="2" max="2" width="38" style="256" customWidth="1"/>
    <col min="3" max="3" width="29.1796875" style="256" customWidth="1"/>
    <col min="4" max="4" width="13.453125" style="256" customWidth="1"/>
    <col min="5" max="5" width="37.81640625" style="256" customWidth="1"/>
    <col min="6" max="6" width="7.54296875" style="256" customWidth="1"/>
    <col min="7" max="7" width="9.453125" style="256" customWidth="1"/>
    <col min="8" max="52" width="10.453125" style="256" customWidth="1"/>
    <col min="53" max="16384" width="11.453125" style="256"/>
  </cols>
  <sheetData>
    <row r="1" spans="1:24" ht="15.5" x14ac:dyDescent="0.35">
      <c r="A1" s="571" t="s">
        <v>70</v>
      </c>
      <c r="B1" s="571" t="s">
        <v>77</v>
      </c>
      <c r="C1" s="571" t="s">
        <v>11</v>
      </c>
      <c r="D1" s="571"/>
      <c r="E1" s="573" t="s">
        <v>12</v>
      </c>
      <c r="F1" s="254" t="s">
        <v>78</v>
      </c>
      <c r="G1" s="255" t="s">
        <v>79</v>
      </c>
      <c r="H1" s="265">
        <v>1</v>
      </c>
    </row>
    <row r="2" spans="1:24" ht="15.25" customHeight="1" x14ac:dyDescent="0.3">
      <c r="A2" s="572"/>
      <c r="B2" s="572"/>
      <c r="C2" s="572"/>
      <c r="D2" s="572"/>
      <c r="E2" s="574"/>
      <c r="F2" s="235" t="s">
        <v>80</v>
      </c>
      <c r="G2" s="236" t="s">
        <v>80</v>
      </c>
      <c r="I2" s="257"/>
    </row>
    <row r="3" spans="1:24" ht="90" customHeight="1" thickBot="1" x14ac:dyDescent="0.35">
      <c r="A3" s="253"/>
      <c r="B3" s="266"/>
      <c r="C3" s="570"/>
      <c r="D3" s="570">
        <v>15</v>
      </c>
      <c r="E3" s="237"/>
      <c r="F3" s="238"/>
      <c r="G3" s="239"/>
      <c r="I3" s="257"/>
      <c r="J3" s="258"/>
      <c r="K3" s="258"/>
      <c r="L3" s="258"/>
      <c r="M3" s="258"/>
    </row>
    <row r="4" spans="1:24" ht="32.15" customHeight="1" x14ac:dyDescent="0.3">
      <c r="A4" s="240"/>
      <c r="B4" s="241"/>
      <c r="C4" s="259" t="s">
        <v>81</v>
      </c>
      <c r="D4" s="242" t="s">
        <v>82</v>
      </c>
      <c r="E4" s="243" t="s">
        <v>13</v>
      </c>
      <c r="F4" s="235" t="s">
        <v>83</v>
      </c>
      <c r="G4" s="236" t="s">
        <v>83</v>
      </c>
      <c r="I4" s="257"/>
      <c r="J4" s="260"/>
      <c r="K4" s="261"/>
      <c r="L4" s="258"/>
      <c r="M4" s="258"/>
    </row>
    <row r="5" spans="1:24" ht="90" customHeight="1" thickBot="1" x14ac:dyDescent="0.35">
      <c r="A5" s="240"/>
      <c r="B5" s="241"/>
      <c r="C5" s="244"/>
      <c r="D5" s="245"/>
      <c r="E5" s="245"/>
      <c r="F5" s="238"/>
      <c r="G5" s="239"/>
      <c r="I5" s="257"/>
      <c r="J5" s="260"/>
      <c r="K5" s="261"/>
      <c r="L5" s="258"/>
      <c r="M5" s="258"/>
    </row>
    <row r="6" spans="1:24" ht="32.15" customHeight="1" x14ac:dyDescent="0.3">
      <c r="A6" s="241"/>
      <c r="B6" s="241"/>
      <c r="C6" s="383" t="s">
        <v>84</v>
      </c>
      <c r="D6" s="242" t="s">
        <v>303</v>
      </c>
      <c r="E6" s="246" t="s">
        <v>85</v>
      </c>
      <c r="F6" s="235" t="s">
        <v>86</v>
      </c>
      <c r="G6" s="236" t="s">
        <v>86</v>
      </c>
      <c r="J6" s="258"/>
      <c r="K6" s="258"/>
      <c r="L6" s="258"/>
      <c r="M6" s="258"/>
    </row>
    <row r="7" spans="1:24" ht="90" customHeight="1" thickBot="1" x14ac:dyDescent="0.35">
      <c r="A7" s="241"/>
      <c r="B7" s="241"/>
      <c r="C7" s="382"/>
      <c r="D7" s="245"/>
      <c r="E7" s="247"/>
      <c r="F7" s="239"/>
      <c r="G7" s="239"/>
      <c r="J7" s="258"/>
      <c r="K7" s="258"/>
      <c r="L7" s="258"/>
      <c r="M7" s="258"/>
    </row>
    <row r="8" spans="1:24" ht="32.15" customHeight="1" x14ac:dyDescent="0.3">
      <c r="A8" s="575" t="s">
        <v>14</v>
      </c>
      <c r="B8" s="576"/>
      <c r="C8" s="262" t="s">
        <v>62</v>
      </c>
      <c r="D8" s="262" t="s">
        <v>63</v>
      </c>
      <c r="E8" s="259" t="s">
        <v>87</v>
      </c>
      <c r="F8" s="235" t="s">
        <v>32</v>
      </c>
      <c r="G8" s="236" t="s">
        <v>32</v>
      </c>
      <c r="I8" s="257"/>
      <c r="J8" s="258"/>
      <c r="K8" s="258"/>
      <c r="L8" s="258"/>
      <c r="M8" s="258"/>
    </row>
    <row r="9" spans="1:24" ht="90" customHeight="1" thickBot="1" x14ac:dyDescent="0.35">
      <c r="A9" s="569"/>
      <c r="B9" s="570"/>
      <c r="C9" s="252"/>
      <c r="D9" s="252"/>
      <c r="E9" s="237"/>
      <c r="F9" s="248">
        <f>F3*F5*F7</f>
        <v>0</v>
      </c>
      <c r="G9" s="248">
        <f>G3*G5*G7</f>
        <v>0</v>
      </c>
      <c r="I9" s="257"/>
      <c r="J9" s="258"/>
      <c r="K9" s="258"/>
      <c r="L9" s="258"/>
      <c r="M9" s="258"/>
    </row>
    <row r="10" spans="1:24" x14ac:dyDescent="0.3">
      <c r="A10" s="263"/>
      <c r="B10" s="263"/>
      <c r="C10" s="263"/>
      <c r="D10" s="263"/>
      <c r="E10" s="263"/>
      <c r="F10" s="263"/>
      <c r="G10" s="263"/>
      <c r="H10" s="263"/>
      <c r="I10" s="263"/>
    </row>
    <row r="11" spans="1:24" x14ac:dyDescent="0.3">
      <c r="A11" s="263"/>
      <c r="B11" s="263"/>
      <c r="C11" s="263"/>
      <c r="D11" s="263"/>
      <c r="E11" s="263"/>
      <c r="F11" s="263"/>
      <c r="G11" s="263"/>
      <c r="H11" s="263"/>
      <c r="I11" s="263"/>
    </row>
    <row r="12" spans="1:24" x14ac:dyDescent="0.3">
      <c r="A12" s="263"/>
      <c r="B12" s="263"/>
      <c r="C12" s="263"/>
      <c r="D12" s="263"/>
      <c r="E12" s="263"/>
      <c r="I12" s="264"/>
      <c r="J12" s="264"/>
      <c r="K12" s="264"/>
      <c r="L12" s="264"/>
      <c r="M12" s="264"/>
      <c r="N12" s="264"/>
      <c r="O12" s="264"/>
      <c r="P12" s="264"/>
      <c r="Q12" s="264"/>
      <c r="R12" s="264"/>
      <c r="S12" s="264"/>
      <c r="T12" s="264"/>
      <c r="U12" s="264"/>
      <c r="V12" s="264"/>
      <c r="W12" s="264"/>
      <c r="X12" s="264"/>
    </row>
    <row r="13" spans="1:24" x14ac:dyDescent="0.3">
      <c r="E13" s="264"/>
      <c r="F13" s="264"/>
      <c r="G13" s="264"/>
      <c r="H13" s="264"/>
      <c r="I13" s="264"/>
      <c r="J13" s="264"/>
      <c r="K13" s="264"/>
      <c r="L13" s="264"/>
      <c r="M13" s="264"/>
      <c r="N13" s="264"/>
      <c r="O13" s="264"/>
      <c r="P13" s="264"/>
      <c r="Q13" s="264"/>
      <c r="R13" s="264"/>
      <c r="S13" s="264"/>
      <c r="T13" s="264"/>
      <c r="U13" s="264"/>
      <c r="V13" s="264"/>
      <c r="W13" s="264"/>
      <c r="X13" s="264"/>
    </row>
    <row r="14" spans="1:24" x14ac:dyDescent="0.3">
      <c r="E14" s="264"/>
      <c r="F14" s="264"/>
      <c r="G14" s="264"/>
      <c r="H14" s="264"/>
      <c r="I14" s="264"/>
      <c r="J14" s="264"/>
      <c r="K14" s="264"/>
      <c r="L14" s="264"/>
      <c r="M14" s="264"/>
      <c r="N14" s="264"/>
      <c r="O14" s="264"/>
      <c r="P14" s="264"/>
      <c r="Q14" s="264"/>
      <c r="R14" s="264"/>
      <c r="S14" s="264"/>
      <c r="T14" s="264"/>
      <c r="U14" s="264"/>
      <c r="V14" s="264"/>
      <c r="W14" s="264"/>
      <c r="X14" s="264"/>
    </row>
    <row r="15" spans="1:24" x14ac:dyDescent="0.3">
      <c r="E15" s="264"/>
      <c r="F15" s="264"/>
      <c r="G15" s="264"/>
      <c r="H15" s="264"/>
      <c r="I15" s="264"/>
      <c r="J15" s="264"/>
      <c r="K15" s="264"/>
      <c r="L15" s="264"/>
      <c r="M15" s="264"/>
      <c r="N15" s="264"/>
      <c r="O15" s="264"/>
      <c r="P15" s="264"/>
      <c r="Q15" s="264"/>
      <c r="R15" s="264"/>
      <c r="S15" s="264"/>
      <c r="T15" s="264"/>
      <c r="U15" s="264"/>
      <c r="V15" s="264"/>
      <c r="W15" s="264"/>
      <c r="X15" s="264"/>
    </row>
    <row r="16" spans="1:24" x14ac:dyDescent="0.3">
      <c r="E16" s="264"/>
      <c r="F16" s="264"/>
      <c r="G16" s="264"/>
      <c r="H16" s="264"/>
      <c r="I16" s="264"/>
      <c r="J16" s="264"/>
      <c r="K16" s="264"/>
      <c r="L16" s="264"/>
      <c r="M16" s="264"/>
      <c r="N16" s="264"/>
      <c r="O16" s="264"/>
      <c r="P16" s="264"/>
      <c r="Q16" s="264"/>
      <c r="R16" s="264"/>
      <c r="S16" s="264"/>
      <c r="T16" s="264"/>
      <c r="U16" s="264"/>
      <c r="V16" s="264"/>
      <c r="W16" s="264"/>
      <c r="X16" s="264"/>
    </row>
    <row r="17" spans="5:24" x14ac:dyDescent="0.3">
      <c r="E17" s="264"/>
      <c r="F17" s="264"/>
      <c r="G17" s="264"/>
      <c r="H17" s="264"/>
      <c r="I17" s="264"/>
      <c r="J17" s="264"/>
      <c r="K17" s="264"/>
      <c r="L17" s="264"/>
      <c r="M17" s="264"/>
      <c r="N17" s="264"/>
      <c r="O17" s="264"/>
      <c r="P17" s="264"/>
      <c r="Q17" s="264"/>
      <c r="R17" s="264"/>
      <c r="S17" s="264"/>
      <c r="T17" s="264"/>
      <c r="U17" s="264"/>
      <c r="V17" s="264"/>
      <c r="W17" s="264"/>
      <c r="X17" s="264"/>
    </row>
    <row r="18" spans="5:24" x14ac:dyDescent="0.3">
      <c r="E18" s="264"/>
      <c r="F18" s="264"/>
      <c r="G18" s="264"/>
      <c r="H18" s="264"/>
      <c r="I18" s="264"/>
      <c r="J18" s="264"/>
      <c r="K18" s="264"/>
      <c r="L18" s="264"/>
      <c r="M18" s="264"/>
      <c r="N18" s="264"/>
      <c r="O18" s="264"/>
      <c r="P18" s="264"/>
      <c r="Q18" s="264"/>
      <c r="R18" s="264"/>
      <c r="S18" s="264"/>
      <c r="T18" s="264"/>
      <c r="U18" s="264"/>
      <c r="V18" s="264"/>
      <c r="W18" s="264"/>
      <c r="X18" s="264"/>
    </row>
    <row r="19" spans="5:24" x14ac:dyDescent="0.3">
      <c r="E19" s="264"/>
      <c r="F19" s="264"/>
      <c r="G19" s="264"/>
      <c r="H19" s="264"/>
      <c r="I19" s="264"/>
      <c r="J19" s="264"/>
      <c r="K19" s="264"/>
      <c r="L19" s="264"/>
      <c r="M19" s="264"/>
      <c r="N19" s="264"/>
      <c r="O19" s="264"/>
      <c r="P19" s="264"/>
      <c r="Q19" s="264"/>
      <c r="R19" s="264"/>
      <c r="S19" s="264"/>
      <c r="T19" s="264"/>
      <c r="U19" s="264"/>
      <c r="V19" s="264"/>
      <c r="W19" s="264"/>
      <c r="X19" s="264"/>
    </row>
    <row r="20" spans="5:24" x14ac:dyDescent="0.3">
      <c r="E20" s="264"/>
      <c r="F20" s="264"/>
      <c r="G20" s="264"/>
      <c r="H20" s="264"/>
      <c r="I20" s="264"/>
      <c r="J20" s="264"/>
      <c r="K20" s="264"/>
      <c r="L20" s="264"/>
      <c r="M20" s="264"/>
      <c r="N20" s="264"/>
      <c r="O20" s="264"/>
      <c r="P20" s="264"/>
      <c r="Q20" s="264"/>
      <c r="R20" s="264"/>
      <c r="S20" s="264"/>
      <c r="T20" s="264"/>
      <c r="U20" s="264"/>
      <c r="V20" s="264"/>
      <c r="W20" s="264"/>
      <c r="X20" s="264"/>
    </row>
    <row r="21" spans="5:24" x14ac:dyDescent="0.3">
      <c r="E21" s="264"/>
      <c r="F21" s="264"/>
      <c r="G21" s="264"/>
      <c r="H21" s="264"/>
      <c r="I21" s="264"/>
      <c r="J21" s="264"/>
      <c r="K21" s="264"/>
      <c r="L21" s="264"/>
      <c r="M21" s="264"/>
      <c r="N21" s="264"/>
      <c r="O21" s="264"/>
      <c r="P21" s="264"/>
      <c r="Q21" s="264"/>
      <c r="R21" s="264"/>
      <c r="S21" s="264"/>
      <c r="T21" s="264"/>
      <c r="U21" s="264"/>
      <c r="V21" s="264"/>
      <c r="W21" s="264"/>
      <c r="X21" s="264"/>
    </row>
    <row r="22" spans="5:24" x14ac:dyDescent="0.3">
      <c r="E22" s="264"/>
      <c r="F22" s="264"/>
      <c r="G22" s="264"/>
      <c r="H22" s="264"/>
      <c r="I22" s="264"/>
      <c r="J22" s="264"/>
      <c r="K22" s="264"/>
      <c r="L22" s="264"/>
      <c r="M22" s="264"/>
      <c r="N22" s="264"/>
      <c r="O22" s="264"/>
      <c r="P22" s="264"/>
      <c r="Q22" s="264"/>
      <c r="R22" s="264"/>
      <c r="S22" s="264"/>
      <c r="T22" s="264"/>
      <c r="U22" s="264"/>
      <c r="V22" s="264"/>
      <c r="W22" s="264"/>
      <c r="X22" s="264"/>
    </row>
    <row r="23" spans="5:24" x14ac:dyDescent="0.3">
      <c r="E23" s="264"/>
      <c r="F23" s="264"/>
      <c r="G23" s="264"/>
      <c r="H23" s="264"/>
      <c r="I23" s="264"/>
      <c r="J23" s="264"/>
      <c r="K23" s="264"/>
      <c r="L23" s="264"/>
      <c r="M23" s="264"/>
      <c r="N23" s="264"/>
      <c r="O23" s="264"/>
      <c r="P23" s="264"/>
      <c r="Q23" s="264"/>
      <c r="R23" s="264"/>
      <c r="S23" s="264"/>
      <c r="T23" s="264"/>
      <c r="U23" s="264"/>
      <c r="V23" s="264"/>
      <c r="W23" s="264"/>
      <c r="X23" s="264"/>
    </row>
    <row r="24" spans="5:24" x14ac:dyDescent="0.3">
      <c r="E24" s="264"/>
      <c r="F24" s="264"/>
      <c r="G24" s="264"/>
      <c r="H24" s="264"/>
      <c r="I24" s="264"/>
      <c r="J24" s="264"/>
      <c r="K24" s="264"/>
      <c r="L24" s="264"/>
      <c r="M24" s="264"/>
      <c r="N24" s="264"/>
      <c r="O24" s="264"/>
      <c r="P24" s="264"/>
      <c r="Q24" s="264"/>
      <c r="R24" s="264"/>
      <c r="S24" s="264"/>
      <c r="T24" s="264"/>
      <c r="U24" s="264"/>
      <c r="V24" s="264"/>
      <c r="W24" s="264"/>
      <c r="X24" s="264"/>
    </row>
    <row r="25" spans="5:24" x14ac:dyDescent="0.3">
      <c r="E25" s="264"/>
      <c r="F25" s="264"/>
      <c r="G25" s="264"/>
      <c r="H25" s="264"/>
      <c r="I25" s="264"/>
      <c r="J25" s="264"/>
      <c r="K25" s="264"/>
      <c r="L25" s="264"/>
      <c r="M25" s="264"/>
      <c r="N25" s="264"/>
      <c r="O25" s="264"/>
      <c r="P25" s="264"/>
      <c r="Q25" s="264"/>
      <c r="R25" s="264"/>
      <c r="S25" s="264"/>
      <c r="T25" s="264"/>
      <c r="U25" s="264"/>
      <c r="V25" s="264"/>
      <c r="W25" s="264"/>
      <c r="X25" s="264"/>
    </row>
    <row r="26" spans="5:24" x14ac:dyDescent="0.3">
      <c r="E26" s="264"/>
      <c r="F26" s="264"/>
      <c r="G26" s="264"/>
      <c r="H26" s="264"/>
      <c r="I26" s="264"/>
      <c r="J26" s="264"/>
      <c r="K26" s="264"/>
      <c r="L26" s="264"/>
      <c r="M26" s="264"/>
      <c r="N26" s="264"/>
      <c r="O26" s="264"/>
      <c r="P26" s="264"/>
      <c r="Q26" s="264"/>
      <c r="R26" s="264"/>
      <c r="S26" s="264"/>
      <c r="T26" s="264"/>
      <c r="U26" s="264"/>
      <c r="V26" s="264"/>
      <c r="W26" s="264"/>
      <c r="X26" s="264"/>
    </row>
    <row r="27" spans="5:24" x14ac:dyDescent="0.3">
      <c r="E27" s="264"/>
      <c r="F27" s="264"/>
      <c r="G27" s="264"/>
      <c r="H27" s="264"/>
      <c r="I27" s="264"/>
      <c r="J27" s="264"/>
      <c r="K27" s="264"/>
      <c r="L27" s="264"/>
      <c r="M27" s="264"/>
      <c r="N27" s="264"/>
      <c r="O27" s="264"/>
      <c r="P27" s="264"/>
      <c r="Q27" s="264"/>
      <c r="R27" s="264"/>
      <c r="S27" s="264"/>
      <c r="T27" s="264"/>
      <c r="U27" s="264"/>
      <c r="V27" s="264"/>
      <c r="W27" s="264"/>
      <c r="X27" s="264"/>
    </row>
    <row r="28" spans="5:24" x14ac:dyDescent="0.3">
      <c r="E28" s="264"/>
      <c r="F28" s="264"/>
      <c r="G28" s="264"/>
      <c r="H28" s="264"/>
      <c r="I28" s="264"/>
      <c r="J28" s="264"/>
      <c r="K28" s="264"/>
      <c r="L28" s="264"/>
      <c r="M28" s="264"/>
      <c r="N28" s="264"/>
      <c r="O28" s="264"/>
      <c r="P28" s="264"/>
      <c r="Q28" s="264"/>
      <c r="R28" s="264"/>
      <c r="S28" s="264"/>
      <c r="T28" s="264"/>
      <c r="U28" s="264"/>
      <c r="V28" s="264"/>
      <c r="W28" s="264"/>
      <c r="X28" s="264"/>
    </row>
    <row r="29" spans="5:24" x14ac:dyDescent="0.3">
      <c r="E29" s="264"/>
      <c r="F29" s="264"/>
      <c r="G29" s="264"/>
      <c r="H29" s="264"/>
      <c r="I29" s="264"/>
      <c r="J29" s="264"/>
      <c r="K29" s="264"/>
      <c r="L29" s="264"/>
      <c r="M29" s="264"/>
      <c r="N29" s="264"/>
      <c r="O29" s="264"/>
      <c r="P29" s="264"/>
      <c r="Q29" s="264"/>
      <c r="R29" s="264"/>
      <c r="S29" s="264"/>
      <c r="T29" s="264"/>
      <c r="U29" s="264"/>
      <c r="V29" s="264"/>
      <c r="W29" s="264"/>
      <c r="X29" s="264"/>
    </row>
    <row r="30" spans="5:24" x14ac:dyDescent="0.3">
      <c r="E30" s="264"/>
      <c r="F30" s="264"/>
      <c r="G30" s="264"/>
      <c r="H30" s="264"/>
      <c r="I30" s="264"/>
      <c r="J30" s="264"/>
      <c r="K30" s="264"/>
      <c r="L30" s="264"/>
      <c r="M30" s="264"/>
      <c r="N30" s="264"/>
      <c r="O30" s="264"/>
      <c r="P30" s="264"/>
      <c r="Q30" s="264"/>
      <c r="R30" s="264"/>
      <c r="S30" s="264"/>
      <c r="T30" s="264"/>
      <c r="U30" s="264"/>
      <c r="V30" s="264"/>
      <c r="W30" s="264"/>
      <c r="X30" s="264"/>
    </row>
    <row r="31" spans="5:24" x14ac:dyDescent="0.3">
      <c r="E31" s="264"/>
      <c r="F31" s="264"/>
      <c r="G31" s="264"/>
      <c r="H31" s="264"/>
      <c r="I31" s="264"/>
      <c r="J31" s="264"/>
      <c r="K31" s="264"/>
      <c r="L31" s="264"/>
      <c r="M31" s="264"/>
      <c r="N31" s="264"/>
      <c r="O31" s="264"/>
      <c r="P31" s="264"/>
      <c r="Q31" s="264"/>
      <c r="R31" s="264"/>
      <c r="S31" s="264"/>
      <c r="T31" s="264"/>
      <c r="U31" s="264"/>
      <c r="V31" s="264"/>
      <c r="W31" s="264"/>
      <c r="X31" s="264"/>
    </row>
    <row r="32" spans="5:24" x14ac:dyDescent="0.3">
      <c r="E32" s="264"/>
      <c r="F32" s="264"/>
      <c r="G32" s="264"/>
      <c r="H32" s="264"/>
      <c r="I32" s="264"/>
      <c r="J32" s="264"/>
      <c r="K32" s="264"/>
      <c r="L32" s="264"/>
      <c r="M32" s="264"/>
      <c r="N32" s="264"/>
      <c r="O32" s="264"/>
      <c r="P32" s="264"/>
      <c r="Q32" s="264"/>
      <c r="R32" s="264"/>
      <c r="S32" s="264"/>
      <c r="T32" s="264"/>
      <c r="U32" s="264"/>
      <c r="V32" s="264"/>
      <c r="W32" s="264"/>
      <c r="X32" s="264"/>
    </row>
    <row r="33" spans="5:24" x14ac:dyDescent="0.3">
      <c r="E33" s="264"/>
      <c r="F33" s="264"/>
      <c r="G33" s="264"/>
      <c r="H33" s="264"/>
      <c r="I33" s="264"/>
      <c r="J33" s="264"/>
      <c r="K33" s="264"/>
      <c r="L33" s="264"/>
      <c r="M33" s="264"/>
      <c r="N33" s="264"/>
      <c r="O33" s="264"/>
      <c r="P33" s="264"/>
      <c r="Q33" s="264"/>
      <c r="R33" s="264"/>
      <c r="S33" s="264"/>
      <c r="T33" s="264"/>
      <c r="U33" s="264"/>
      <c r="V33" s="264"/>
      <c r="W33" s="264"/>
      <c r="X33" s="264"/>
    </row>
    <row r="34" spans="5:24" x14ac:dyDescent="0.3">
      <c r="E34" s="264"/>
      <c r="F34" s="264"/>
      <c r="G34" s="264"/>
      <c r="H34" s="264"/>
      <c r="I34" s="264"/>
      <c r="J34" s="264"/>
      <c r="K34" s="264"/>
      <c r="L34" s="264"/>
      <c r="M34" s="264"/>
      <c r="N34" s="264"/>
      <c r="O34" s="264"/>
      <c r="P34" s="264"/>
      <c r="Q34" s="264"/>
      <c r="R34" s="264"/>
      <c r="S34" s="264"/>
      <c r="T34" s="264"/>
      <c r="U34" s="264"/>
      <c r="V34" s="264"/>
      <c r="W34" s="264"/>
      <c r="X34" s="264"/>
    </row>
    <row r="35" spans="5:24" x14ac:dyDescent="0.3">
      <c r="E35" s="264"/>
      <c r="F35" s="264"/>
      <c r="G35" s="264"/>
      <c r="H35" s="264"/>
      <c r="I35" s="264"/>
      <c r="J35" s="264"/>
      <c r="K35" s="264"/>
      <c r="L35" s="264"/>
      <c r="M35" s="264"/>
      <c r="N35" s="264"/>
      <c r="O35" s="264"/>
      <c r="P35" s="264"/>
      <c r="Q35" s="264"/>
      <c r="R35" s="264"/>
      <c r="S35" s="264"/>
      <c r="T35" s="264"/>
      <c r="U35" s="264"/>
      <c r="V35" s="264"/>
      <c r="W35" s="264"/>
      <c r="X35" s="264"/>
    </row>
    <row r="36" spans="5:24" x14ac:dyDescent="0.3">
      <c r="E36" s="264"/>
      <c r="F36" s="264"/>
      <c r="G36" s="264"/>
      <c r="H36" s="264"/>
      <c r="I36" s="264"/>
      <c r="J36" s="264"/>
      <c r="K36" s="264"/>
      <c r="L36" s="264"/>
      <c r="M36" s="264"/>
      <c r="N36" s="264"/>
      <c r="O36" s="264"/>
      <c r="P36" s="264"/>
      <c r="Q36" s="264"/>
      <c r="R36" s="264"/>
      <c r="S36" s="264"/>
      <c r="T36" s="264"/>
      <c r="U36" s="264"/>
      <c r="V36" s="264"/>
      <c r="W36" s="264"/>
      <c r="X36" s="264"/>
    </row>
    <row r="37" spans="5:24" x14ac:dyDescent="0.3">
      <c r="E37" s="264"/>
      <c r="F37" s="264"/>
      <c r="G37" s="264"/>
      <c r="H37" s="264"/>
      <c r="I37" s="264"/>
      <c r="J37" s="264"/>
      <c r="K37" s="264"/>
      <c r="L37" s="264"/>
      <c r="M37" s="264"/>
      <c r="N37" s="264"/>
      <c r="O37" s="264"/>
      <c r="P37" s="264"/>
      <c r="Q37" s="264"/>
      <c r="R37" s="264"/>
      <c r="S37" s="264"/>
      <c r="T37" s="264"/>
      <c r="U37" s="264"/>
      <c r="V37" s="264"/>
      <c r="W37" s="264"/>
      <c r="X37" s="264"/>
    </row>
    <row r="38" spans="5:24" x14ac:dyDescent="0.3">
      <c r="E38" s="264"/>
      <c r="F38" s="264"/>
      <c r="G38" s="264"/>
      <c r="H38" s="264"/>
      <c r="I38" s="264"/>
      <c r="J38" s="264"/>
      <c r="K38" s="264"/>
      <c r="L38" s="264"/>
      <c r="M38" s="264"/>
      <c r="N38" s="264"/>
      <c r="O38" s="264"/>
      <c r="P38" s="264"/>
      <c r="Q38" s="264"/>
      <c r="R38" s="264"/>
      <c r="S38" s="264"/>
      <c r="T38" s="264"/>
      <c r="U38" s="264"/>
      <c r="V38" s="264"/>
      <c r="W38" s="264"/>
      <c r="X38" s="264"/>
    </row>
    <row r="39" spans="5:24" x14ac:dyDescent="0.3">
      <c r="E39" s="264"/>
      <c r="F39" s="264"/>
      <c r="G39" s="264"/>
      <c r="H39" s="264"/>
      <c r="I39" s="264"/>
      <c r="J39" s="264"/>
      <c r="K39" s="264"/>
      <c r="L39" s="264"/>
      <c r="M39" s="264"/>
      <c r="N39" s="264"/>
      <c r="O39" s="264"/>
      <c r="P39" s="264"/>
      <c r="Q39" s="264"/>
      <c r="R39" s="264"/>
      <c r="S39" s="264"/>
      <c r="T39" s="264"/>
      <c r="U39" s="264"/>
      <c r="V39" s="264"/>
      <c r="W39" s="264"/>
      <c r="X39" s="264"/>
    </row>
    <row r="40" spans="5:24" x14ac:dyDescent="0.3">
      <c r="E40" s="264"/>
      <c r="F40" s="264"/>
      <c r="G40" s="264"/>
      <c r="H40" s="264"/>
      <c r="I40" s="264"/>
      <c r="J40" s="264"/>
      <c r="K40" s="264"/>
      <c r="L40" s="264"/>
      <c r="M40" s="264"/>
      <c r="N40" s="264"/>
      <c r="O40" s="264"/>
      <c r="P40" s="264"/>
      <c r="Q40" s="264"/>
      <c r="R40" s="264"/>
      <c r="S40" s="264"/>
      <c r="T40" s="264"/>
      <c r="U40" s="264"/>
      <c r="V40" s="264"/>
      <c r="W40" s="264"/>
      <c r="X40" s="264"/>
    </row>
    <row r="41" spans="5:24" x14ac:dyDescent="0.3">
      <c r="E41" s="264"/>
      <c r="F41" s="264"/>
      <c r="G41" s="264"/>
      <c r="H41" s="264"/>
      <c r="I41" s="264"/>
      <c r="J41" s="264"/>
      <c r="K41" s="264"/>
      <c r="L41" s="264"/>
      <c r="M41" s="264"/>
      <c r="N41" s="264"/>
      <c r="O41" s="264"/>
      <c r="P41" s="264"/>
      <c r="Q41" s="264"/>
      <c r="R41" s="264"/>
      <c r="S41" s="264"/>
      <c r="T41" s="264"/>
      <c r="U41" s="264"/>
      <c r="V41" s="264"/>
      <c r="W41" s="264"/>
      <c r="X41" s="264"/>
    </row>
    <row r="42" spans="5:24" x14ac:dyDescent="0.3">
      <c r="E42" s="264"/>
      <c r="F42" s="264"/>
      <c r="G42" s="264"/>
      <c r="H42" s="264"/>
      <c r="I42" s="264"/>
      <c r="J42" s="264"/>
      <c r="K42" s="264"/>
      <c r="L42" s="264"/>
      <c r="M42" s="264"/>
      <c r="N42" s="264"/>
      <c r="O42" s="264"/>
      <c r="P42" s="264"/>
      <c r="Q42" s="264"/>
      <c r="R42" s="264"/>
      <c r="S42" s="264"/>
      <c r="T42" s="264"/>
      <c r="U42" s="264"/>
      <c r="V42" s="264"/>
      <c r="W42" s="264"/>
      <c r="X42" s="264"/>
    </row>
    <row r="43" spans="5:24" x14ac:dyDescent="0.3">
      <c r="E43" s="264"/>
      <c r="F43" s="264"/>
      <c r="G43" s="264"/>
      <c r="H43" s="264"/>
      <c r="I43" s="264"/>
      <c r="J43" s="264"/>
      <c r="K43" s="264"/>
      <c r="L43" s="264"/>
      <c r="M43" s="264"/>
      <c r="N43" s="264"/>
      <c r="O43" s="264"/>
      <c r="P43" s="264"/>
      <c r="Q43" s="264"/>
      <c r="R43" s="264"/>
      <c r="S43" s="264"/>
      <c r="T43" s="264"/>
      <c r="U43" s="264"/>
      <c r="V43" s="264"/>
      <c r="W43" s="264"/>
      <c r="X43" s="264"/>
    </row>
    <row r="44" spans="5:24" x14ac:dyDescent="0.3">
      <c r="E44" s="264"/>
      <c r="F44" s="264"/>
      <c r="G44" s="264"/>
      <c r="H44" s="264"/>
      <c r="I44" s="264"/>
      <c r="J44" s="264"/>
      <c r="K44" s="264"/>
      <c r="L44" s="264"/>
      <c r="M44" s="264"/>
      <c r="N44" s="264"/>
      <c r="O44" s="264"/>
      <c r="P44" s="264"/>
      <c r="Q44" s="264"/>
      <c r="R44" s="264"/>
      <c r="S44" s="264"/>
      <c r="T44" s="264"/>
      <c r="U44" s="264"/>
      <c r="V44" s="264"/>
      <c r="W44" s="264"/>
      <c r="X44" s="264"/>
    </row>
    <row r="45" spans="5:24" x14ac:dyDescent="0.3">
      <c r="E45" s="264"/>
      <c r="F45" s="264"/>
      <c r="G45" s="264"/>
      <c r="H45" s="264"/>
      <c r="I45" s="264"/>
      <c r="J45" s="264"/>
      <c r="K45" s="264"/>
      <c r="L45" s="264"/>
      <c r="M45" s="264"/>
      <c r="N45" s="264"/>
      <c r="O45" s="264"/>
      <c r="P45" s="264"/>
      <c r="Q45" s="264"/>
      <c r="R45" s="264"/>
      <c r="S45" s="264"/>
      <c r="T45" s="264"/>
      <c r="U45" s="264"/>
      <c r="V45" s="264"/>
      <c r="W45" s="264"/>
      <c r="X45" s="264"/>
    </row>
    <row r="46" spans="5:24" x14ac:dyDescent="0.3">
      <c r="E46" s="264"/>
      <c r="F46" s="264"/>
      <c r="G46" s="264"/>
      <c r="H46" s="264"/>
      <c r="I46" s="264"/>
      <c r="J46" s="264"/>
      <c r="K46" s="264"/>
      <c r="L46" s="264"/>
      <c r="M46" s="264"/>
      <c r="N46" s="264"/>
      <c r="O46" s="264"/>
      <c r="P46" s="264"/>
      <c r="Q46" s="264"/>
      <c r="R46" s="264"/>
      <c r="S46" s="264"/>
      <c r="T46" s="264"/>
      <c r="U46" s="264"/>
      <c r="V46" s="264"/>
      <c r="W46" s="264"/>
      <c r="X46" s="264"/>
    </row>
    <row r="47" spans="5:24" x14ac:dyDescent="0.3">
      <c r="E47" s="264"/>
      <c r="F47" s="264"/>
      <c r="G47" s="264"/>
      <c r="H47" s="264"/>
      <c r="I47" s="264"/>
      <c r="J47" s="264"/>
      <c r="K47" s="264"/>
      <c r="L47" s="264"/>
      <c r="M47" s="264"/>
      <c r="N47" s="264"/>
      <c r="O47" s="264"/>
      <c r="P47" s="264"/>
      <c r="Q47" s="264"/>
      <c r="R47" s="264"/>
      <c r="S47" s="264"/>
      <c r="T47" s="264"/>
      <c r="U47" s="264"/>
      <c r="V47" s="264"/>
      <c r="W47" s="264"/>
      <c r="X47" s="264"/>
    </row>
    <row r="48" spans="5:24" x14ac:dyDescent="0.3">
      <c r="E48" s="264"/>
      <c r="F48" s="264"/>
      <c r="G48" s="264"/>
      <c r="H48" s="264"/>
      <c r="I48" s="264"/>
      <c r="J48" s="264"/>
      <c r="K48" s="264"/>
      <c r="L48" s="264"/>
      <c r="M48" s="264"/>
      <c r="N48" s="264"/>
      <c r="O48" s="264"/>
      <c r="P48" s="264"/>
      <c r="Q48" s="264"/>
      <c r="R48" s="264"/>
      <c r="S48" s="264"/>
      <c r="T48" s="264"/>
      <c r="U48" s="264"/>
      <c r="V48" s="264"/>
      <c r="W48" s="264"/>
      <c r="X48" s="264"/>
    </row>
    <row r="49" spans="5:24" x14ac:dyDescent="0.3">
      <c r="E49" s="264"/>
      <c r="F49" s="264"/>
      <c r="G49" s="264"/>
      <c r="H49" s="264"/>
      <c r="I49" s="264"/>
      <c r="J49" s="264"/>
      <c r="K49" s="264"/>
      <c r="L49" s="264"/>
      <c r="M49" s="264"/>
      <c r="N49" s="264"/>
      <c r="O49" s="264"/>
      <c r="P49" s="264"/>
      <c r="Q49" s="264"/>
      <c r="R49" s="264"/>
      <c r="S49" s="264"/>
      <c r="T49" s="264"/>
      <c r="U49" s="264"/>
      <c r="V49" s="264"/>
      <c r="W49" s="264"/>
      <c r="X49" s="264"/>
    </row>
    <row r="50" spans="5:24" x14ac:dyDescent="0.3">
      <c r="E50" s="264"/>
      <c r="F50" s="264"/>
      <c r="G50" s="264"/>
      <c r="H50" s="264"/>
      <c r="I50" s="264"/>
      <c r="J50" s="264"/>
      <c r="K50" s="264"/>
      <c r="L50" s="264"/>
      <c r="M50" s="264"/>
      <c r="N50" s="264"/>
      <c r="O50" s="264"/>
      <c r="P50" s="264"/>
      <c r="Q50" s="264"/>
      <c r="R50" s="264"/>
      <c r="S50" s="264"/>
      <c r="T50" s="264"/>
      <c r="U50" s="264"/>
      <c r="V50" s="264"/>
      <c r="W50" s="264"/>
      <c r="X50" s="264"/>
    </row>
    <row r="51" spans="5:24" x14ac:dyDescent="0.3">
      <c r="E51" s="264"/>
      <c r="F51" s="264"/>
      <c r="G51" s="264"/>
      <c r="H51" s="264"/>
      <c r="I51" s="264"/>
      <c r="J51" s="264"/>
      <c r="K51" s="264"/>
      <c r="L51" s="264"/>
      <c r="M51" s="264"/>
      <c r="N51" s="264"/>
      <c r="O51" s="264"/>
      <c r="P51" s="264"/>
      <c r="Q51" s="264"/>
      <c r="R51" s="264"/>
      <c r="S51" s="264"/>
      <c r="T51" s="264"/>
      <c r="U51" s="264"/>
      <c r="V51" s="264"/>
      <c r="W51" s="264"/>
      <c r="X51" s="264"/>
    </row>
    <row r="52" spans="5:24" x14ac:dyDescent="0.3">
      <c r="E52" s="264"/>
      <c r="F52" s="264"/>
      <c r="G52" s="264"/>
      <c r="H52" s="264"/>
      <c r="I52" s="264"/>
      <c r="J52" s="264"/>
      <c r="K52" s="264"/>
      <c r="L52" s="264"/>
      <c r="M52" s="264"/>
      <c r="N52" s="264"/>
      <c r="O52" s="264"/>
      <c r="P52" s="264"/>
      <c r="Q52" s="264"/>
      <c r="R52" s="264"/>
      <c r="S52" s="264"/>
      <c r="T52" s="264"/>
      <c r="U52" s="264"/>
      <c r="V52" s="264"/>
      <c r="W52" s="264"/>
      <c r="X52" s="264"/>
    </row>
    <row r="53" spans="5:24" x14ac:dyDescent="0.3">
      <c r="E53" s="264"/>
      <c r="F53" s="264"/>
      <c r="G53" s="264"/>
      <c r="H53" s="264"/>
      <c r="I53" s="264"/>
      <c r="J53" s="264"/>
      <c r="K53" s="264"/>
      <c r="L53" s="264"/>
      <c r="M53" s="264"/>
      <c r="N53" s="264"/>
      <c r="O53" s="264"/>
      <c r="P53" s="264"/>
      <c r="Q53" s="264"/>
      <c r="R53" s="264"/>
      <c r="S53" s="264"/>
      <c r="T53" s="264"/>
      <c r="U53" s="264"/>
      <c r="V53" s="264"/>
      <c r="W53" s="264"/>
      <c r="X53" s="264"/>
    </row>
    <row r="54" spans="5:24" x14ac:dyDescent="0.3">
      <c r="E54" s="264"/>
      <c r="F54" s="264"/>
      <c r="G54" s="264"/>
      <c r="H54" s="264"/>
      <c r="I54" s="264"/>
      <c r="J54" s="264"/>
      <c r="K54" s="264"/>
      <c r="L54" s="264"/>
      <c r="M54" s="264"/>
      <c r="N54" s="264"/>
      <c r="O54" s="264"/>
      <c r="P54" s="264"/>
      <c r="Q54" s="264"/>
      <c r="R54" s="264"/>
      <c r="S54" s="264"/>
      <c r="T54" s="264"/>
      <c r="U54" s="264"/>
      <c r="V54" s="264"/>
      <c r="W54" s="264"/>
      <c r="X54" s="264"/>
    </row>
    <row r="55" spans="5:24" x14ac:dyDescent="0.3">
      <c r="E55" s="264"/>
      <c r="F55" s="264"/>
      <c r="G55" s="264"/>
      <c r="H55" s="264"/>
      <c r="I55" s="264"/>
      <c r="J55" s="264"/>
      <c r="K55" s="264"/>
      <c r="L55" s="264"/>
      <c r="M55" s="264"/>
      <c r="N55" s="264"/>
      <c r="O55" s="264"/>
      <c r="P55" s="264"/>
      <c r="Q55" s="264"/>
      <c r="R55" s="264"/>
      <c r="S55" s="264"/>
      <c r="T55" s="264"/>
      <c r="U55" s="264"/>
      <c r="V55" s="264"/>
      <c r="W55" s="264"/>
      <c r="X55" s="264"/>
    </row>
    <row r="56" spans="5:24" x14ac:dyDescent="0.3">
      <c r="E56" s="264"/>
      <c r="F56" s="264"/>
      <c r="G56" s="264"/>
      <c r="H56" s="264"/>
      <c r="I56" s="264"/>
      <c r="J56" s="264"/>
      <c r="K56" s="264"/>
      <c r="L56" s="264"/>
      <c r="M56" s="264"/>
      <c r="N56" s="264"/>
      <c r="O56" s="264"/>
      <c r="P56" s="264"/>
      <c r="Q56" s="264"/>
      <c r="R56" s="264"/>
      <c r="S56" s="264"/>
      <c r="T56" s="264"/>
      <c r="U56" s="264"/>
      <c r="V56" s="264"/>
      <c r="W56" s="264"/>
      <c r="X56" s="264"/>
    </row>
    <row r="57" spans="5:24" x14ac:dyDescent="0.3">
      <c r="E57" s="264"/>
      <c r="F57" s="264"/>
      <c r="G57" s="264"/>
      <c r="H57" s="264"/>
      <c r="I57" s="264"/>
      <c r="J57" s="264"/>
      <c r="K57" s="264"/>
      <c r="L57" s="264"/>
      <c r="M57" s="264"/>
      <c r="N57" s="264"/>
      <c r="O57" s="264"/>
      <c r="P57" s="264"/>
      <c r="Q57" s="264"/>
      <c r="R57" s="264"/>
      <c r="S57" s="264"/>
      <c r="T57" s="264"/>
      <c r="U57" s="264"/>
      <c r="V57" s="264"/>
      <c r="W57" s="264"/>
      <c r="X57" s="264"/>
    </row>
    <row r="58" spans="5:24" x14ac:dyDescent="0.3">
      <c r="E58" s="264"/>
      <c r="F58" s="264"/>
      <c r="G58" s="264"/>
      <c r="H58" s="264"/>
      <c r="I58" s="264"/>
      <c r="J58" s="264"/>
      <c r="K58" s="264"/>
      <c r="L58" s="264"/>
      <c r="M58" s="264"/>
      <c r="N58" s="264"/>
      <c r="O58" s="264"/>
      <c r="P58" s="264"/>
      <c r="Q58" s="264"/>
      <c r="R58" s="264"/>
      <c r="S58" s="264"/>
      <c r="T58" s="264"/>
      <c r="U58" s="264"/>
      <c r="V58" s="264"/>
      <c r="W58" s="264"/>
      <c r="X58" s="264"/>
    </row>
    <row r="59" spans="5:24" x14ac:dyDescent="0.3">
      <c r="E59" s="264"/>
      <c r="F59" s="264"/>
      <c r="G59" s="264"/>
      <c r="H59" s="264"/>
      <c r="I59" s="264"/>
      <c r="J59" s="264"/>
      <c r="K59" s="264"/>
      <c r="L59" s="264"/>
      <c r="M59" s="264"/>
      <c r="N59" s="264"/>
      <c r="O59" s="264"/>
      <c r="P59" s="264"/>
      <c r="Q59" s="264"/>
      <c r="R59" s="264"/>
      <c r="S59" s="264"/>
      <c r="T59" s="264"/>
      <c r="U59" s="264"/>
      <c r="V59" s="264"/>
      <c r="W59" s="264"/>
      <c r="X59" s="264"/>
    </row>
    <row r="60" spans="5:24" x14ac:dyDescent="0.3">
      <c r="E60" s="264"/>
      <c r="F60" s="264"/>
      <c r="G60" s="264"/>
      <c r="H60" s="264"/>
      <c r="I60" s="264"/>
      <c r="J60" s="264"/>
      <c r="K60" s="264"/>
      <c r="L60" s="264"/>
      <c r="M60" s="264"/>
      <c r="N60" s="264"/>
      <c r="O60" s="264"/>
      <c r="P60" s="264"/>
      <c r="Q60" s="264"/>
      <c r="R60" s="264"/>
      <c r="S60" s="264"/>
      <c r="T60" s="264"/>
      <c r="U60" s="264"/>
      <c r="V60" s="264"/>
      <c r="W60" s="264"/>
      <c r="X60" s="264"/>
    </row>
    <row r="61" spans="5:24" x14ac:dyDescent="0.3">
      <c r="E61" s="264"/>
      <c r="F61" s="264"/>
      <c r="G61" s="264"/>
      <c r="H61" s="264"/>
      <c r="I61" s="264"/>
      <c r="J61" s="264"/>
      <c r="K61" s="264"/>
      <c r="L61" s="264"/>
      <c r="M61" s="264"/>
      <c r="N61" s="264"/>
      <c r="O61" s="264"/>
      <c r="P61" s="264"/>
      <c r="Q61" s="264"/>
      <c r="R61" s="264"/>
      <c r="S61" s="264"/>
      <c r="T61" s="264"/>
      <c r="U61" s="264"/>
      <c r="V61" s="264"/>
      <c r="W61" s="264"/>
      <c r="X61" s="264"/>
    </row>
    <row r="62" spans="5:24" x14ac:dyDescent="0.3">
      <c r="E62" s="264"/>
      <c r="F62" s="264"/>
      <c r="G62" s="264"/>
      <c r="H62" s="264"/>
      <c r="I62" s="264"/>
      <c r="J62" s="264"/>
      <c r="K62" s="264"/>
      <c r="L62" s="264"/>
      <c r="M62" s="264"/>
      <c r="N62" s="264"/>
      <c r="O62" s="264"/>
      <c r="P62" s="264"/>
      <c r="Q62" s="264"/>
      <c r="R62" s="264"/>
      <c r="S62" s="264"/>
      <c r="T62" s="264"/>
      <c r="U62" s="264"/>
      <c r="V62" s="264"/>
      <c r="W62" s="264"/>
      <c r="X62" s="264"/>
    </row>
    <row r="63" spans="5:24" x14ac:dyDescent="0.3">
      <c r="E63" s="264"/>
      <c r="F63" s="264"/>
      <c r="G63" s="264"/>
      <c r="H63" s="264"/>
      <c r="I63" s="264"/>
      <c r="J63" s="264"/>
      <c r="K63" s="264"/>
      <c r="L63" s="264"/>
      <c r="M63" s="264"/>
      <c r="N63" s="264"/>
      <c r="O63" s="264"/>
      <c r="P63" s="264"/>
      <c r="Q63" s="264"/>
      <c r="R63" s="264"/>
      <c r="S63" s="264"/>
      <c r="T63" s="264"/>
      <c r="U63" s="264"/>
      <c r="V63" s="264"/>
      <c r="W63" s="264"/>
      <c r="X63" s="264"/>
    </row>
    <row r="64" spans="5:24" x14ac:dyDescent="0.3">
      <c r="E64" s="264"/>
      <c r="F64" s="264"/>
      <c r="G64" s="264"/>
      <c r="H64" s="264"/>
      <c r="I64" s="264"/>
      <c r="J64" s="264"/>
      <c r="K64" s="264"/>
      <c r="L64" s="264"/>
      <c r="M64" s="264"/>
      <c r="N64" s="264"/>
      <c r="O64" s="264"/>
      <c r="P64" s="264"/>
      <c r="Q64" s="264"/>
      <c r="R64" s="264"/>
      <c r="S64" s="264"/>
      <c r="T64" s="264"/>
      <c r="U64" s="264"/>
      <c r="V64" s="264"/>
      <c r="W64" s="264"/>
      <c r="X64" s="264"/>
    </row>
    <row r="65" spans="5:24" x14ac:dyDescent="0.3">
      <c r="E65" s="264"/>
      <c r="F65" s="264"/>
      <c r="G65" s="264"/>
      <c r="H65" s="264"/>
      <c r="I65" s="264"/>
      <c r="J65" s="264"/>
      <c r="K65" s="264"/>
      <c r="L65" s="264"/>
      <c r="M65" s="264"/>
      <c r="N65" s="264"/>
      <c r="O65" s="264"/>
      <c r="P65" s="264"/>
      <c r="Q65" s="264"/>
      <c r="R65" s="264"/>
      <c r="S65" s="264"/>
      <c r="T65" s="264"/>
      <c r="U65" s="264"/>
      <c r="V65" s="264"/>
      <c r="W65" s="264"/>
      <c r="X65" s="264"/>
    </row>
    <row r="66" spans="5:24" x14ac:dyDescent="0.3">
      <c r="E66" s="264"/>
      <c r="F66" s="264"/>
      <c r="G66" s="264"/>
      <c r="H66" s="264"/>
      <c r="I66" s="264"/>
      <c r="J66" s="264"/>
      <c r="K66" s="264"/>
      <c r="L66" s="264"/>
      <c r="M66" s="264"/>
      <c r="N66" s="264"/>
      <c r="O66" s="264"/>
      <c r="P66" s="264"/>
      <c r="Q66" s="264"/>
      <c r="R66" s="264"/>
      <c r="S66" s="264"/>
      <c r="T66" s="264"/>
      <c r="U66" s="264"/>
      <c r="V66" s="264"/>
      <c r="W66" s="264"/>
      <c r="X66" s="264"/>
    </row>
    <row r="67" spans="5:24" x14ac:dyDescent="0.3">
      <c r="E67" s="264"/>
      <c r="F67" s="264"/>
      <c r="G67" s="264"/>
      <c r="H67" s="264"/>
      <c r="I67" s="264"/>
      <c r="J67" s="264"/>
      <c r="K67" s="264"/>
      <c r="L67" s="264"/>
      <c r="M67" s="264"/>
      <c r="N67" s="264"/>
      <c r="O67" s="264"/>
      <c r="P67" s="264"/>
      <c r="Q67" s="264"/>
      <c r="R67" s="264"/>
      <c r="S67" s="264"/>
      <c r="T67" s="264"/>
      <c r="U67" s="264"/>
      <c r="V67" s="264"/>
      <c r="W67" s="264"/>
      <c r="X67" s="264"/>
    </row>
    <row r="68" spans="5:24" x14ac:dyDescent="0.3">
      <c r="E68" s="264"/>
      <c r="F68" s="264"/>
      <c r="G68" s="264"/>
      <c r="H68" s="264"/>
      <c r="I68" s="264"/>
      <c r="J68" s="264"/>
      <c r="K68" s="264"/>
      <c r="L68" s="264"/>
      <c r="M68" s="264"/>
      <c r="N68" s="264"/>
      <c r="O68" s="264"/>
      <c r="P68" s="264"/>
      <c r="Q68" s="264"/>
      <c r="R68" s="264"/>
      <c r="S68" s="264"/>
      <c r="T68" s="264"/>
      <c r="U68" s="264"/>
      <c r="V68" s="264"/>
      <c r="W68" s="264"/>
      <c r="X68" s="264"/>
    </row>
    <row r="69" spans="5:24" x14ac:dyDescent="0.3">
      <c r="E69" s="264"/>
      <c r="F69" s="264"/>
      <c r="G69" s="264"/>
      <c r="H69" s="264"/>
      <c r="I69" s="264"/>
      <c r="J69" s="264"/>
      <c r="K69" s="264"/>
      <c r="L69" s="264"/>
      <c r="M69" s="264"/>
      <c r="N69" s="264"/>
      <c r="O69" s="264"/>
      <c r="P69" s="264"/>
      <c r="Q69" s="264"/>
      <c r="R69" s="264"/>
      <c r="S69" s="264"/>
      <c r="T69" s="264"/>
      <c r="U69" s="264"/>
      <c r="V69" s="264"/>
      <c r="W69" s="264"/>
      <c r="X69" s="264"/>
    </row>
    <row r="70" spans="5:24" x14ac:dyDescent="0.3">
      <c r="E70" s="264"/>
      <c r="F70" s="264"/>
      <c r="G70" s="264"/>
      <c r="H70" s="264"/>
      <c r="I70" s="264"/>
      <c r="J70" s="264"/>
      <c r="K70" s="264"/>
      <c r="L70" s="264"/>
      <c r="M70" s="264"/>
      <c r="N70" s="264"/>
      <c r="O70" s="264"/>
      <c r="P70" s="264"/>
      <c r="Q70" s="264"/>
      <c r="R70" s="264"/>
      <c r="S70" s="264"/>
      <c r="T70" s="264"/>
      <c r="U70" s="264"/>
      <c r="V70" s="264"/>
      <c r="W70" s="264"/>
      <c r="X70" s="264"/>
    </row>
    <row r="71" spans="5:24" x14ac:dyDescent="0.3">
      <c r="E71" s="264"/>
      <c r="F71" s="264"/>
      <c r="G71" s="264"/>
      <c r="H71" s="264"/>
      <c r="I71" s="264"/>
      <c r="J71" s="264"/>
      <c r="K71" s="264"/>
      <c r="L71" s="264"/>
      <c r="M71" s="264"/>
      <c r="N71" s="264"/>
      <c r="O71" s="264"/>
      <c r="P71" s="264"/>
      <c r="Q71" s="264"/>
      <c r="R71" s="264"/>
      <c r="S71" s="264"/>
      <c r="T71" s="264"/>
      <c r="U71" s="264"/>
      <c r="V71" s="264"/>
      <c r="W71" s="264"/>
      <c r="X71" s="264"/>
    </row>
    <row r="72" spans="5:24" x14ac:dyDescent="0.3">
      <c r="E72" s="264"/>
      <c r="F72" s="264"/>
      <c r="G72" s="264"/>
      <c r="H72" s="264"/>
      <c r="I72" s="264"/>
      <c r="J72" s="264"/>
      <c r="K72" s="264"/>
      <c r="L72" s="264"/>
      <c r="M72" s="264"/>
      <c r="N72" s="264"/>
      <c r="O72" s="264"/>
      <c r="P72" s="264"/>
      <c r="Q72" s="264"/>
      <c r="R72" s="264"/>
      <c r="S72" s="264"/>
      <c r="T72" s="264"/>
      <c r="U72" s="264"/>
      <c r="V72" s="264"/>
      <c r="W72" s="264"/>
      <c r="X72" s="264"/>
    </row>
    <row r="73" spans="5:24" x14ac:dyDescent="0.3">
      <c r="E73" s="264"/>
      <c r="F73" s="264"/>
      <c r="G73" s="264"/>
      <c r="H73" s="264"/>
      <c r="I73" s="264"/>
      <c r="J73" s="264"/>
      <c r="K73" s="264"/>
      <c r="L73" s="264"/>
      <c r="M73" s="264"/>
      <c r="N73" s="264"/>
      <c r="O73" s="264"/>
      <c r="P73" s="264"/>
      <c r="Q73" s="264"/>
      <c r="R73" s="264"/>
      <c r="S73" s="264"/>
      <c r="T73" s="264"/>
      <c r="U73" s="264"/>
      <c r="V73" s="264"/>
      <c r="W73" s="264"/>
      <c r="X73" s="264"/>
    </row>
    <row r="74" spans="5:24" x14ac:dyDescent="0.3">
      <c r="E74" s="264"/>
      <c r="F74" s="264"/>
      <c r="G74" s="264"/>
      <c r="H74" s="264"/>
      <c r="I74" s="264"/>
      <c r="J74" s="264"/>
      <c r="K74" s="264"/>
      <c r="L74" s="264"/>
      <c r="M74" s="264"/>
      <c r="N74" s="264"/>
      <c r="O74" s="264"/>
      <c r="P74" s="264"/>
      <c r="Q74" s="264"/>
      <c r="R74" s="264"/>
      <c r="S74" s="264"/>
      <c r="T74" s="264"/>
      <c r="U74" s="264"/>
      <c r="V74" s="264"/>
      <c r="W74" s="264"/>
      <c r="X74" s="264"/>
    </row>
    <row r="75" spans="5:24" x14ac:dyDescent="0.3">
      <c r="E75" s="264"/>
      <c r="F75" s="264"/>
      <c r="G75" s="264"/>
      <c r="H75" s="264"/>
      <c r="I75" s="264"/>
      <c r="J75" s="264"/>
      <c r="K75" s="264"/>
      <c r="L75" s="264"/>
      <c r="M75" s="264"/>
      <c r="N75" s="264"/>
      <c r="O75" s="264"/>
      <c r="P75" s="264"/>
      <c r="Q75" s="264"/>
      <c r="R75" s="264"/>
      <c r="S75" s="264"/>
      <c r="T75" s="264"/>
      <c r="U75" s="264"/>
      <c r="V75" s="264"/>
      <c r="W75" s="264"/>
      <c r="X75" s="264"/>
    </row>
    <row r="76" spans="5:24" x14ac:dyDescent="0.3">
      <c r="E76" s="264"/>
      <c r="F76" s="264"/>
      <c r="G76" s="264"/>
      <c r="H76" s="264"/>
      <c r="I76" s="264"/>
      <c r="J76" s="264"/>
      <c r="K76" s="264"/>
      <c r="L76" s="264"/>
      <c r="M76" s="264"/>
      <c r="N76" s="264"/>
      <c r="O76" s="264"/>
      <c r="P76" s="264"/>
      <c r="Q76" s="264"/>
      <c r="R76" s="264"/>
      <c r="S76" s="264"/>
      <c r="T76" s="264"/>
      <c r="U76" s="264"/>
      <c r="V76" s="264"/>
      <c r="W76" s="264"/>
      <c r="X76" s="264"/>
    </row>
    <row r="77" spans="5:24" x14ac:dyDescent="0.3">
      <c r="E77" s="264"/>
      <c r="F77" s="264"/>
      <c r="G77" s="264"/>
      <c r="H77" s="264"/>
      <c r="I77" s="264"/>
      <c r="J77" s="264"/>
      <c r="K77" s="264"/>
      <c r="L77" s="264"/>
      <c r="M77" s="264"/>
      <c r="N77" s="264"/>
      <c r="O77" s="264"/>
      <c r="P77" s="264"/>
      <c r="Q77" s="264"/>
      <c r="R77" s="264"/>
      <c r="S77" s="264"/>
      <c r="T77" s="264"/>
      <c r="U77" s="264"/>
      <c r="V77" s="264"/>
      <c r="W77" s="264"/>
      <c r="X77" s="264"/>
    </row>
    <row r="78" spans="5:24" x14ac:dyDescent="0.3">
      <c r="E78" s="264"/>
      <c r="F78" s="264"/>
      <c r="G78" s="264"/>
      <c r="H78" s="264"/>
      <c r="I78" s="264"/>
      <c r="J78" s="264"/>
      <c r="K78" s="264"/>
      <c r="L78" s="264"/>
      <c r="M78" s="264"/>
      <c r="N78" s="264"/>
      <c r="O78" s="264"/>
      <c r="P78" s="264"/>
      <c r="Q78" s="264"/>
      <c r="R78" s="264"/>
      <c r="S78" s="264"/>
      <c r="T78" s="264"/>
      <c r="U78" s="264"/>
      <c r="V78" s="264"/>
      <c r="W78" s="264"/>
      <c r="X78" s="264"/>
    </row>
    <row r="79" spans="5:24" x14ac:dyDescent="0.3">
      <c r="E79" s="264"/>
      <c r="F79" s="264"/>
      <c r="G79" s="264"/>
      <c r="H79" s="264"/>
      <c r="I79" s="264"/>
      <c r="J79" s="264"/>
      <c r="K79" s="264"/>
      <c r="L79" s="264"/>
      <c r="M79" s="264"/>
      <c r="N79" s="264"/>
      <c r="O79" s="264"/>
      <c r="P79" s="264"/>
      <c r="Q79" s="264"/>
      <c r="R79" s="264"/>
      <c r="S79" s="264"/>
      <c r="T79" s="264"/>
      <c r="U79" s="264"/>
      <c r="V79" s="264"/>
      <c r="W79" s="264"/>
      <c r="X79" s="264"/>
    </row>
    <row r="80" spans="5:24" x14ac:dyDescent="0.3">
      <c r="E80" s="264"/>
      <c r="F80" s="264"/>
      <c r="G80" s="264"/>
      <c r="H80" s="264"/>
      <c r="I80" s="264"/>
      <c r="J80" s="264"/>
      <c r="K80" s="264"/>
      <c r="L80" s="264"/>
      <c r="M80" s="264"/>
      <c r="N80" s="264"/>
      <c r="O80" s="264"/>
      <c r="P80" s="264"/>
      <c r="Q80" s="264"/>
      <c r="R80" s="264"/>
      <c r="S80" s="264"/>
      <c r="T80" s="264"/>
      <c r="U80" s="264"/>
      <c r="V80" s="264"/>
      <c r="W80" s="264"/>
      <c r="X80" s="264"/>
    </row>
    <row r="81" spans="5:24" x14ac:dyDescent="0.3">
      <c r="E81" s="264"/>
      <c r="F81" s="264"/>
      <c r="G81" s="264"/>
      <c r="H81" s="264"/>
      <c r="I81" s="264"/>
      <c r="J81" s="264"/>
      <c r="K81" s="264"/>
      <c r="L81" s="264"/>
      <c r="M81" s="264"/>
      <c r="N81" s="264"/>
      <c r="O81" s="264"/>
      <c r="P81" s="264"/>
      <c r="Q81" s="264"/>
      <c r="R81" s="264"/>
      <c r="S81" s="264"/>
      <c r="T81" s="264"/>
      <c r="U81" s="264"/>
      <c r="V81" s="264"/>
      <c r="W81" s="264"/>
      <c r="X81" s="264"/>
    </row>
    <row r="82" spans="5:24" x14ac:dyDescent="0.3">
      <c r="E82" s="264"/>
      <c r="F82" s="264"/>
      <c r="G82" s="264"/>
      <c r="H82" s="264"/>
      <c r="I82" s="264"/>
      <c r="J82" s="264"/>
      <c r="K82" s="264"/>
      <c r="L82" s="264"/>
      <c r="M82" s="264"/>
      <c r="N82" s="264"/>
      <c r="O82" s="264"/>
      <c r="P82" s="264"/>
      <c r="Q82" s="264"/>
      <c r="R82" s="264"/>
      <c r="S82" s="264"/>
      <c r="T82" s="264"/>
      <c r="U82" s="264"/>
      <c r="V82" s="264"/>
      <c r="W82" s="264"/>
      <c r="X82" s="264"/>
    </row>
    <row r="83" spans="5:24" x14ac:dyDescent="0.3">
      <c r="E83" s="264"/>
      <c r="F83" s="264"/>
      <c r="G83" s="264"/>
      <c r="H83" s="264"/>
      <c r="I83" s="264"/>
      <c r="J83" s="264"/>
      <c r="K83" s="264"/>
      <c r="L83" s="264"/>
      <c r="M83" s="264"/>
      <c r="N83" s="264"/>
      <c r="O83" s="264"/>
      <c r="P83" s="264"/>
      <c r="Q83" s="264"/>
      <c r="R83" s="264"/>
      <c r="S83" s="264"/>
      <c r="T83" s="264"/>
      <c r="U83" s="264"/>
      <c r="V83" s="264"/>
      <c r="W83" s="264"/>
      <c r="X83" s="264"/>
    </row>
    <row r="84" spans="5:24" x14ac:dyDescent="0.3">
      <c r="E84" s="264"/>
      <c r="F84" s="264"/>
      <c r="G84" s="264"/>
      <c r="H84" s="264"/>
      <c r="I84" s="264"/>
      <c r="J84" s="264"/>
      <c r="K84" s="264"/>
      <c r="L84" s="264"/>
      <c r="M84" s="264"/>
      <c r="N84" s="264"/>
      <c r="O84" s="264"/>
      <c r="P84" s="264"/>
      <c r="Q84" s="264"/>
      <c r="R84" s="264"/>
      <c r="S84" s="264"/>
      <c r="T84" s="264"/>
      <c r="U84" s="264"/>
      <c r="V84" s="264"/>
      <c r="W84" s="264"/>
      <c r="X84" s="264"/>
    </row>
    <row r="85" spans="5:24" x14ac:dyDescent="0.3">
      <c r="E85" s="264"/>
      <c r="F85" s="264"/>
      <c r="G85" s="264"/>
      <c r="H85" s="264"/>
      <c r="I85" s="264"/>
      <c r="J85" s="264"/>
      <c r="K85" s="264"/>
      <c r="L85" s="264"/>
      <c r="M85" s="264"/>
      <c r="N85" s="264"/>
      <c r="O85" s="264"/>
      <c r="P85" s="264"/>
      <c r="Q85" s="264"/>
      <c r="R85" s="264"/>
      <c r="S85" s="264"/>
      <c r="T85" s="264"/>
      <c r="U85" s="264"/>
      <c r="V85" s="264"/>
      <c r="W85" s="264"/>
      <c r="X85" s="264"/>
    </row>
    <row r="86" spans="5:24" x14ac:dyDescent="0.3">
      <c r="E86" s="264"/>
      <c r="F86" s="264"/>
      <c r="G86" s="264"/>
      <c r="H86" s="264"/>
      <c r="I86" s="264"/>
      <c r="J86" s="264"/>
      <c r="K86" s="264"/>
      <c r="L86" s="264"/>
      <c r="M86" s="264"/>
      <c r="N86" s="264"/>
      <c r="O86" s="264"/>
      <c r="P86" s="264"/>
      <c r="Q86" s="264"/>
      <c r="R86" s="264"/>
      <c r="S86" s="264"/>
      <c r="T86" s="264"/>
      <c r="U86" s="264"/>
      <c r="V86" s="264"/>
      <c r="W86" s="264"/>
      <c r="X86" s="264"/>
    </row>
    <row r="87" spans="5:24" x14ac:dyDescent="0.3">
      <c r="E87" s="264"/>
      <c r="F87" s="264"/>
      <c r="G87" s="264"/>
      <c r="H87" s="264"/>
      <c r="I87" s="264"/>
      <c r="J87" s="264"/>
      <c r="K87" s="264"/>
      <c r="L87" s="264"/>
      <c r="M87" s="264"/>
      <c r="N87" s="264"/>
      <c r="O87" s="264"/>
      <c r="P87" s="264"/>
      <c r="Q87" s="264"/>
      <c r="R87" s="264"/>
      <c r="S87" s="264"/>
      <c r="T87" s="264"/>
      <c r="U87" s="264"/>
      <c r="V87" s="264"/>
      <c r="W87" s="264"/>
      <c r="X87" s="264"/>
    </row>
    <row r="88" spans="5:24" x14ac:dyDescent="0.3">
      <c r="E88" s="264"/>
      <c r="F88" s="264"/>
      <c r="G88" s="264"/>
      <c r="H88" s="264"/>
      <c r="I88" s="264"/>
      <c r="J88" s="264"/>
      <c r="K88" s="264"/>
      <c r="L88" s="264"/>
      <c r="M88" s="264"/>
      <c r="N88" s="264"/>
      <c r="O88" s="264"/>
      <c r="P88" s="264"/>
      <c r="Q88" s="264"/>
      <c r="R88" s="264"/>
      <c r="S88" s="264"/>
      <c r="T88" s="264"/>
      <c r="U88" s="264"/>
      <c r="V88" s="264"/>
      <c r="W88" s="264"/>
      <c r="X88" s="264"/>
    </row>
    <row r="89" spans="5:24" x14ac:dyDescent="0.3">
      <c r="E89" s="264"/>
      <c r="F89" s="264"/>
      <c r="G89" s="264"/>
      <c r="H89" s="264"/>
      <c r="I89" s="264"/>
      <c r="J89" s="264"/>
      <c r="K89" s="264"/>
      <c r="L89" s="264"/>
      <c r="M89" s="264"/>
      <c r="N89" s="264"/>
      <c r="O89" s="264"/>
      <c r="P89" s="264"/>
      <c r="Q89" s="264"/>
      <c r="R89" s="264"/>
      <c r="S89" s="264"/>
      <c r="T89" s="264"/>
      <c r="U89" s="264"/>
      <c r="V89" s="264"/>
      <c r="W89" s="264"/>
      <c r="X89" s="264"/>
    </row>
    <row r="90" spans="5:24" x14ac:dyDescent="0.3">
      <c r="E90" s="264"/>
      <c r="F90" s="264"/>
      <c r="G90" s="264"/>
      <c r="H90" s="264"/>
      <c r="I90" s="264"/>
      <c r="J90" s="264"/>
      <c r="K90" s="264"/>
      <c r="L90" s="264"/>
      <c r="M90" s="264"/>
      <c r="N90" s="264"/>
      <c r="O90" s="264"/>
      <c r="P90" s="264"/>
      <c r="Q90" s="264"/>
      <c r="R90" s="264"/>
      <c r="S90" s="264"/>
      <c r="T90" s="264"/>
      <c r="U90" s="264"/>
      <c r="V90" s="264"/>
      <c r="W90" s="264"/>
      <c r="X90" s="264"/>
    </row>
    <row r="91" spans="5:24" x14ac:dyDescent="0.3">
      <c r="E91" s="264"/>
      <c r="F91" s="264"/>
      <c r="G91" s="264"/>
      <c r="H91" s="264"/>
      <c r="I91" s="264"/>
      <c r="J91" s="264"/>
      <c r="K91" s="264"/>
      <c r="L91" s="264"/>
      <c r="M91" s="264"/>
      <c r="N91" s="264"/>
      <c r="O91" s="264"/>
      <c r="P91" s="264"/>
      <c r="Q91" s="264"/>
      <c r="R91" s="264"/>
      <c r="S91" s="264"/>
      <c r="T91" s="264"/>
      <c r="U91" s="264"/>
      <c r="V91" s="264"/>
      <c r="W91" s="264"/>
      <c r="X91" s="264"/>
    </row>
    <row r="92" spans="5:24" x14ac:dyDescent="0.3">
      <c r="E92" s="264"/>
      <c r="F92" s="264"/>
      <c r="G92" s="264"/>
      <c r="H92" s="264"/>
      <c r="I92" s="264"/>
      <c r="J92" s="264"/>
      <c r="K92" s="264"/>
      <c r="L92" s="264"/>
      <c r="M92" s="264"/>
      <c r="N92" s="264"/>
      <c r="O92" s="264"/>
      <c r="P92" s="264"/>
      <c r="Q92" s="264"/>
      <c r="R92" s="264"/>
      <c r="S92" s="264"/>
      <c r="T92" s="264"/>
      <c r="U92" s="264"/>
      <c r="V92" s="264"/>
      <c r="W92" s="264"/>
      <c r="X92" s="264"/>
    </row>
    <row r="93" spans="5:24" x14ac:dyDescent="0.3">
      <c r="E93" s="264"/>
      <c r="F93" s="264"/>
      <c r="G93" s="264"/>
      <c r="H93" s="264"/>
      <c r="I93" s="264"/>
      <c r="J93" s="264"/>
      <c r="K93" s="264"/>
      <c r="L93" s="264"/>
      <c r="M93" s="264"/>
      <c r="N93" s="264"/>
      <c r="O93" s="264"/>
      <c r="P93" s="264"/>
      <c r="Q93" s="264"/>
      <c r="R93" s="264"/>
      <c r="S93" s="264"/>
      <c r="T93" s="264"/>
      <c r="U93" s="264"/>
      <c r="V93" s="264"/>
      <c r="W93" s="264"/>
      <c r="X93" s="264"/>
    </row>
    <row r="94" spans="5:24" x14ac:dyDescent="0.3">
      <c r="E94" s="264"/>
      <c r="F94" s="264"/>
      <c r="G94" s="264"/>
      <c r="H94" s="264"/>
      <c r="I94" s="264"/>
      <c r="J94" s="264"/>
      <c r="K94" s="264"/>
      <c r="L94" s="264"/>
      <c r="M94" s="264"/>
      <c r="N94" s="264"/>
      <c r="O94" s="264"/>
      <c r="P94" s="264"/>
      <c r="Q94" s="264"/>
      <c r="R94" s="264"/>
      <c r="S94" s="264"/>
      <c r="T94" s="264"/>
      <c r="U94" s="264"/>
      <c r="V94" s="264"/>
      <c r="W94" s="264"/>
      <c r="X94" s="264"/>
    </row>
    <row r="95" spans="5:24" x14ac:dyDescent="0.3">
      <c r="E95" s="264"/>
      <c r="F95" s="264"/>
      <c r="G95" s="264"/>
      <c r="H95" s="264"/>
      <c r="I95" s="264"/>
      <c r="J95" s="264"/>
      <c r="K95" s="264"/>
      <c r="L95" s="264"/>
      <c r="M95" s="264"/>
      <c r="N95" s="264"/>
      <c r="O95" s="264"/>
      <c r="P95" s="264"/>
      <c r="Q95" s="264"/>
      <c r="R95" s="264"/>
      <c r="S95" s="264"/>
      <c r="T95" s="264"/>
      <c r="U95" s="264"/>
      <c r="V95" s="264"/>
      <c r="W95" s="264"/>
      <c r="X95" s="264"/>
    </row>
    <row r="96" spans="5:24" x14ac:dyDescent="0.3">
      <c r="E96" s="264"/>
      <c r="F96" s="264"/>
      <c r="G96" s="264"/>
      <c r="H96" s="264"/>
      <c r="I96" s="264"/>
      <c r="J96" s="264"/>
      <c r="K96" s="264"/>
      <c r="L96" s="264"/>
      <c r="M96" s="264"/>
      <c r="N96" s="264"/>
      <c r="O96" s="264"/>
      <c r="P96" s="264"/>
      <c r="Q96" s="264"/>
      <c r="R96" s="264"/>
      <c r="S96" s="264"/>
      <c r="T96" s="264"/>
      <c r="U96" s="264"/>
      <c r="V96" s="264"/>
      <c r="W96" s="264"/>
      <c r="X96" s="264"/>
    </row>
    <row r="97" spans="5:24" x14ac:dyDescent="0.3">
      <c r="E97" s="264"/>
      <c r="F97" s="264"/>
      <c r="G97" s="264"/>
      <c r="H97" s="264"/>
      <c r="I97" s="264"/>
      <c r="J97" s="264"/>
      <c r="K97" s="264"/>
      <c r="L97" s="264"/>
      <c r="M97" s="264"/>
      <c r="N97" s="264"/>
      <c r="O97" s="264"/>
      <c r="P97" s="264"/>
      <c r="Q97" s="264"/>
      <c r="R97" s="264"/>
      <c r="S97" s="264"/>
      <c r="T97" s="264"/>
      <c r="U97" s="264"/>
      <c r="V97" s="264"/>
      <c r="W97" s="264"/>
      <c r="X97" s="264"/>
    </row>
    <row r="98" spans="5:24" x14ac:dyDescent="0.3">
      <c r="E98" s="264"/>
      <c r="F98" s="264"/>
      <c r="G98" s="264"/>
      <c r="H98" s="264"/>
      <c r="I98" s="264"/>
      <c r="J98" s="264"/>
      <c r="K98" s="264"/>
      <c r="L98" s="264"/>
      <c r="M98" s="264"/>
      <c r="N98" s="264"/>
      <c r="O98" s="264"/>
      <c r="P98" s="264"/>
      <c r="Q98" s="264"/>
      <c r="R98" s="264"/>
      <c r="S98" s="264"/>
      <c r="T98" s="264"/>
      <c r="U98" s="264"/>
      <c r="V98" s="264"/>
      <c r="W98" s="264"/>
      <c r="X98" s="264"/>
    </row>
    <row r="99" spans="5:24" x14ac:dyDescent="0.3">
      <c r="E99" s="264"/>
      <c r="F99" s="264"/>
      <c r="G99" s="264"/>
      <c r="H99" s="264"/>
      <c r="I99" s="264"/>
      <c r="J99" s="264"/>
      <c r="K99" s="264"/>
      <c r="L99" s="264"/>
      <c r="M99" s="264"/>
      <c r="N99" s="264"/>
      <c r="O99" s="264"/>
      <c r="P99" s="264"/>
      <c r="Q99" s="264"/>
      <c r="R99" s="264"/>
      <c r="S99" s="264"/>
      <c r="T99" s="264"/>
      <c r="U99" s="264"/>
      <c r="V99" s="264"/>
      <c r="W99" s="264"/>
      <c r="X99" s="264"/>
    </row>
    <row r="100" spans="5:24" x14ac:dyDescent="0.3">
      <c r="E100" s="264"/>
      <c r="F100" s="264"/>
      <c r="G100" s="264"/>
      <c r="H100" s="264"/>
      <c r="I100" s="264"/>
      <c r="J100" s="264"/>
      <c r="K100" s="264"/>
      <c r="L100" s="264"/>
      <c r="M100" s="264"/>
      <c r="N100" s="264"/>
      <c r="O100" s="264"/>
      <c r="P100" s="264"/>
      <c r="Q100" s="264"/>
      <c r="R100" s="264"/>
      <c r="S100" s="264"/>
      <c r="T100" s="264"/>
      <c r="U100" s="264"/>
      <c r="V100" s="264"/>
      <c r="W100" s="264"/>
      <c r="X100" s="264"/>
    </row>
    <row r="101" spans="5:24" x14ac:dyDescent="0.3">
      <c r="E101" s="264"/>
      <c r="F101" s="264"/>
      <c r="G101" s="264"/>
      <c r="H101" s="264"/>
      <c r="I101" s="264"/>
      <c r="J101" s="264"/>
      <c r="K101" s="264"/>
      <c r="L101" s="264"/>
      <c r="M101" s="264"/>
      <c r="N101" s="264"/>
      <c r="O101" s="264"/>
      <c r="P101" s="264"/>
      <c r="Q101" s="264"/>
      <c r="R101" s="264"/>
      <c r="S101" s="264"/>
      <c r="T101" s="264"/>
      <c r="U101" s="264"/>
      <c r="V101" s="264"/>
      <c r="W101" s="264"/>
      <c r="X101" s="264"/>
    </row>
    <row r="102" spans="5:24" x14ac:dyDescent="0.3">
      <c r="E102" s="264"/>
      <c r="F102" s="264"/>
      <c r="G102" s="264"/>
      <c r="H102" s="264"/>
      <c r="I102" s="264"/>
      <c r="J102" s="264"/>
      <c r="K102" s="264"/>
      <c r="L102" s="264"/>
      <c r="M102" s="264"/>
      <c r="N102" s="264"/>
      <c r="O102" s="264"/>
      <c r="P102" s="264"/>
      <c r="Q102" s="264"/>
      <c r="R102" s="264"/>
      <c r="S102" s="264"/>
      <c r="T102" s="264"/>
      <c r="U102" s="264"/>
      <c r="V102" s="264"/>
      <c r="W102" s="264"/>
      <c r="X102" s="264"/>
    </row>
    <row r="103" spans="5:24" x14ac:dyDescent="0.3">
      <c r="E103" s="264"/>
      <c r="F103" s="264"/>
      <c r="G103" s="264"/>
      <c r="H103" s="264"/>
      <c r="I103" s="264"/>
      <c r="J103" s="264"/>
      <c r="K103" s="264"/>
      <c r="L103" s="264"/>
      <c r="M103" s="264"/>
      <c r="N103" s="264"/>
      <c r="O103" s="264"/>
      <c r="P103" s="264"/>
      <c r="Q103" s="264"/>
      <c r="R103" s="264"/>
      <c r="S103" s="264"/>
      <c r="T103" s="264"/>
      <c r="U103" s="264"/>
      <c r="V103" s="264"/>
      <c r="W103" s="264"/>
      <c r="X103" s="264"/>
    </row>
    <row r="104" spans="5:24" x14ac:dyDescent="0.3">
      <c r="E104" s="264"/>
      <c r="F104" s="264"/>
      <c r="G104" s="264"/>
      <c r="H104" s="264"/>
      <c r="I104" s="264"/>
      <c r="J104" s="264"/>
      <c r="K104" s="264"/>
      <c r="L104" s="264"/>
      <c r="M104" s="264"/>
      <c r="N104" s="264"/>
      <c r="O104" s="264"/>
      <c r="P104" s="264"/>
      <c r="Q104" s="264"/>
      <c r="R104" s="264"/>
      <c r="S104" s="264"/>
      <c r="T104" s="264"/>
      <c r="U104" s="264"/>
      <c r="V104" s="264"/>
      <c r="W104" s="264"/>
      <c r="X104" s="264"/>
    </row>
    <row r="105" spans="5:24" x14ac:dyDescent="0.3">
      <c r="E105" s="264"/>
      <c r="F105" s="264"/>
      <c r="G105" s="264"/>
      <c r="H105" s="264"/>
      <c r="I105" s="264"/>
      <c r="J105" s="264"/>
      <c r="K105" s="264"/>
      <c r="L105" s="264"/>
      <c r="M105" s="264"/>
      <c r="N105" s="264"/>
      <c r="O105" s="264"/>
      <c r="P105" s="264"/>
      <c r="Q105" s="264"/>
      <c r="R105" s="264"/>
      <c r="S105" s="264"/>
      <c r="T105" s="264"/>
      <c r="U105" s="264"/>
      <c r="V105" s="264"/>
      <c r="W105" s="264"/>
      <c r="X105" s="264"/>
    </row>
    <row r="106" spans="5:24" x14ac:dyDescent="0.3">
      <c r="E106" s="264"/>
      <c r="F106" s="264"/>
      <c r="G106" s="264"/>
      <c r="H106" s="264"/>
      <c r="I106" s="264"/>
      <c r="J106" s="264"/>
      <c r="K106" s="264"/>
      <c r="L106" s="264"/>
      <c r="M106" s="264"/>
      <c r="N106" s="264"/>
      <c r="O106" s="264"/>
      <c r="P106" s="264"/>
      <c r="Q106" s="264"/>
      <c r="R106" s="264"/>
      <c r="S106" s="264"/>
      <c r="T106" s="264"/>
      <c r="U106" s="264"/>
      <c r="V106" s="264"/>
      <c r="W106" s="264"/>
      <c r="X106" s="264"/>
    </row>
    <row r="107" spans="5:24" x14ac:dyDescent="0.3">
      <c r="E107" s="264"/>
      <c r="F107" s="264"/>
      <c r="G107" s="264"/>
      <c r="H107" s="264"/>
      <c r="I107" s="264"/>
      <c r="J107" s="264"/>
      <c r="K107" s="264"/>
      <c r="L107" s="264"/>
      <c r="M107" s="264"/>
      <c r="N107" s="264"/>
      <c r="O107" s="264"/>
      <c r="P107" s="264"/>
      <c r="Q107" s="264"/>
      <c r="R107" s="264"/>
      <c r="S107" s="264"/>
      <c r="T107" s="264"/>
      <c r="U107" s="264"/>
      <c r="V107" s="264"/>
      <c r="W107" s="264"/>
      <c r="X107" s="264"/>
    </row>
    <row r="108" spans="5:24" x14ac:dyDescent="0.3">
      <c r="E108" s="264"/>
      <c r="F108" s="264"/>
      <c r="G108" s="264"/>
      <c r="H108" s="264"/>
      <c r="I108" s="264"/>
      <c r="J108" s="264"/>
      <c r="K108" s="264"/>
      <c r="L108" s="264"/>
      <c r="M108" s="264"/>
      <c r="N108" s="264"/>
      <c r="O108" s="264"/>
      <c r="P108" s="264"/>
      <c r="Q108" s="264"/>
      <c r="R108" s="264"/>
      <c r="S108" s="264"/>
      <c r="T108" s="264"/>
      <c r="U108" s="264"/>
      <c r="V108" s="264"/>
      <c r="W108" s="264"/>
      <c r="X108" s="264"/>
    </row>
    <row r="109" spans="5:24" x14ac:dyDescent="0.3">
      <c r="E109" s="264"/>
      <c r="F109" s="264"/>
      <c r="G109" s="264"/>
      <c r="H109" s="264"/>
      <c r="I109" s="264"/>
      <c r="J109" s="264"/>
      <c r="K109" s="264"/>
      <c r="L109" s="264"/>
      <c r="M109" s="264"/>
      <c r="N109" s="264"/>
      <c r="O109" s="264"/>
      <c r="P109" s="264"/>
      <c r="Q109" s="264"/>
      <c r="R109" s="264"/>
      <c r="S109" s="264"/>
      <c r="T109" s="264"/>
      <c r="U109" s="264"/>
      <c r="V109" s="264"/>
      <c r="W109" s="264"/>
      <c r="X109" s="264"/>
    </row>
    <row r="110" spans="5:24" x14ac:dyDescent="0.3">
      <c r="E110" s="264"/>
      <c r="F110" s="264"/>
      <c r="G110" s="264"/>
      <c r="H110" s="264"/>
      <c r="I110" s="264"/>
      <c r="J110" s="264"/>
      <c r="K110" s="264"/>
      <c r="L110" s="264"/>
      <c r="M110" s="264"/>
      <c r="N110" s="264"/>
      <c r="O110" s="264"/>
      <c r="P110" s="264"/>
      <c r="Q110" s="264"/>
      <c r="R110" s="264"/>
      <c r="S110" s="264"/>
      <c r="T110" s="264"/>
      <c r="U110" s="264"/>
      <c r="V110" s="264"/>
      <c r="W110" s="264"/>
      <c r="X110" s="264"/>
    </row>
    <row r="111" spans="5:24" x14ac:dyDescent="0.3">
      <c r="E111" s="264"/>
      <c r="F111" s="264"/>
      <c r="G111" s="264"/>
      <c r="H111" s="264"/>
      <c r="I111" s="264"/>
      <c r="J111" s="264"/>
      <c r="K111" s="264"/>
      <c r="L111" s="264"/>
      <c r="M111" s="264"/>
      <c r="N111" s="264"/>
      <c r="O111" s="264"/>
      <c r="P111" s="264"/>
      <c r="Q111" s="264"/>
      <c r="R111" s="264"/>
      <c r="S111" s="264"/>
      <c r="T111" s="264"/>
      <c r="U111" s="264"/>
      <c r="V111" s="264"/>
      <c r="W111" s="264"/>
      <c r="X111" s="264"/>
    </row>
    <row r="112" spans="5:24" x14ac:dyDescent="0.3">
      <c r="E112" s="264"/>
      <c r="F112" s="264"/>
      <c r="G112" s="264"/>
      <c r="H112" s="264"/>
      <c r="I112" s="264"/>
      <c r="J112" s="264"/>
      <c r="K112" s="264"/>
      <c r="L112" s="264"/>
      <c r="M112" s="264"/>
      <c r="N112" s="264"/>
      <c r="O112" s="264"/>
      <c r="P112" s="264"/>
      <c r="Q112" s="264"/>
      <c r="R112" s="264"/>
      <c r="S112" s="264"/>
      <c r="T112" s="264"/>
      <c r="U112" s="264"/>
      <c r="V112" s="264"/>
      <c r="W112" s="264"/>
      <c r="X112" s="264"/>
    </row>
    <row r="113" spans="5:24" x14ac:dyDescent="0.3">
      <c r="E113" s="264"/>
      <c r="F113" s="264"/>
      <c r="G113" s="264"/>
      <c r="H113" s="264"/>
      <c r="I113" s="264"/>
      <c r="J113" s="264"/>
      <c r="K113" s="264"/>
      <c r="L113" s="264"/>
      <c r="M113" s="264"/>
      <c r="N113" s="264"/>
      <c r="O113" s="264"/>
      <c r="P113" s="264"/>
      <c r="Q113" s="264"/>
      <c r="R113" s="264"/>
      <c r="S113" s="264"/>
      <c r="T113" s="264"/>
      <c r="U113" s="264"/>
      <c r="V113" s="264"/>
      <c r="W113" s="264"/>
      <c r="X113" s="264"/>
    </row>
    <row r="114" spans="5:24" x14ac:dyDescent="0.3">
      <c r="E114" s="264"/>
      <c r="F114" s="264"/>
      <c r="G114" s="264"/>
      <c r="H114" s="264"/>
      <c r="I114" s="264"/>
      <c r="J114" s="264"/>
      <c r="K114" s="264"/>
      <c r="L114" s="264"/>
      <c r="M114" s="264"/>
      <c r="N114" s="264"/>
      <c r="O114" s="264"/>
      <c r="P114" s="264"/>
      <c r="Q114" s="264"/>
      <c r="R114" s="264"/>
      <c r="S114" s="264"/>
      <c r="T114" s="264"/>
      <c r="U114" s="264"/>
      <c r="V114" s="264"/>
      <c r="W114" s="264"/>
      <c r="X114" s="264"/>
    </row>
    <row r="115" spans="5:24" x14ac:dyDescent="0.3">
      <c r="E115" s="264"/>
      <c r="F115" s="264"/>
      <c r="G115" s="264"/>
      <c r="H115" s="264"/>
      <c r="I115" s="264"/>
      <c r="J115" s="264"/>
      <c r="K115" s="264"/>
      <c r="L115" s="264"/>
      <c r="M115" s="264"/>
      <c r="N115" s="264"/>
      <c r="O115" s="264"/>
      <c r="P115" s="264"/>
      <c r="Q115" s="264"/>
      <c r="R115" s="264"/>
      <c r="S115" s="264"/>
      <c r="T115" s="264"/>
      <c r="U115" s="264"/>
      <c r="V115" s="264"/>
      <c r="W115" s="264"/>
      <c r="X115" s="264"/>
    </row>
    <row r="116" spans="5:24" x14ac:dyDescent="0.3">
      <c r="E116" s="264"/>
      <c r="F116" s="264"/>
      <c r="G116" s="264"/>
      <c r="H116" s="264"/>
      <c r="I116" s="264"/>
      <c r="J116" s="264"/>
      <c r="K116" s="264"/>
      <c r="L116" s="264"/>
      <c r="M116" s="264"/>
      <c r="N116" s="264"/>
      <c r="O116" s="264"/>
      <c r="P116" s="264"/>
      <c r="Q116" s="264"/>
      <c r="R116" s="264"/>
      <c r="S116" s="264"/>
      <c r="T116" s="264"/>
      <c r="U116" s="264"/>
      <c r="V116" s="264"/>
      <c r="W116" s="264"/>
      <c r="X116" s="264"/>
    </row>
    <row r="117" spans="5:24" x14ac:dyDescent="0.3">
      <c r="E117" s="264"/>
      <c r="F117" s="264"/>
      <c r="G117" s="264"/>
      <c r="H117" s="264"/>
      <c r="I117" s="264"/>
      <c r="J117" s="264"/>
      <c r="K117" s="264"/>
      <c r="L117" s="264"/>
      <c r="M117" s="264"/>
      <c r="N117" s="264"/>
      <c r="O117" s="264"/>
      <c r="P117" s="264"/>
      <c r="Q117" s="264"/>
      <c r="R117" s="264"/>
      <c r="S117" s="264"/>
      <c r="T117" s="264"/>
      <c r="U117" s="264"/>
      <c r="V117" s="264"/>
      <c r="W117" s="264"/>
      <c r="X117" s="264"/>
    </row>
    <row r="118" spans="5:24" x14ac:dyDescent="0.3">
      <c r="E118" s="264"/>
      <c r="F118" s="264"/>
      <c r="G118" s="264"/>
      <c r="H118" s="264"/>
      <c r="I118" s="264"/>
      <c r="J118" s="264"/>
      <c r="K118" s="264"/>
      <c r="L118" s="264"/>
      <c r="M118" s="264"/>
      <c r="N118" s="264"/>
      <c r="O118" s="264"/>
      <c r="P118" s="264"/>
      <c r="Q118" s="264"/>
      <c r="R118" s="264"/>
      <c r="S118" s="264"/>
      <c r="T118" s="264"/>
      <c r="U118" s="264"/>
      <c r="V118" s="264"/>
      <c r="W118" s="264"/>
      <c r="X118" s="264"/>
    </row>
    <row r="119" spans="5:24" x14ac:dyDescent="0.3">
      <c r="E119" s="264"/>
      <c r="F119" s="264"/>
      <c r="G119" s="264"/>
      <c r="H119" s="264"/>
      <c r="I119" s="264"/>
      <c r="J119" s="264"/>
      <c r="K119" s="264"/>
      <c r="L119" s="264"/>
      <c r="M119" s="264"/>
      <c r="N119" s="264"/>
      <c r="O119" s="264"/>
      <c r="P119" s="264"/>
      <c r="Q119" s="264"/>
      <c r="R119" s="264"/>
      <c r="S119" s="264"/>
      <c r="T119" s="264"/>
      <c r="U119" s="264"/>
      <c r="V119" s="264"/>
      <c r="W119" s="264"/>
      <c r="X119" s="264"/>
    </row>
    <row r="120" spans="5:24" x14ac:dyDescent="0.3">
      <c r="E120" s="264"/>
      <c r="F120" s="264"/>
      <c r="G120" s="264"/>
      <c r="H120" s="264"/>
      <c r="I120" s="264"/>
      <c r="J120" s="264"/>
      <c r="K120" s="264"/>
      <c r="L120" s="264"/>
      <c r="M120" s="264"/>
      <c r="N120" s="264"/>
      <c r="O120" s="264"/>
      <c r="P120" s="264"/>
      <c r="Q120" s="264"/>
      <c r="R120" s="264"/>
      <c r="S120" s="264"/>
      <c r="T120" s="264"/>
      <c r="U120" s="264"/>
      <c r="V120" s="264"/>
      <c r="W120" s="264"/>
      <c r="X120" s="264"/>
    </row>
    <row r="121" spans="5:24" x14ac:dyDescent="0.3">
      <c r="E121" s="264"/>
      <c r="F121" s="264"/>
      <c r="G121" s="264"/>
      <c r="H121" s="264"/>
      <c r="I121" s="264"/>
      <c r="J121" s="264"/>
      <c r="K121" s="264"/>
      <c r="L121" s="264"/>
      <c r="M121" s="264"/>
      <c r="N121" s="264"/>
      <c r="O121" s="264"/>
      <c r="P121" s="264"/>
      <c r="Q121" s="264"/>
      <c r="R121" s="264"/>
      <c r="S121" s="264"/>
      <c r="T121" s="264"/>
      <c r="U121" s="264"/>
      <c r="V121" s="264"/>
      <c r="W121" s="264"/>
      <c r="X121" s="264"/>
    </row>
    <row r="122" spans="5:24" x14ac:dyDescent="0.3">
      <c r="E122" s="264"/>
      <c r="F122" s="264"/>
      <c r="G122" s="264"/>
      <c r="H122" s="264"/>
      <c r="I122" s="264"/>
      <c r="J122" s="264"/>
      <c r="K122" s="264"/>
      <c r="L122" s="264"/>
      <c r="M122" s="264"/>
      <c r="N122" s="264"/>
      <c r="O122" s="264"/>
      <c r="P122" s="264"/>
      <c r="Q122" s="264"/>
      <c r="R122" s="264"/>
      <c r="S122" s="264"/>
      <c r="T122" s="264"/>
      <c r="U122" s="264"/>
      <c r="V122" s="264"/>
      <c r="W122" s="264"/>
      <c r="X122" s="264"/>
    </row>
    <row r="123" spans="5:24" x14ac:dyDescent="0.3">
      <c r="E123" s="264"/>
      <c r="F123" s="264"/>
      <c r="G123" s="264"/>
      <c r="H123" s="264"/>
      <c r="I123" s="264"/>
      <c r="J123" s="264"/>
      <c r="K123" s="264"/>
      <c r="L123" s="264"/>
      <c r="M123" s="264"/>
      <c r="N123" s="264"/>
      <c r="O123" s="264"/>
      <c r="P123" s="264"/>
      <c r="Q123" s="264"/>
      <c r="R123" s="264"/>
      <c r="S123" s="264"/>
      <c r="T123" s="264"/>
      <c r="U123" s="264"/>
      <c r="V123" s="264"/>
      <c r="W123" s="264"/>
      <c r="X123" s="264"/>
    </row>
    <row r="124" spans="5:24" x14ac:dyDescent="0.3">
      <c r="E124" s="264"/>
      <c r="F124" s="264"/>
      <c r="G124" s="264"/>
      <c r="H124" s="264"/>
      <c r="I124" s="264"/>
      <c r="J124" s="264"/>
      <c r="K124" s="264"/>
      <c r="L124" s="264"/>
      <c r="M124" s="264"/>
      <c r="N124" s="264"/>
      <c r="O124" s="264"/>
      <c r="P124" s="264"/>
      <c r="Q124" s="264"/>
      <c r="R124" s="264"/>
      <c r="S124" s="264"/>
      <c r="T124" s="264"/>
      <c r="U124" s="264"/>
      <c r="V124" s="264"/>
      <c r="W124" s="264"/>
      <c r="X124" s="264"/>
    </row>
    <row r="125" spans="5:24" x14ac:dyDescent="0.3">
      <c r="E125" s="264"/>
      <c r="F125" s="264"/>
      <c r="G125" s="264"/>
      <c r="H125" s="264"/>
      <c r="I125" s="264"/>
      <c r="J125" s="264"/>
      <c r="K125" s="264"/>
      <c r="L125" s="264"/>
      <c r="M125" s="264"/>
      <c r="N125" s="264"/>
      <c r="O125" s="264"/>
      <c r="P125" s="264"/>
      <c r="Q125" s="264"/>
      <c r="R125" s="264"/>
      <c r="S125" s="264"/>
      <c r="T125" s="264"/>
      <c r="U125" s="264"/>
      <c r="V125" s="264"/>
      <c r="W125" s="264"/>
      <c r="X125" s="264"/>
    </row>
    <row r="126" spans="5:24" x14ac:dyDescent="0.3">
      <c r="E126" s="264"/>
      <c r="F126" s="264"/>
      <c r="G126" s="264"/>
      <c r="H126" s="264"/>
      <c r="I126" s="264"/>
      <c r="J126" s="264"/>
      <c r="K126" s="264"/>
      <c r="L126" s="264"/>
      <c r="M126" s="264"/>
      <c r="N126" s="264"/>
      <c r="O126" s="264"/>
      <c r="P126" s="264"/>
      <c r="Q126" s="264"/>
      <c r="R126" s="264"/>
      <c r="S126" s="264"/>
      <c r="T126" s="264"/>
      <c r="U126" s="264"/>
      <c r="V126" s="264"/>
      <c r="W126" s="264"/>
      <c r="X126" s="264"/>
    </row>
    <row r="127" spans="5:24" x14ac:dyDescent="0.3">
      <c r="E127" s="264"/>
      <c r="F127" s="264"/>
      <c r="G127" s="264"/>
      <c r="H127" s="264"/>
      <c r="I127" s="264"/>
      <c r="J127" s="264"/>
      <c r="K127" s="264"/>
      <c r="L127" s="264"/>
      <c r="M127" s="264"/>
      <c r="N127" s="264"/>
      <c r="O127" s="264"/>
      <c r="P127" s="264"/>
      <c r="Q127" s="264"/>
      <c r="R127" s="264"/>
      <c r="S127" s="264"/>
      <c r="T127" s="264"/>
      <c r="U127" s="264"/>
      <c r="V127" s="264"/>
      <c r="W127" s="264"/>
      <c r="X127" s="264"/>
    </row>
    <row r="128" spans="5:24" x14ac:dyDescent="0.3">
      <c r="E128" s="264"/>
      <c r="F128" s="264"/>
      <c r="G128" s="264"/>
      <c r="H128" s="264"/>
      <c r="I128" s="264"/>
      <c r="J128" s="264"/>
      <c r="K128" s="264"/>
      <c r="L128" s="264"/>
      <c r="M128" s="264"/>
      <c r="N128" s="264"/>
      <c r="O128" s="264"/>
      <c r="P128" s="264"/>
      <c r="Q128" s="264"/>
      <c r="R128" s="264"/>
      <c r="S128" s="264"/>
      <c r="T128" s="264"/>
      <c r="U128" s="264"/>
      <c r="V128" s="264"/>
      <c r="W128" s="264"/>
      <c r="X128" s="264"/>
    </row>
    <row r="129" spans="5:24" x14ac:dyDescent="0.3">
      <c r="E129" s="264"/>
      <c r="F129" s="264"/>
      <c r="G129" s="264"/>
      <c r="H129" s="264"/>
      <c r="I129" s="264"/>
      <c r="J129" s="264"/>
      <c r="K129" s="264"/>
      <c r="L129" s="264"/>
      <c r="M129" s="264"/>
      <c r="N129" s="264"/>
      <c r="O129" s="264"/>
      <c r="P129" s="264"/>
      <c r="Q129" s="264"/>
      <c r="R129" s="264"/>
      <c r="S129" s="264"/>
      <c r="T129" s="264"/>
      <c r="U129" s="264"/>
      <c r="V129" s="264"/>
      <c r="W129" s="264"/>
      <c r="X129" s="264"/>
    </row>
    <row r="130" spans="5:24" x14ac:dyDescent="0.3">
      <c r="E130" s="264"/>
      <c r="F130" s="264"/>
      <c r="G130" s="264"/>
      <c r="H130" s="264"/>
      <c r="I130" s="264"/>
      <c r="J130" s="264"/>
      <c r="K130" s="264"/>
      <c r="L130" s="264"/>
      <c r="M130" s="264"/>
      <c r="N130" s="264"/>
      <c r="O130" s="264"/>
      <c r="P130" s="264"/>
      <c r="Q130" s="264"/>
      <c r="R130" s="264"/>
      <c r="S130" s="264"/>
      <c r="T130" s="264"/>
      <c r="U130" s="264"/>
      <c r="V130" s="264"/>
      <c r="W130" s="264"/>
      <c r="X130" s="264"/>
    </row>
    <row r="131" spans="5:24" x14ac:dyDescent="0.3">
      <c r="E131" s="264"/>
      <c r="F131" s="264"/>
      <c r="G131" s="264"/>
      <c r="H131" s="264"/>
      <c r="I131" s="264"/>
      <c r="J131" s="264"/>
      <c r="K131" s="264"/>
      <c r="L131" s="264"/>
      <c r="M131" s="264"/>
      <c r="N131" s="264"/>
      <c r="O131" s="264"/>
      <c r="P131" s="264"/>
      <c r="Q131" s="264"/>
      <c r="R131" s="264"/>
      <c r="S131" s="264"/>
      <c r="T131" s="264"/>
      <c r="U131" s="264"/>
      <c r="V131" s="264"/>
      <c r="W131" s="264"/>
      <c r="X131" s="264"/>
    </row>
    <row r="132" spans="5:24" x14ac:dyDescent="0.3">
      <c r="E132" s="264"/>
      <c r="F132" s="264"/>
      <c r="G132" s="264"/>
      <c r="H132" s="264"/>
      <c r="I132" s="264"/>
      <c r="J132" s="264"/>
      <c r="K132" s="264"/>
      <c r="L132" s="264"/>
      <c r="M132" s="264"/>
      <c r="N132" s="264"/>
      <c r="O132" s="264"/>
      <c r="P132" s="264"/>
      <c r="Q132" s="264"/>
      <c r="R132" s="264"/>
      <c r="S132" s="264"/>
      <c r="T132" s="264"/>
      <c r="U132" s="264"/>
      <c r="V132" s="264"/>
      <c r="W132" s="264"/>
      <c r="X132" s="264"/>
    </row>
    <row r="133" spans="5:24" x14ac:dyDescent="0.3">
      <c r="E133" s="264"/>
      <c r="F133" s="264"/>
      <c r="G133" s="264"/>
      <c r="H133" s="264"/>
      <c r="I133" s="264"/>
      <c r="J133" s="264"/>
      <c r="K133" s="264"/>
      <c r="L133" s="264"/>
      <c r="M133" s="264"/>
      <c r="N133" s="264"/>
      <c r="O133" s="264"/>
      <c r="P133" s="264"/>
      <c r="Q133" s="264"/>
      <c r="R133" s="264"/>
      <c r="S133" s="264"/>
      <c r="T133" s="264"/>
      <c r="U133" s="264"/>
      <c r="V133" s="264"/>
      <c r="W133" s="264"/>
      <c r="X133" s="264"/>
    </row>
    <row r="134" spans="5:24" x14ac:dyDescent="0.3">
      <c r="E134" s="264"/>
      <c r="F134" s="264"/>
      <c r="G134" s="264"/>
      <c r="H134" s="264"/>
      <c r="I134" s="264"/>
      <c r="J134" s="264"/>
      <c r="K134" s="264"/>
      <c r="L134" s="264"/>
      <c r="M134" s="264"/>
      <c r="N134" s="264"/>
      <c r="O134" s="264"/>
      <c r="P134" s="264"/>
      <c r="Q134" s="264"/>
      <c r="R134" s="264"/>
      <c r="S134" s="264"/>
      <c r="T134" s="264"/>
      <c r="U134" s="264"/>
      <c r="V134" s="264"/>
      <c r="W134" s="264"/>
      <c r="X134" s="264"/>
    </row>
    <row r="135" spans="5:24" x14ac:dyDescent="0.3">
      <c r="E135" s="264"/>
      <c r="F135" s="264"/>
      <c r="G135" s="264"/>
      <c r="H135" s="264"/>
      <c r="I135" s="264"/>
      <c r="J135" s="264"/>
      <c r="K135" s="264"/>
      <c r="L135" s="264"/>
      <c r="M135" s="264"/>
      <c r="N135" s="264"/>
      <c r="O135" s="264"/>
      <c r="P135" s="264"/>
      <c r="Q135" s="264"/>
      <c r="R135" s="264"/>
      <c r="S135" s="264"/>
      <c r="T135" s="264"/>
      <c r="U135" s="264"/>
      <c r="V135" s="264"/>
      <c r="W135" s="264"/>
      <c r="X135" s="264"/>
    </row>
    <row r="136" spans="5:24" x14ac:dyDescent="0.3">
      <c r="E136" s="264"/>
      <c r="F136" s="264"/>
      <c r="G136" s="264"/>
      <c r="H136" s="264"/>
      <c r="I136" s="264"/>
      <c r="J136" s="264"/>
      <c r="K136" s="264"/>
      <c r="L136" s="264"/>
      <c r="M136" s="264"/>
      <c r="N136" s="264"/>
      <c r="O136" s="264"/>
      <c r="P136" s="264"/>
      <c r="Q136" s="264"/>
      <c r="R136" s="264"/>
      <c r="S136" s="264"/>
      <c r="T136" s="264"/>
      <c r="U136" s="264"/>
      <c r="V136" s="264"/>
      <c r="W136" s="264"/>
      <c r="X136" s="264"/>
    </row>
    <row r="137" spans="5:24" x14ac:dyDescent="0.3">
      <c r="E137" s="264"/>
      <c r="F137" s="264"/>
      <c r="G137" s="264"/>
      <c r="H137" s="264"/>
      <c r="I137" s="264"/>
      <c r="J137" s="264"/>
      <c r="K137" s="264"/>
      <c r="L137" s="264"/>
      <c r="M137" s="264"/>
      <c r="N137" s="264"/>
      <c r="O137" s="264"/>
      <c r="P137" s="264"/>
      <c r="Q137" s="264"/>
      <c r="R137" s="264"/>
      <c r="S137" s="264"/>
      <c r="T137" s="264"/>
      <c r="U137" s="264"/>
      <c r="V137" s="264"/>
      <c r="W137" s="264"/>
      <c r="X137" s="264"/>
    </row>
    <row r="138" spans="5:24" x14ac:dyDescent="0.3">
      <c r="E138" s="264"/>
      <c r="F138" s="264"/>
      <c r="G138" s="264"/>
      <c r="H138" s="264"/>
      <c r="I138" s="264"/>
      <c r="J138" s="264"/>
      <c r="K138" s="264"/>
      <c r="L138" s="264"/>
      <c r="M138" s="264"/>
      <c r="N138" s="264"/>
      <c r="O138" s="264"/>
      <c r="P138" s="264"/>
      <c r="Q138" s="264"/>
      <c r="R138" s="264"/>
      <c r="S138" s="264"/>
      <c r="T138" s="264"/>
      <c r="U138" s="264"/>
      <c r="V138" s="264"/>
      <c r="W138" s="264"/>
      <c r="X138" s="264"/>
    </row>
    <row r="139" spans="5:24" x14ac:dyDescent="0.3">
      <c r="E139" s="264"/>
      <c r="F139" s="264"/>
      <c r="G139" s="264"/>
      <c r="H139" s="264"/>
      <c r="I139" s="264"/>
      <c r="J139" s="264"/>
      <c r="K139" s="264"/>
      <c r="L139" s="264"/>
      <c r="M139" s="264"/>
      <c r="N139" s="264"/>
      <c r="O139" s="264"/>
      <c r="P139" s="264"/>
      <c r="Q139" s="264"/>
      <c r="R139" s="264"/>
      <c r="S139" s="264"/>
      <c r="T139" s="264"/>
      <c r="U139" s="264"/>
      <c r="V139" s="264"/>
      <c r="W139" s="264"/>
      <c r="X139" s="264"/>
    </row>
    <row r="140" spans="5:24" x14ac:dyDescent="0.3">
      <c r="E140" s="264"/>
      <c r="F140" s="264"/>
      <c r="G140" s="264"/>
      <c r="H140" s="264"/>
      <c r="I140" s="264"/>
      <c r="J140" s="264"/>
      <c r="K140" s="264"/>
      <c r="L140" s="264"/>
      <c r="M140" s="264"/>
      <c r="N140" s="264"/>
      <c r="O140" s="264"/>
      <c r="P140" s="264"/>
      <c r="Q140" s="264"/>
      <c r="R140" s="264"/>
      <c r="S140" s="264"/>
      <c r="T140" s="264"/>
      <c r="U140" s="264"/>
      <c r="V140" s="264"/>
      <c r="W140" s="264"/>
      <c r="X140" s="264"/>
    </row>
    <row r="141" spans="5:24" x14ac:dyDescent="0.3">
      <c r="E141" s="264"/>
      <c r="F141" s="264"/>
      <c r="G141" s="264"/>
      <c r="H141" s="264"/>
      <c r="I141" s="264"/>
      <c r="J141" s="264"/>
      <c r="K141" s="264"/>
      <c r="L141" s="264"/>
      <c r="M141" s="264"/>
      <c r="N141" s="264"/>
      <c r="O141" s="264"/>
      <c r="P141" s="264"/>
      <c r="Q141" s="264"/>
      <c r="R141" s="264"/>
      <c r="S141" s="264"/>
      <c r="T141" s="264"/>
      <c r="U141" s="264"/>
      <c r="V141" s="264"/>
      <c r="W141" s="264"/>
      <c r="X141" s="264"/>
    </row>
    <row r="142" spans="5:24" x14ac:dyDescent="0.3">
      <c r="E142" s="264"/>
      <c r="F142" s="264"/>
      <c r="G142" s="264"/>
      <c r="H142" s="264"/>
      <c r="I142" s="264"/>
      <c r="J142" s="264"/>
      <c r="K142" s="264"/>
      <c r="L142" s="264"/>
      <c r="M142" s="264"/>
      <c r="N142" s="264"/>
      <c r="O142" s="264"/>
      <c r="P142" s="264"/>
      <c r="Q142" s="264"/>
      <c r="R142" s="264"/>
      <c r="S142" s="264"/>
      <c r="T142" s="264"/>
      <c r="U142" s="264"/>
      <c r="V142" s="264"/>
      <c r="W142" s="264"/>
      <c r="X142" s="264"/>
    </row>
    <row r="143" spans="5:24" x14ac:dyDescent="0.3">
      <c r="E143" s="264"/>
      <c r="F143" s="264"/>
      <c r="G143" s="264"/>
      <c r="H143" s="264"/>
      <c r="I143" s="264"/>
      <c r="J143" s="264"/>
      <c r="K143" s="264"/>
      <c r="L143" s="264"/>
      <c r="M143" s="264"/>
      <c r="N143" s="264"/>
      <c r="O143" s="264"/>
      <c r="P143" s="264"/>
      <c r="Q143" s="264"/>
      <c r="R143" s="264"/>
      <c r="S143" s="264"/>
      <c r="T143" s="264"/>
      <c r="U143" s="264"/>
      <c r="V143" s="264"/>
      <c r="W143" s="264"/>
      <c r="X143" s="264"/>
    </row>
    <row r="144" spans="5:24" x14ac:dyDescent="0.3">
      <c r="E144" s="264"/>
      <c r="F144" s="264"/>
      <c r="G144" s="264"/>
      <c r="H144" s="264"/>
      <c r="I144" s="264"/>
      <c r="J144" s="264"/>
      <c r="K144" s="264"/>
      <c r="L144" s="264"/>
      <c r="M144" s="264"/>
      <c r="N144" s="264"/>
      <c r="O144" s="264"/>
      <c r="P144" s="264"/>
      <c r="Q144" s="264"/>
      <c r="R144" s="264"/>
      <c r="S144" s="264"/>
      <c r="T144" s="264"/>
      <c r="U144" s="264"/>
      <c r="V144" s="264"/>
      <c r="W144" s="264"/>
      <c r="X144" s="264"/>
    </row>
    <row r="145" spans="5:24" x14ac:dyDescent="0.3">
      <c r="E145" s="264"/>
      <c r="F145" s="264"/>
      <c r="G145" s="264"/>
      <c r="H145" s="264"/>
      <c r="I145" s="264"/>
      <c r="J145" s="264"/>
      <c r="K145" s="264"/>
      <c r="L145" s="264"/>
      <c r="M145" s="264"/>
      <c r="N145" s="264"/>
      <c r="O145" s="264"/>
      <c r="P145" s="264"/>
      <c r="Q145" s="264"/>
      <c r="R145" s="264"/>
      <c r="S145" s="264"/>
      <c r="T145" s="264"/>
      <c r="U145" s="264"/>
      <c r="V145" s="264"/>
      <c r="W145" s="264"/>
      <c r="X145" s="264"/>
    </row>
    <row r="146" spans="5:24" x14ac:dyDescent="0.3">
      <c r="E146" s="264"/>
      <c r="F146" s="264"/>
      <c r="G146" s="264"/>
      <c r="H146" s="264"/>
      <c r="I146" s="264"/>
      <c r="J146" s="264"/>
      <c r="K146" s="264"/>
      <c r="L146" s="264"/>
      <c r="M146" s="264"/>
      <c r="N146" s="264"/>
      <c r="O146" s="264"/>
      <c r="P146" s="264"/>
      <c r="Q146" s="264"/>
      <c r="R146" s="264"/>
      <c r="S146" s="264"/>
      <c r="T146" s="264"/>
      <c r="U146" s="264"/>
      <c r="V146" s="264"/>
      <c r="W146" s="264"/>
      <c r="X146" s="264"/>
    </row>
    <row r="147" spans="5:24" x14ac:dyDescent="0.3">
      <c r="E147" s="264"/>
      <c r="F147" s="264"/>
      <c r="G147" s="264"/>
      <c r="H147" s="264"/>
      <c r="I147" s="264"/>
      <c r="J147" s="264"/>
      <c r="K147" s="264"/>
      <c r="L147" s="264"/>
      <c r="M147" s="264"/>
      <c r="N147" s="264"/>
      <c r="O147" s="264"/>
      <c r="P147" s="264"/>
      <c r="Q147" s="264"/>
      <c r="R147" s="264"/>
      <c r="S147" s="264"/>
      <c r="T147" s="264"/>
      <c r="U147" s="264"/>
      <c r="V147" s="264"/>
      <c r="W147" s="264"/>
      <c r="X147" s="264"/>
    </row>
    <row r="148" spans="5:24" x14ac:dyDescent="0.3">
      <c r="E148" s="264"/>
      <c r="F148" s="264"/>
      <c r="G148" s="264"/>
      <c r="H148" s="264"/>
      <c r="I148" s="264"/>
      <c r="J148" s="264"/>
      <c r="K148" s="264"/>
      <c r="L148" s="264"/>
      <c r="M148" s="264"/>
      <c r="N148" s="264"/>
      <c r="O148" s="264"/>
      <c r="P148" s="264"/>
      <c r="Q148" s="264"/>
      <c r="R148" s="264"/>
      <c r="S148" s="264"/>
      <c r="T148" s="264"/>
      <c r="U148" s="264"/>
      <c r="V148" s="264"/>
      <c r="W148" s="264"/>
      <c r="X148" s="264"/>
    </row>
    <row r="149" spans="5:24" x14ac:dyDescent="0.3">
      <c r="E149" s="264"/>
      <c r="F149" s="264"/>
      <c r="G149" s="264"/>
      <c r="H149" s="264"/>
      <c r="I149" s="264"/>
      <c r="J149" s="264"/>
      <c r="K149" s="264"/>
      <c r="L149" s="264"/>
      <c r="M149" s="264"/>
      <c r="N149" s="264"/>
      <c r="O149" s="264"/>
      <c r="P149" s="264"/>
      <c r="Q149" s="264"/>
      <c r="R149" s="264"/>
      <c r="S149" s="264"/>
      <c r="T149" s="264"/>
      <c r="U149" s="264"/>
      <c r="V149" s="264"/>
      <c r="W149" s="264"/>
      <c r="X149" s="264"/>
    </row>
    <row r="150" spans="5:24" x14ac:dyDescent="0.3">
      <c r="E150" s="264"/>
      <c r="F150" s="264"/>
      <c r="G150" s="264"/>
      <c r="H150" s="264"/>
      <c r="I150" s="264"/>
      <c r="J150" s="264"/>
      <c r="K150" s="264"/>
      <c r="L150" s="264"/>
      <c r="M150" s="264"/>
      <c r="N150" s="264"/>
      <c r="O150" s="264"/>
      <c r="P150" s="264"/>
      <c r="Q150" s="264"/>
      <c r="R150" s="264"/>
      <c r="S150" s="264"/>
      <c r="T150" s="264"/>
      <c r="U150" s="264"/>
      <c r="V150" s="264"/>
      <c r="W150" s="264"/>
      <c r="X150" s="264"/>
    </row>
    <row r="151" spans="5:24" x14ac:dyDescent="0.3">
      <c r="E151" s="264"/>
      <c r="F151" s="264"/>
      <c r="G151" s="264"/>
      <c r="H151" s="264"/>
      <c r="I151" s="264"/>
      <c r="J151" s="264"/>
      <c r="K151" s="264"/>
      <c r="L151" s="264"/>
      <c r="M151" s="264"/>
      <c r="N151" s="264"/>
      <c r="O151" s="264"/>
      <c r="P151" s="264"/>
      <c r="Q151" s="264"/>
      <c r="R151" s="264"/>
      <c r="S151" s="264"/>
      <c r="T151" s="264"/>
      <c r="U151" s="264"/>
      <c r="V151" s="264"/>
      <c r="W151" s="264"/>
      <c r="X151" s="264"/>
    </row>
    <row r="152" spans="5:24" x14ac:dyDescent="0.3">
      <c r="E152" s="264"/>
      <c r="F152" s="264"/>
      <c r="G152" s="264"/>
      <c r="H152" s="264"/>
      <c r="I152" s="264"/>
      <c r="J152" s="264"/>
      <c r="K152" s="264"/>
      <c r="L152" s="264"/>
      <c r="M152" s="264"/>
      <c r="N152" s="264"/>
      <c r="O152" s="264"/>
      <c r="P152" s="264"/>
      <c r="Q152" s="264"/>
      <c r="R152" s="264"/>
      <c r="S152" s="264"/>
      <c r="T152" s="264"/>
      <c r="U152" s="264"/>
      <c r="V152" s="264"/>
      <c r="W152" s="264"/>
      <c r="X152" s="264"/>
    </row>
    <row r="153" spans="5:24" x14ac:dyDescent="0.3">
      <c r="E153" s="264"/>
      <c r="F153" s="264"/>
      <c r="G153" s="264"/>
      <c r="H153" s="264"/>
      <c r="I153" s="264"/>
      <c r="J153" s="264"/>
      <c r="K153" s="264"/>
      <c r="L153" s="264"/>
      <c r="M153" s="264"/>
      <c r="N153" s="264"/>
      <c r="O153" s="264"/>
      <c r="P153" s="264"/>
      <c r="Q153" s="264"/>
      <c r="R153" s="264"/>
      <c r="S153" s="264"/>
      <c r="T153" s="264"/>
      <c r="U153" s="264"/>
      <c r="V153" s="264"/>
      <c r="W153" s="264"/>
      <c r="X153" s="264"/>
    </row>
    <row r="154" spans="5:24" x14ac:dyDescent="0.3">
      <c r="E154" s="264"/>
      <c r="F154" s="264"/>
      <c r="G154" s="264"/>
      <c r="H154" s="264"/>
      <c r="I154" s="264"/>
      <c r="J154" s="264"/>
      <c r="K154" s="264"/>
      <c r="L154" s="264"/>
      <c r="M154" s="264"/>
      <c r="N154" s="264"/>
      <c r="O154" s="264"/>
      <c r="P154" s="264"/>
      <c r="Q154" s="264"/>
      <c r="R154" s="264"/>
      <c r="S154" s="264"/>
      <c r="T154" s="264"/>
      <c r="U154" s="264"/>
      <c r="V154" s="264"/>
      <c r="W154" s="264"/>
      <c r="X154" s="264"/>
    </row>
    <row r="155" spans="5:24" x14ac:dyDescent="0.3">
      <c r="E155" s="264"/>
      <c r="F155" s="264"/>
      <c r="G155" s="264"/>
      <c r="H155" s="264"/>
      <c r="I155" s="264"/>
      <c r="J155" s="264"/>
      <c r="K155" s="264"/>
      <c r="L155" s="264"/>
      <c r="M155" s="264"/>
      <c r="N155" s="264"/>
      <c r="O155" s="264"/>
      <c r="P155" s="264"/>
      <c r="Q155" s="264"/>
      <c r="R155" s="264"/>
      <c r="S155" s="264"/>
      <c r="T155" s="264"/>
      <c r="U155" s="264"/>
      <c r="V155" s="264"/>
      <c r="W155" s="264"/>
      <c r="X155" s="264"/>
    </row>
    <row r="156" spans="5:24" x14ac:dyDescent="0.3">
      <c r="E156" s="264"/>
      <c r="F156" s="264"/>
      <c r="G156" s="264"/>
      <c r="H156" s="264"/>
      <c r="I156" s="264"/>
      <c r="J156" s="264"/>
      <c r="K156" s="264"/>
      <c r="L156" s="264"/>
      <c r="M156" s="264"/>
      <c r="N156" s="264"/>
      <c r="O156" s="264"/>
      <c r="P156" s="264"/>
      <c r="Q156" s="264"/>
      <c r="R156" s="264"/>
      <c r="S156" s="264"/>
      <c r="T156" s="264"/>
      <c r="U156" s="264"/>
      <c r="V156" s="264"/>
      <c r="W156" s="264"/>
      <c r="X156" s="264"/>
    </row>
    <row r="157" spans="5:24" x14ac:dyDescent="0.3">
      <c r="E157" s="264"/>
      <c r="F157" s="264"/>
      <c r="G157" s="264"/>
      <c r="H157" s="264"/>
      <c r="I157" s="264"/>
      <c r="J157" s="264"/>
      <c r="K157" s="264"/>
      <c r="L157" s="264"/>
      <c r="M157" s="264"/>
      <c r="N157" s="264"/>
      <c r="O157" s="264"/>
      <c r="P157" s="264"/>
      <c r="Q157" s="264"/>
      <c r="R157" s="264"/>
      <c r="S157" s="264"/>
      <c r="T157" s="264"/>
      <c r="U157" s="264"/>
      <c r="V157" s="264"/>
      <c r="W157" s="264"/>
      <c r="X157" s="264"/>
    </row>
    <row r="158" spans="5:24" x14ac:dyDescent="0.3">
      <c r="E158" s="264"/>
      <c r="F158" s="264"/>
      <c r="G158" s="264"/>
      <c r="H158" s="264"/>
      <c r="I158" s="264"/>
      <c r="J158" s="264"/>
      <c r="K158" s="264"/>
      <c r="L158" s="264"/>
      <c r="M158" s="264"/>
      <c r="N158" s="264"/>
      <c r="O158" s="264"/>
      <c r="P158" s="264"/>
      <c r="Q158" s="264"/>
      <c r="R158" s="264"/>
      <c r="S158" s="264"/>
      <c r="T158" s="264"/>
      <c r="U158" s="264"/>
      <c r="V158" s="264"/>
      <c r="W158" s="264"/>
      <c r="X158" s="264"/>
    </row>
    <row r="159" spans="5:24" x14ac:dyDescent="0.3">
      <c r="E159" s="264"/>
      <c r="F159" s="264"/>
      <c r="G159" s="264"/>
      <c r="H159" s="264"/>
      <c r="I159" s="264"/>
      <c r="J159" s="264"/>
      <c r="K159" s="264"/>
      <c r="L159" s="264"/>
      <c r="M159" s="264"/>
      <c r="N159" s="264"/>
      <c r="O159" s="264"/>
      <c r="P159" s="264"/>
      <c r="Q159" s="264"/>
      <c r="R159" s="264"/>
      <c r="S159" s="264"/>
      <c r="T159" s="264"/>
      <c r="U159" s="264"/>
      <c r="V159" s="264"/>
      <c r="W159" s="264"/>
      <c r="X159" s="264"/>
    </row>
    <row r="160" spans="5:24" x14ac:dyDescent="0.3">
      <c r="E160" s="264"/>
      <c r="F160" s="264"/>
      <c r="G160" s="264"/>
      <c r="H160" s="264"/>
      <c r="I160" s="264"/>
      <c r="J160" s="264"/>
      <c r="K160" s="264"/>
      <c r="L160" s="264"/>
      <c r="M160" s="264"/>
      <c r="N160" s="264"/>
      <c r="O160" s="264"/>
      <c r="P160" s="264"/>
      <c r="Q160" s="264"/>
      <c r="R160" s="264"/>
      <c r="S160" s="264"/>
      <c r="T160" s="264"/>
      <c r="U160" s="264"/>
      <c r="V160" s="264"/>
      <c r="W160" s="264"/>
      <c r="X160" s="264"/>
    </row>
    <row r="161" spans="5:24" x14ac:dyDescent="0.3">
      <c r="E161" s="264"/>
      <c r="F161" s="264"/>
      <c r="G161" s="264"/>
      <c r="H161" s="264"/>
      <c r="I161" s="264"/>
      <c r="J161" s="264"/>
      <c r="K161" s="264"/>
      <c r="L161" s="264"/>
      <c r="M161" s="264"/>
      <c r="N161" s="264"/>
      <c r="O161" s="264"/>
      <c r="P161" s="264"/>
      <c r="Q161" s="264"/>
      <c r="R161" s="264"/>
      <c r="S161" s="264"/>
      <c r="T161" s="264"/>
      <c r="U161" s="264"/>
      <c r="V161" s="264"/>
      <c r="W161" s="264"/>
      <c r="X161" s="264"/>
    </row>
    <row r="162" spans="5:24" x14ac:dyDescent="0.3">
      <c r="E162" s="264"/>
      <c r="F162" s="264"/>
      <c r="G162" s="264"/>
      <c r="H162" s="264"/>
      <c r="I162" s="264"/>
      <c r="J162" s="264"/>
      <c r="K162" s="264"/>
      <c r="L162" s="264"/>
      <c r="M162" s="264"/>
      <c r="N162" s="264"/>
      <c r="O162" s="264"/>
      <c r="P162" s="264"/>
      <c r="Q162" s="264"/>
      <c r="R162" s="264"/>
      <c r="S162" s="264"/>
      <c r="T162" s="264"/>
      <c r="U162" s="264"/>
      <c r="V162" s="264"/>
      <c r="W162" s="264"/>
      <c r="X162" s="264"/>
    </row>
    <row r="163" spans="5:24" x14ac:dyDescent="0.3">
      <c r="E163" s="264"/>
      <c r="F163" s="264"/>
      <c r="G163" s="264"/>
      <c r="H163" s="264"/>
      <c r="I163" s="264"/>
      <c r="J163" s="264"/>
      <c r="K163" s="264"/>
      <c r="L163" s="264"/>
      <c r="M163" s="264"/>
      <c r="N163" s="264"/>
      <c r="O163" s="264"/>
      <c r="P163" s="264"/>
      <c r="Q163" s="264"/>
      <c r="R163" s="264"/>
      <c r="S163" s="264"/>
      <c r="T163" s="264"/>
      <c r="U163" s="264"/>
      <c r="V163" s="264"/>
      <c r="W163" s="264"/>
      <c r="X163" s="264"/>
    </row>
    <row r="164" spans="5:24" x14ac:dyDescent="0.3">
      <c r="E164" s="264"/>
      <c r="F164" s="264"/>
      <c r="G164" s="264"/>
      <c r="H164" s="264"/>
      <c r="I164" s="264"/>
      <c r="J164" s="264"/>
      <c r="K164" s="264"/>
      <c r="L164" s="264"/>
      <c r="M164" s="264"/>
      <c r="N164" s="264"/>
      <c r="O164" s="264"/>
      <c r="P164" s="264"/>
      <c r="Q164" s="264"/>
      <c r="R164" s="264"/>
      <c r="S164" s="264"/>
      <c r="T164" s="264"/>
      <c r="U164" s="264"/>
      <c r="V164" s="264"/>
      <c r="W164" s="264"/>
      <c r="X164" s="264"/>
    </row>
    <row r="165" spans="5:24" x14ac:dyDescent="0.3">
      <c r="E165" s="264"/>
      <c r="F165" s="264"/>
      <c r="G165" s="264"/>
      <c r="H165" s="264"/>
      <c r="I165" s="264"/>
      <c r="J165" s="264"/>
      <c r="K165" s="264"/>
      <c r="L165" s="264"/>
      <c r="M165" s="264"/>
      <c r="N165" s="264"/>
      <c r="O165" s="264"/>
      <c r="P165" s="264"/>
      <c r="Q165" s="264"/>
      <c r="R165" s="264"/>
      <c r="S165" s="264"/>
      <c r="T165" s="264"/>
      <c r="U165" s="264"/>
      <c r="V165" s="264"/>
      <c r="W165" s="264"/>
      <c r="X165" s="264"/>
    </row>
    <row r="166" spans="5:24" x14ac:dyDescent="0.3">
      <c r="E166" s="264"/>
      <c r="F166" s="264"/>
      <c r="G166" s="264"/>
      <c r="H166" s="264"/>
      <c r="I166" s="264"/>
      <c r="J166" s="264"/>
      <c r="K166" s="264"/>
      <c r="L166" s="264"/>
      <c r="M166" s="264"/>
      <c r="N166" s="264"/>
      <c r="O166" s="264"/>
      <c r="P166" s="264"/>
      <c r="Q166" s="264"/>
      <c r="R166" s="264"/>
      <c r="S166" s="264"/>
      <c r="T166" s="264"/>
      <c r="U166" s="264"/>
      <c r="V166" s="264"/>
      <c r="W166" s="264"/>
      <c r="X166" s="264"/>
    </row>
    <row r="167" spans="5:24" x14ac:dyDescent="0.3">
      <c r="E167" s="264"/>
      <c r="F167" s="264"/>
      <c r="G167" s="264"/>
      <c r="H167" s="264"/>
      <c r="I167" s="264"/>
      <c r="J167" s="264"/>
      <c r="K167" s="264"/>
      <c r="L167" s="264"/>
      <c r="M167" s="264"/>
      <c r="N167" s="264"/>
      <c r="O167" s="264"/>
      <c r="P167" s="264"/>
      <c r="Q167" s="264"/>
      <c r="R167" s="264"/>
      <c r="S167" s="264"/>
      <c r="T167" s="264"/>
      <c r="U167" s="264"/>
      <c r="V167" s="264"/>
      <c r="W167" s="264"/>
      <c r="X167" s="264"/>
    </row>
    <row r="168" spans="5:24" x14ac:dyDescent="0.3">
      <c r="E168" s="264"/>
      <c r="F168" s="264"/>
      <c r="G168" s="264"/>
      <c r="H168" s="264"/>
      <c r="I168" s="264"/>
      <c r="J168" s="264"/>
      <c r="K168" s="264"/>
      <c r="L168" s="264"/>
      <c r="M168" s="264"/>
      <c r="N168" s="264"/>
      <c r="O168" s="264"/>
      <c r="P168" s="264"/>
      <c r="Q168" s="264"/>
      <c r="R168" s="264"/>
      <c r="S168" s="264"/>
      <c r="T168" s="264"/>
      <c r="U168" s="264"/>
      <c r="V168" s="264"/>
      <c r="W168" s="264"/>
      <c r="X168" s="264"/>
    </row>
    <row r="169" spans="5:24" x14ac:dyDescent="0.3">
      <c r="E169" s="264"/>
      <c r="F169" s="264"/>
      <c r="G169" s="264"/>
      <c r="H169" s="264"/>
      <c r="I169" s="264"/>
      <c r="J169" s="264"/>
      <c r="K169" s="264"/>
      <c r="L169" s="264"/>
      <c r="M169" s="264"/>
      <c r="N169" s="264"/>
      <c r="O169" s="264"/>
      <c r="P169" s="264"/>
      <c r="Q169" s="264"/>
      <c r="R169" s="264"/>
      <c r="S169" s="264"/>
      <c r="T169" s="264"/>
      <c r="U169" s="264"/>
      <c r="V169" s="264"/>
      <c r="W169" s="264"/>
      <c r="X169" s="264"/>
    </row>
    <row r="170" spans="5:24" x14ac:dyDescent="0.3">
      <c r="E170" s="264"/>
      <c r="F170" s="264"/>
      <c r="G170" s="264"/>
      <c r="H170" s="264"/>
      <c r="I170" s="264"/>
      <c r="J170" s="264"/>
      <c r="K170" s="264"/>
      <c r="L170" s="264"/>
      <c r="M170" s="264"/>
      <c r="N170" s="264"/>
      <c r="O170" s="264"/>
      <c r="P170" s="264"/>
      <c r="Q170" s="264"/>
      <c r="R170" s="264"/>
      <c r="S170" s="264"/>
      <c r="T170" s="264"/>
      <c r="U170" s="264"/>
      <c r="V170" s="264"/>
      <c r="W170" s="264"/>
      <c r="X170" s="264"/>
    </row>
    <row r="171" spans="5:24" x14ac:dyDescent="0.3">
      <c r="E171" s="264"/>
      <c r="F171" s="264"/>
      <c r="G171" s="264"/>
      <c r="H171" s="264"/>
      <c r="I171" s="264"/>
      <c r="J171" s="264"/>
      <c r="K171" s="264"/>
      <c r="L171" s="264"/>
      <c r="M171" s="264"/>
      <c r="N171" s="264"/>
      <c r="O171" s="264"/>
      <c r="P171" s="264"/>
      <c r="Q171" s="264"/>
      <c r="R171" s="264"/>
      <c r="S171" s="264"/>
      <c r="T171" s="264"/>
      <c r="U171" s="264"/>
      <c r="V171" s="264"/>
      <c r="W171" s="264"/>
      <c r="X171" s="264"/>
    </row>
    <row r="172" spans="5:24" x14ac:dyDescent="0.3">
      <c r="E172" s="264"/>
      <c r="F172" s="264"/>
      <c r="G172" s="264"/>
      <c r="H172" s="264"/>
      <c r="I172" s="264"/>
      <c r="J172" s="264"/>
      <c r="K172" s="264"/>
      <c r="L172" s="264"/>
      <c r="M172" s="264"/>
      <c r="N172" s="264"/>
      <c r="O172" s="264"/>
      <c r="P172" s="264"/>
      <c r="Q172" s="264"/>
      <c r="R172" s="264"/>
      <c r="S172" s="264"/>
      <c r="T172" s="264"/>
      <c r="U172" s="264"/>
      <c r="V172" s="264"/>
      <c r="W172" s="264"/>
      <c r="X172" s="264"/>
    </row>
    <row r="173" spans="5:24" x14ac:dyDescent="0.3">
      <c r="E173" s="264"/>
      <c r="F173" s="264"/>
      <c r="G173" s="264"/>
      <c r="H173" s="264"/>
      <c r="I173" s="264"/>
      <c r="J173" s="264"/>
      <c r="K173" s="264"/>
      <c r="L173" s="264"/>
      <c r="M173" s="264"/>
      <c r="N173" s="264"/>
      <c r="O173" s="264"/>
      <c r="P173" s="264"/>
      <c r="Q173" s="264"/>
      <c r="R173" s="264"/>
      <c r="S173" s="264"/>
      <c r="T173" s="264"/>
      <c r="U173" s="264"/>
      <c r="V173" s="264"/>
      <c r="W173" s="264"/>
      <c r="X173" s="264"/>
    </row>
    <row r="174" spans="5:24" x14ac:dyDescent="0.3">
      <c r="E174" s="264"/>
      <c r="F174" s="264"/>
      <c r="G174" s="264"/>
      <c r="H174" s="264"/>
      <c r="I174" s="264"/>
      <c r="J174" s="264"/>
      <c r="K174" s="264"/>
      <c r="L174" s="264"/>
      <c r="M174" s="264"/>
      <c r="N174" s="264"/>
      <c r="O174" s="264"/>
      <c r="P174" s="264"/>
      <c r="Q174" s="264"/>
      <c r="R174" s="264"/>
      <c r="S174" s="264"/>
      <c r="T174" s="264"/>
      <c r="U174" s="264"/>
      <c r="V174" s="264"/>
      <c r="W174" s="264"/>
      <c r="X174" s="264"/>
    </row>
    <row r="175" spans="5:24" x14ac:dyDescent="0.3">
      <c r="E175" s="264"/>
      <c r="F175" s="264"/>
      <c r="G175" s="264"/>
      <c r="H175" s="264"/>
      <c r="I175" s="264"/>
      <c r="J175" s="264"/>
      <c r="K175" s="264"/>
      <c r="L175" s="264"/>
      <c r="M175" s="264"/>
      <c r="N175" s="264"/>
      <c r="O175" s="264"/>
      <c r="P175" s="264"/>
      <c r="Q175" s="264"/>
      <c r="R175" s="264"/>
      <c r="S175" s="264"/>
      <c r="T175" s="264"/>
      <c r="U175" s="264"/>
      <c r="V175" s="264"/>
      <c r="W175" s="264"/>
      <c r="X175" s="264"/>
    </row>
    <row r="176" spans="5:24" x14ac:dyDescent="0.3">
      <c r="E176" s="264"/>
      <c r="F176" s="264"/>
      <c r="G176" s="264"/>
      <c r="H176" s="264"/>
      <c r="I176" s="264"/>
      <c r="J176" s="264"/>
      <c r="K176" s="264"/>
      <c r="L176" s="264"/>
      <c r="M176" s="264"/>
      <c r="N176" s="264"/>
      <c r="O176" s="264"/>
      <c r="P176" s="264"/>
      <c r="Q176" s="264"/>
      <c r="R176" s="264"/>
      <c r="S176" s="264"/>
      <c r="T176" s="264"/>
      <c r="U176" s="264"/>
      <c r="V176" s="264"/>
      <c r="W176" s="264"/>
      <c r="X176" s="264"/>
    </row>
    <row r="177" spans="5:24" x14ac:dyDescent="0.3">
      <c r="E177" s="264"/>
      <c r="F177" s="264"/>
      <c r="G177" s="264"/>
      <c r="H177" s="264"/>
      <c r="I177" s="264"/>
      <c r="J177" s="264"/>
      <c r="K177" s="264"/>
      <c r="L177" s="264"/>
      <c r="M177" s="264"/>
      <c r="N177" s="264"/>
      <c r="O177" s="264"/>
      <c r="P177" s="264"/>
      <c r="Q177" s="264"/>
      <c r="R177" s="264"/>
      <c r="S177" s="264"/>
      <c r="T177" s="264"/>
      <c r="U177" s="264"/>
      <c r="V177" s="264"/>
      <c r="W177" s="264"/>
      <c r="X177" s="264"/>
    </row>
    <row r="178" spans="5:24" x14ac:dyDescent="0.3">
      <c r="E178" s="264"/>
      <c r="F178" s="264"/>
      <c r="G178" s="264"/>
      <c r="H178" s="264"/>
      <c r="I178" s="264"/>
      <c r="J178" s="264"/>
      <c r="K178" s="264"/>
      <c r="L178" s="264"/>
      <c r="M178" s="264"/>
      <c r="N178" s="264"/>
      <c r="O178" s="264"/>
      <c r="P178" s="264"/>
      <c r="Q178" s="264"/>
      <c r="R178" s="264"/>
      <c r="S178" s="264"/>
      <c r="T178" s="264"/>
      <c r="U178" s="264"/>
      <c r="V178" s="264"/>
      <c r="W178" s="264"/>
      <c r="X178" s="264"/>
    </row>
    <row r="179" spans="5:24" x14ac:dyDescent="0.3">
      <c r="E179" s="264"/>
      <c r="F179" s="264"/>
      <c r="G179" s="264"/>
      <c r="H179" s="264"/>
      <c r="I179" s="264"/>
      <c r="J179" s="264"/>
      <c r="K179" s="264"/>
      <c r="L179" s="264"/>
      <c r="M179" s="264"/>
      <c r="N179" s="264"/>
      <c r="O179" s="264"/>
      <c r="P179" s="264"/>
      <c r="Q179" s="264"/>
      <c r="R179" s="264"/>
      <c r="S179" s="264"/>
      <c r="T179" s="264"/>
      <c r="U179" s="264"/>
      <c r="V179" s="264"/>
      <c r="W179" s="264"/>
      <c r="X179" s="264"/>
    </row>
    <row r="180" spans="5:24" x14ac:dyDescent="0.3">
      <c r="E180" s="264"/>
      <c r="F180" s="264"/>
      <c r="G180" s="264"/>
      <c r="H180" s="264"/>
      <c r="I180" s="264"/>
      <c r="J180" s="264"/>
      <c r="K180" s="264"/>
      <c r="L180" s="264"/>
      <c r="M180" s="264"/>
      <c r="N180" s="264"/>
      <c r="O180" s="264"/>
      <c r="P180" s="264"/>
      <c r="Q180" s="264"/>
      <c r="R180" s="264"/>
      <c r="S180" s="264"/>
      <c r="T180" s="264"/>
      <c r="U180" s="264"/>
      <c r="V180" s="264"/>
      <c r="W180" s="264"/>
      <c r="X180" s="264"/>
    </row>
    <row r="181" spans="5:24" x14ac:dyDescent="0.3">
      <c r="E181" s="264"/>
      <c r="F181" s="264"/>
      <c r="G181" s="264"/>
      <c r="H181" s="264"/>
      <c r="I181" s="264"/>
      <c r="J181" s="264"/>
      <c r="K181" s="264"/>
      <c r="L181" s="264"/>
      <c r="M181" s="264"/>
      <c r="N181" s="264"/>
      <c r="O181" s="264"/>
      <c r="P181" s="264"/>
      <c r="Q181" s="264"/>
      <c r="R181" s="264"/>
      <c r="S181" s="264"/>
      <c r="T181" s="264"/>
      <c r="U181" s="264"/>
      <c r="V181" s="264"/>
      <c r="W181" s="264"/>
      <c r="X181" s="264"/>
    </row>
    <row r="182" spans="5:24" x14ac:dyDescent="0.3">
      <c r="E182" s="264"/>
      <c r="F182" s="264"/>
      <c r="G182" s="264"/>
      <c r="H182" s="264"/>
      <c r="I182" s="264"/>
      <c r="J182" s="264"/>
      <c r="K182" s="264"/>
      <c r="L182" s="264"/>
      <c r="M182" s="264"/>
      <c r="N182" s="264"/>
      <c r="O182" s="264"/>
      <c r="P182" s="264"/>
      <c r="Q182" s="264"/>
      <c r="R182" s="264"/>
      <c r="S182" s="264"/>
      <c r="T182" s="264"/>
      <c r="U182" s="264"/>
      <c r="V182" s="264"/>
      <c r="W182" s="264"/>
      <c r="X182" s="264"/>
    </row>
    <row r="183" spans="5:24" x14ac:dyDescent="0.3">
      <c r="E183" s="264"/>
      <c r="F183" s="264"/>
      <c r="G183" s="264"/>
      <c r="H183" s="264"/>
      <c r="I183" s="264"/>
      <c r="J183" s="264"/>
      <c r="K183" s="264"/>
      <c r="L183" s="264"/>
      <c r="M183" s="264"/>
      <c r="N183" s="264"/>
      <c r="O183" s="264"/>
      <c r="P183" s="264"/>
      <c r="Q183" s="264"/>
      <c r="R183" s="264"/>
      <c r="S183" s="264"/>
      <c r="T183" s="264"/>
      <c r="U183" s="264"/>
      <c r="V183" s="264"/>
      <c r="W183" s="264"/>
      <c r="X183" s="264"/>
    </row>
    <row r="184" spans="5:24" x14ac:dyDescent="0.3">
      <c r="E184" s="264"/>
      <c r="F184" s="264"/>
      <c r="G184" s="264"/>
      <c r="H184" s="264"/>
      <c r="I184" s="264"/>
      <c r="J184" s="264"/>
      <c r="K184" s="264"/>
      <c r="L184" s="264"/>
      <c r="M184" s="264"/>
      <c r="N184" s="264"/>
      <c r="O184" s="264"/>
      <c r="P184" s="264"/>
      <c r="Q184" s="264"/>
      <c r="R184" s="264"/>
      <c r="S184" s="264"/>
      <c r="T184" s="264"/>
      <c r="U184" s="264"/>
      <c r="V184" s="264"/>
      <c r="W184" s="264"/>
      <c r="X184" s="264"/>
    </row>
    <row r="185" spans="5:24" x14ac:dyDescent="0.3">
      <c r="E185" s="264"/>
      <c r="F185" s="264"/>
      <c r="G185" s="264"/>
      <c r="H185" s="264"/>
      <c r="I185" s="264"/>
      <c r="J185" s="264"/>
      <c r="K185" s="264"/>
      <c r="L185" s="264"/>
      <c r="M185" s="264"/>
      <c r="N185" s="264"/>
      <c r="O185" s="264"/>
      <c r="P185" s="264"/>
      <c r="Q185" s="264"/>
      <c r="R185" s="264"/>
      <c r="S185" s="264"/>
      <c r="T185" s="264"/>
      <c r="U185" s="264"/>
      <c r="V185" s="264"/>
      <c r="W185" s="264"/>
      <c r="X185" s="264"/>
    </row>
    <row r="186" spans="5:24" x14ac:dyDescent="0.3">
      <c r="E186" s="264"/>
      <c r="F186" s="264"/>
      <c r="G186" s="264"/>
      <c r="H186" s="264"/>
      <c r="I186" s="264"/>
      <c r="J186" s="264"/>
      <c r="K186" s="264"/>
      <c r="L186" s="264"/>
      <c r="M186" s="264"/>
      <c r="N186" s="264"/>
      <c r="O186" s="264"/>
      <c r="P186" s="264"/>
      <c r="Q186" s="264"/>
      <c r="R186" s="264"/>
      <c r="S186" s="264"/>
      <c r="T186" s="264"/>
      <c r="U186" s="264"/>
      <c r="V186" s="264"/>
      <c r="W186" s="264"/>
      <c r="X186" s="264"/>
    </row>
    <row r="187" spans="5:24" x14ac:dyDescent="0.3">
      <c r="E187" s="264"/>
      <c r="F187" s="264"/>
      <c r="G187" s="264"/>
      <c r="H187" s="264"/>
      <c r="I187" s="264"/>
      <c r="J187" s="264"/>
      <c r="K187" s="264"/>
      <c r="L187" s="264"/>
      <c r="M187" s="264"/>
      <c r="N187" s="264"/>
      <c r="O187" s="264"/>
      <c r="P187" s="264"/>
      <c r="Q187" s="264"/>
      <c r="R187" s="264"/>
      <c r="S187" s="264"/>
      <c r="T187" s="264"/>
      <c r="U187" s="264"/>
      <c r="V187" s="264"/>
      <c r="W187" s="264"/>
      <c r="X187" s="264"/>
    </row>
    <row r="188" spans="5:24" x14ac:dyDescent="0.3">
      <c r="E188" s="264"/>
      <c r="F188" s="264"/>
      <c r="G188" s="264"/>
      <c r="H188" s="264"/>
      <c r="I188" s="264"/>
      <c r="J188" s="264"/>
      <c r="K188" s="264"/>
      <c r="L188" s="264"/>
      <c r="M188" s="264"/>
      <c r="N188" s="264"/>
      <c r="O188" s="264"/>
      <c r="P188" s="264"/>
      <c r="Q188" s="264"/>
      <c r="R188" s="264"/>
      <c r="S188" s="264"/>
      <c r="T188" s="264"/>
      <c r="U188" s="264"/>
      <c r="V188" s="264"/>
      <c r="W188" s="264"/>
      <c r="X188" s="264"/>
    </row>
    <row r="189" spans="5:24" x14ac:dyDescent="0.3">
      <c r="E189" s="264"/>
      <c r="F189" s="264"/>
      <c r="G189" s="264"/>
      <c r="H189" s="264"/>
      <c r="I189" s="264"/>
      <c r="J189" s="264"/>
      <c r="K189" s="264"/>
      <c r="L189" s="264"/>
      <c r="M189" s="264"/>
      <c r="N189" s="264"/>
      <c r="O189" s="264"/>
      <c r="P189" s="264"/>
      <c r="Q189" s="264"/>
      <c r="R189" s="264"/>
      <c r="S189" s="264"/>
      <c r="T189" s="264"/>
      <c r="U189" s="264"/>
      <c r="V189" s="264"/>
      <c r="W189" s="264"/>
      <c r="X189" s="264"/>
    </row>
    <row r="190" spans="5:24" x14ac:dyDescent="0.3">
      <c r="E190" s="264"/>
      <c r="F190" s="264"/>
      <c r="G190" s="264"/>
      <c r="H190" s="264"/>
      <c r="I190" s="264"/>
      <c r="J190" s="264"/>
      <c r="K190" s="264"/>
      <c r="L190" s="264"/>
      <c r="M190" s="264"/>
      <c r="N190" s="264"/>
      <c r="O190" s="264"/>
      <c r="P190" s="264"/>
      <c r="Q190" s="264"/>
      <c r="R190" s="264"/>
      <c r="S190" s="264"/>
      <c r="T190" s="264"/>
      <c r="U190" s="264"/>
      <c r="V190" s="264"/>
      <c r="W190" s="264"/>
      <c r="X190" s="264"/>
    </row>
    <row r="191" spans="5:24" x14ac:dyDescent="0.3">
      <c r="E191" s="264"/>
      <c r="F191" s="264"/>
      <c r="G191" s="264"/>
      <c r="H191" s="264"/>
      <c r="I191" s="264"/>
      <c r="J191" s="264"/>
      <c r="K191" s="264"/>
      <c r="L191" s="264"/>
      <c r="M191" s="264"/>
      <c r="N191" s="264"/>
      <c r="O191" s="264"/>
      <c r="P191" s="264"/>
      <c r="Q191" s="264"/>
      <c r="R191" s="264"/>
      <c r="S191" s="264"/>
      <c r="T191" s="264"/>
      <c r="U191" s="264"/>
      <c r="V191" s="264"/>
      <c r="W191" s="264"/>
      <c r="X191" s="264"/>
    </row>
    <row r="192" spans="5:24" x14ac:dyDescent="0.3">
      <c r="E192" s="264"/>
      <c r="F192" s="264"/>
      <c r="G192" s="264"/>
      <c r="H192" s="264"/>
      <c r="I192" s="264"/>
      <c r="J192" s="264"/>
      <c r="K192" s="264"/>
      <c r="L192" s="264"/>
      <c r="M192" s="264"/>
      <c r="N192" s="264"/>
      <c r="O192" s="264"/>
      <c r="P192" s="264"/>
      <c r="Q192" s="264"/>
      <c r="R192" s="264"/>
      <c r="S192" s="264"/>
      <c r="T192" s="264"/>
      <c r="U192" s="264"/>
      <c r="V192" s="264"/>
      <c r="W192" s="264"/>
      <c r="X192" s="264"/>
    </row>
    <row r="193" spans="5:24" x14ac:dyDescent="0.3">
      <c r="E193" s="264"/>
      <c r="F193" s="264"/>
      <c r="G193" s="264"/>
      <c r="H193" s="264"/>
      <c r="I193" s="264"/>
      <c r="J193" s="264"/>
      <c r="K193" s="264"/>
      <c r="L193" s="264"/>
      <c r="M193" s="264"/>
      <c r="N193" s="264"/>
      <c r="O193" s="264"/>
      <c r="P193" s="264"/>
      <c r="Q193" s="264"/>
      <c r="R193" s="264"/>
      <c r="S193" s="264"/>
      <c r="T193" s="264"/>
      <c r="U193" s="264"/>
      <c r="V193" s="264"/>
      <c r="W193" s="264"/>
      <c r="X193" s="264"/>
    </row>
    <row r="194" spans="5:24" x14ac:dyDescent="0.3">
      <c r="E194" s="264"/>
      <c r="F194" s="264"/>
      <c r="G194" s="264"/>
      <c r="H194" s="264"/>
      <c r="I194" s="264"/>
      <c r="J194" s="264"/>
      <c r="K194" s="264"/>
      <c r="L194" s="264"/>
      <c r="M194" s="264"/>
      <c r="N194" s="264"/>
      <c r="O194" s="264"/>
      <c r="P194" s="264"/>
      <c r="Q194" s="264"/>
      <c r="R194" s="264"/>
      <c r="S194" s="264"/>
      <c r="T194" s="264"/>
      <c r="U194" s="264"/>
      <c r="V194" s="264"/>
      <c r="W194" s="264"/>
      <c r="X194" s="264"/>
    </row>
    <row r="195" spans="5:24" x14ac:dyDescent="0.3">
      <c r="E195" s="264"/>
      <c r="F195" s="264"/>
      <c r="G195" s="264"/>
      <c r="H195" s="264"/>
      <c r="I195" s="264"/>
      <c r="J195" s="264"/>
      <c r="K195" s="264"/>
      <c r="L195" s="264"/>
      <c r="M195" s="264"/>
      <c r="N195" s="264"/>
      <c r="O195" s="264"/>
      <c r="P195" s="264"/>
      <c r="Q195" s="264"/>
      <c r="R195" s="264"/>
      <c r="S195" s="264"/>
      <c r="T195" s="264"/>
      <c r="U195" s="264"/>
      <c r="V195" s="264"/>
      <c r="W195" s="264"/>
      <c r="X195" s="264"/>
    </row>
    <row r="196" spans="5:24" x14ac:dyDescent="0.3">
      <c r="E196" s="264"/>
      <c r="F196" s="264"/>
      <c r="G196" s="264"/>
      <c r="H196" s="264"/>
      <c r="I196" s="264"/>
      <c r="J196" s="264"/>
      <c r="K196" s="264"/>
      <c r="L196" s="264"/>
      <c r="M196" s="264"/>
      <c r="N196" s="264"/>
      <c r="O196" s="264"/>
      <c r="P196" s="264"/>
      <c r="Q196" s="264"/>
      <c r="R196" s="264"/>
      <c r="S196" s="264"/>
      <c r="T196" s="264"/>
      <c r="U196" s="264"/>
      <c r="V196" s="264"/>
      <c r="W196" s="264"/>
      <c r="X196" s="264"/>
    </row>
    <row r="197" spans="5:24" x14ac:dyDescent="0.3">
      <c r="E197" s="264"/>
      <c r="F197" s="264"/>
      <c r="G197" s="264"/>
      <c r="H197" s="264"/>
      <c r="I197" s="264"/>
      <c r="J197" s="264"/>
      <c r="K197" s="264"/>
      <c r="L197" s="264"/>
      <c r="M197" s="264"/>
      <c r="N197" s="264"/>
      <c r="O197" s="264"/>
      <c r="P197" s="264"/>
      <c r="Q197" s="264"/>
      <c r="R197" s="264"/>
      <c r="S197" s="264"/>
      <c r="T197" s="264"/>
      <c r="U197" s="264"/>
      <c r="V197" s="264"/>
      <c r="W197" s="264"/>
      <c r="X197" s="264"/>
    </row>
    <row r="198" spans="5:24" x14ac:dyDescent="0.3">
      <c r="E198" s="264"/>
      <c r="F198" s="264"/>
      <c r="G198" s="264"/>
      <c r="H198" s="264"/>
      <c r="I198" s="264"/>
      <c r="J198" s="264"/>
      <c r="K198" s="264"/>
      <c r="L198" s="264"/>
      <c r="M198" s="264"/>
      <c r="N198" s="264"/>
      <c r="O198" s="264"/>
      <c r="P198" s="264"/>
      <c r="Q198" s="264"/>
      <c r="R198" s="264"/>
      <c r="S198" s="264"/>
      <c r="T198" s="264"/>
      <c r="U198" s="264"/>
      <c r="V198" s="264"/>
      <c r="W198" s="264"/>
      <c r="X198" s="264"/>
    </row>
    <row r="199" spans="5:24" x14ac:dyDescent="0.3">
      <c r="E199" s="264"/>
      <c r="F199" s="264"/>
      <c r="G199" s="264"/>
      <c r="H199" s="264"/>
      <c r="I199" s="264"/>
      <c r="J199" s="264"/>
      <c r="K199" s="264"/>
      <c r="L199" s="264"/>
      <c r="M199" s="264"/>
      <c r="N199" s="264"/>
      <c r="O199" s="264"/>
      <c r="P199" s="264"/>
      <c r="Q199" s="264"/>
      <c r="R199" s="264"/>
      <c r="S199" s="264"/>
      <c r="T199" s="264"/>
      <c r="U199" s="264"/>
      <c r="V199" s="264"/>
      <c r="W199" s="264"/>
      <c r="X199" s="264"/>
    </row>
    <row r="200" spans="5:24" x14ac:dyDescent="0.3">
      <c r="E200" s="264"/>
      <c r="F200" s="264"/>
      <c r="G200" s="264"/>
      <c r="H200" s="264"/>
      <c r="I200" s="264"/>
      <c r="J200" s="264"/>
      <c r="K200" s="264"/>
      <c r="L200" s="264"/>
      <c r="M200" s="264"/>
      <c r="N200" s="264"/>
      <c r="O200" s="264"/>
      <c r="P200" s="264"/>
      <c r="Q200" s="264"/>
      <c r="R200" s="264"/>
      <c r="S200" s="264"/>
      <c r="T200" s="264"/>
      <c r="U200" s="264"/>
      <c r="V200" s="264"/>
      <c r="W200" s="264"/>
      <c r="X200" s="264"/>
    </row>
    <row r="201" spans="5:24" x14ac:dyDescent="0.3">
      <c r="E201" s="264"/>
      <c r="F201" s="264"/>
      <c r="G201" s="264"/>
      <c r="H201" s="264"/>
      <c r="I201" s="264"/>
      <c r="J201" s="264"/>
      <c r="K201" s="264"/>
      <c r="L201" s="264"/>
      <c r="M201" s="264"/>
      <c r="N201" s="264"/>
      <c r="O201" s="264"/>
      <c r="P201" s="264"/>
      <c r="Q201" s="264"/>
      <c r="R201" s="264"/>
      <c r="S201" s="264"/>
      <c r="T201" s="264"/>
      <c r="U201" s="264"/>
      <c r="V201" s="264"/>
      <c r="W201" s="264"/>
      <c r="X201" s="264"/>
    </row>
    <row r="202" spans="5:24" x14ac:dyDescent="0.3">
      <c r="E202" s="264"/>
      <c r="F202" s="264"/>
      <c r="G202" s="264"/>
      <c r="H202" s="264"/>
      <c r="I202" s="264"/>
      <c r="J202" s="264"/>
      <c r="K202" s="264"/>
      <c r="L202" s="264"/>
      <c r="M202" s="264"/>
      <c r="N202" s="264"/>
      <c r="O202" s="264"/>
      <c r="P202" s="264"/>
      <c r="Q202" s="264"/>
      <c r="R202" s="264"/>
      <c r="S202" s="264"/>
      <c r="T202" s="264"/>
      <c r="U202" s="264"/>
      <c r="V202" s="264"/>
      <c r="W202" s="264"/>
      <c r="X202" s="264"/>
    </row>
    <row r="203" spans="5:24" x14ac:dyDescent="0.3">
      <c r="E203" s="264"/>
      <c r="F203" s="264"/>
      <c r="G203" s="264"/>
      <c r="H203" s="264"/>
      <c r="I203" s="264"/>
      <c r="J203" s="264"/>
      <c r="K203" s="264"/>
      <c r="L203" s="264"/>
      <c r="M203" s="264"/>
      <c r="N203" s="264"/>
      <c r="O203" s="264"/>
      <c r="P203" s="264"/>
      <c r="Q203" s="264"/>
      <c r="R203" s="264"/>
      <c r="S203" s="264"/>
      <c r="T203" s="264"/>
      <c r="U203" s="264"/>
      <c r="V203" s="264"/>
      <c r="W203" s="264"/>
      <c r="X203" s="264"/>
    </row>
    <row r="204" spans="5:24" x14ac:dyDescent="0.3">
      <c r="E204" s="264"/>
      <c r="F204" s="264"/>
      <c r="G204" s="264"/>
      <c r="H204" s="264"/>
      <c r="I204" s="264"/>
      <c r="J204" s="264"/>
      <c r="K204" s="264"/>
      <c r="L204" s="264"/>
      <c r="M204" s="264"/>
      <c r="N204" s="264"/>
      <c r="O204" s="264"/>
      <c r="P204" s="264"/>
      <c r="Q204" s="264"/>
      <c r="R204" s="264"/>
      <c r="S204" s="264"/>
      <c r="T204" s="264"/>
      <c r="U204" s="264"/>
      <c r="V204" s="264"/>
      <c r="W204" s="264"/>
      <c r="X204" s="264"/>
    </row>
    <row r="205" spans="5:24" x14ac:dyDescent="0.3">
      <c r="E205" s="264"/>
      <c r="F205" s="264"/>
      <c r="G205" s="264"/>
      <c r="H205" s="264"/>
      <c r="I205" s="264"/>
      <c r="J205" s="264"/>
      <c r="K205" s="264"/>
      <c r="L205" s="264"/>
      <c r="M205" s="264"/>
      <c r="N205" s="264"/>
      <c r="O205" s="264"/>
      <c r="P205" s="264"/>
      <c r="Q205" s="264"/>
      <c r="R205" s="264"/>
      <c r="S205" s="264"/>
      <c r="T205" s="264"/>
      <c r="U205" s="264"/>
      <c r="V205" s="264"/>
      <c r="W205" s="264"/>
      <c r="X205" s="264"/>
    </row>
    <row r="206" spans="5:24" x14ac:dyDescent="0.3">
      <c r="E206" s="264"/>
      <c r="F206" s="264"/>
      <c r="G206" s="264"/>
      <c r="H206" s="264"/>
      <c r="I206" s="264"/>
      <c r="J206" s="264"/>
      <c r="K206" s="264"/>
      <c r="L206" s="264"/>
      <c r="M206" s="264"/>
      <c r="N206" s="264"/>
      <c r="O206" s="264"/>
      <c r="P206" s="264"/>
      <c r="Q206" s="264"/>
      <c r="R206" s="264"/>
      <c r="S206" s="264"/>
      <c r="T206" s="264"/>
      <c r="U206" s="264"/>
      <c r="V206" s="264"/>
      <c r="W206" s="264"/>
      <c r="X206" s="264"/>
    </row>
    <row r="207" spans="5:24" x14ac:dyDescent="0.3">
      <c r="E207" s="264"/>
      <c r="F207" s="264"/>
      <c r="G207" s="264"/>
      <c r="H207" s="264"/>
      <c r="I207" s="264"/>
      <c r="J207" s="264"/>
      <c r="K207" s="264"/>
      <c r="L207" s="264"/>
      <c r="M207" s="264"/>
      <c r="N207" s="264"/>
      <c r="O207" s="264"/>
      <c r="P207" s="264"/>
      <c r="Q207" s="264"/>
      <c r="R207" s="264"/>
      <c r="S207" s="264"/>
      <c r="T207" s="264"/>
      <c r="U207" s="264"/>
      <c r="V207" s="264"/>
      <c r="W207" s="264"/>
      <c r="X207" s="264"/>
    </row>
    <row r="208" spans="5:24" x14ac:dyDescent="0.3">
      <c r="E208" s="264"/>
      <c r="F208" s="264"/>
      <c r="G208" s="264"/>
      <c r="H208" s="264"/>
      <c r="I208" s="264"/>
      <c r="J208" s="264"/>
      <c r="K208" s="264"/>
      <c r="L208" s="264"/>
      <c r="M208" s="264"/>
      <c r="N208" s="264"/>
      <c r="O208" s="264"/>
      <c r="P208" s="264"/>
      <c r="Q208" s="264"/>
      <c r="R208" s="264"/>
      <c r="S208" s="264"/>
      <c r="T208" s="264"/>
      <c r="U208" s="264"/>
      <c r="V208" s="264"/>
      <c r="W208" s="264"/>
      <c r="X208" s="264"/>
    </row>
    <row r="209" spans="5:24" x14ac:dyDescent="0.3">
      <c r="E209" s="264"/>
      <c r="F209" s="264"/>
      <c r="G209" s="264"/>
      <c r="H209" s="264"/>
      <c r="I209" s="264"/>
      <c r="J209" s="264"/>
      <c r="K209" s="264"/>
      <c r="L209" s="264"/>
      <c r="M209" s="264"/>
      <c r="N209" s="264"/>
      <c r="O209" s="264"/>
      <c r="P209" s="264"/>
      <c r="Q209" s="264"/>
      <c r="R209" s="264"/>
      <c r="S209" s="264"/>
      <c r="T209" s="264"/>
      <c r="U209" s="264"/>
      <c r="V209" s="264"/>
      <c r="W209" s="264"/>
      <c r="X209" s="264"/>
    </row>
    <row r="210" spans="5:24" x14ac:dyDescent="0.3">
      <c r="E210" s="264"/>
      <c r="F210" s="264"/>
      <c r="G210" s="264"/>
      <c r="H210" s="264"/>
      <c r="I210" s="264"/>
      <c r="J210" s="264"/>
      <c r="K210" s="264"/>
      <c r="L210" s="264"/>
      <c r="M210" s="264"/>
      <c r="N210" s="264"/>
      <c r="O210" s="264"/>
      <c r="P210" s="264"/>
      <c r="Q210" s="264"/>
      <c r="R210" s="264"/>
      <c r="S210" s="264"/>
      <c r="T210" s="264"/>
      <c r="U210" s="264"/>
      <c r="V210" s="264"/>
      <c r="W210" s="264"/>
      <c r="X210" s="264"/>
    </row>
    <row r="211" spans="5:24" x14ac:dyDescent="0.3">
      <c r="E211" s="264"/>
      <c r="F211" s="264"/>
      <c r="G211" s="264"/>
      <c r="H211" s="264"/>
      <c r="I211" s="264"/>
      <c r="J211" s="264"/>
      <c r="K211" s="264"/>
      <c r="L211" s="264"/>
      <c r="M211" s="264"/>
      <c r="N211" s="264"/>
      <c r="O211" s="264"/>
      <c r="P211" s="264"/>
      <c r="Q211" s="264"/>
      <c r="R211" s="264"/>
      <c r="S211" s="264"/>
      <c r="T211" s="264"/>
      <c r="U211" s="264"/>
      <c r="V211" s="264"/>
      <c r="W211" s="264"/>
      <c r="X211" s="264"/>
    </row>
    <row r="212" spans="5:24" x14ac:dyDescent="0.3">
      <c r="E212" s="264"/>
      <c r="F212" s="264"/>
      <c r="G212" s="264"/>
      <c r="H212" s="264"/>
      <c r="I212" s="264"/>
      <c r="J212" s="264"/>
      <c r="K212" s="264"/>
      <c r="L212" s="264"/>
      <c r="M212" s="264"/>
      <c r="N212" s="264"/>
      <c r="O212" s="264"/>
      <c r="P212" s="264"/>
      <c r="Q212" s="264"/>
      <c r="R212" s="264"/>
      <c r="S212" s="264"/>
      <c r="T212" s="264"/>
      <c r="U212" s="264"/>
      <c r="V212" s="264"/>
      <c r="W212" s="264"/>
      <c r="X212" s="264"/>
    </row>
    <row r="213" spans="5:24" x14ac:dyDescent="0.3">
      <c r="E213" s="264"/>
      <c r="F213" s="264"/>
      <c r="G213" s="264"/>
      <c r="H213" s="264"/>
      <c r="I213" s="264"/>
      <c r="J213" s="264"/>
      <c r="K213" s="264"/>
      <c r="L213" s="264"/>
      <c r="M213" s="264"/>
      <c r="N213" s="264"/>
      <c r="O213" s="264"/>
      <c r="P213" s="264"/>
      <c r="Q213" s="264"/>
      <c r="R213" s="264"/>
      <c r="S213" s="264"/>
      <c r="T213" s="264"/>
      <c r="U213" s="264"/>
      <c r="V213" s="264"/>
      <c r="W213" s="264"/>
      <c r="X213" s="264"/>
    </row>
    <row r="214" spans="5:24" x14ac:dyDescent="0.3">
      <c r="E214" s="264"/>
      <c r="F214" s="264"/>
      <c r="G214" s="264"/>
      <c r="H214" s="264"/>
      <c r="I214" s="264"/>
      <c r="J214" s="264"/>
      <c r="K214" s="264"/>
      <c r="L214" s="264"/>
      <c r="M214" s="264"/>
      <c r="N214" s="264"/>
      <c r="O214" s="264"/>
      <c r="P214" s="264"/>
      <c r="Q214" s="264"/>
      <c r="R214" s="264"/>
      <c r="S214" s="264"/>
      <c r="T214" s="264"/>
      <c r="U214" s="264"/>
      <c r="V214" s="264"/>
      <c r="W214" s="264"/>
      <c r="X214" s="264"/>
    </row>
    <row r="215" spans="5:24" x14ac:dyDescent="0.3">
      <c r="E215" s="264"/>
      <c r="F215" s="264"/>
      <c r="G215" s="264"/>
      <c r="H215" s="264"/>
      <c r="I215" s="264"/>
      <c r="J215" s="264"/>
      <c r="K215" s="264"/>
      <c r="L215" s="264"/>
      <c r="M215" s="264"/>
      <c r="N215" s="264"/>
      <c r="O215" s="264"/>
      <c r="P215" s="264"/>
      <c r="Q215" s="264"/>
      <c r="R215" s="264"/>
      <c r="S215" s="264"/>
      <c r="T215" s="264"/>
      <c r="U215" s="264"/>
      <c r="V215" s="264"/>
      <c r="W215" s="264"/>
      <c r="X215" s="264"/>
    </row>
    <row r="216" spans="5:24" x14ac:dyDescent="0.3">
      <c r="E216" s="264"/>
      <c r="F216" s="264"/>
      <c r="G216" s="264"/>
      <c r="H216" s="264"/>
      <c r="I216" s="264"/>
      <c r="J216" s="264"/>
      <c r="K216" s="264"/>
      <c r="L216" s="264"/>
      <c r="M216" s="264"/>
      <c r="N216" s="264"/>
      <c r="O216" s="264"/>
      <c r="P216" s="264"/>
      <c r="Q216" s="264"/>
      <c r="R216" s="264"/>
      <c r="S216" s="264"/>
      <c r="T216" s="264"/>
      <c r="U216" s="264"/>
      <c r="V216" s="264"/>
      <c r="W216" s="264"/>
      <c r="X216" s="264"/>
    </row>
    <row r="217" spans="5:24" x14ac:dyDescent="0.3">
      <c r="E217" s="264"/>
      <c r="F217" s="264"/>
      <c r="G217" s="264"/>
      <c r="H217" s="264"/>
      <c r="I217" s="264"/>
      <c r="J217" s="264"/>
      <c r="K217" s="264"/>
      <c r="L217" s="264"/>
      <c r="M217" s="264"/>
      <c r="N217" s="264"/>
      <c r="O217" s="264"/>
      <c r="P217" s="264"/>
      <c r="Q217" s="264"/>
      <c r="R217" s="264"/>
      <c r="S217" s="264"/>
      <c r="T217" s="264"/>
      <c r="U217" s="264"/>
      <c r="V217" s="264"/>
      <c r="W217" s="264"/>
      <c r="X217" s="264"/>
    </row>
    <row r="218" spans="5:24" x14ac:dyDescent="0.3">
      <c r="E218" s="264"/>
      <c r="F218" s="264"/>
      <c r="G218" s="264"/>
      <c r="H218" s="264"/>
      <c r="I218" s="264"/>
      <c r="J218" s="264"/>
      <c r="K218" s="264"/>
      <c r="L218" s="264"/>
      <c r="M218" s="264"/>
      <c r="N218" s="264"/>
      <c r="O218" s="264"/>
      <c r="P218" s="264"/>
      <c r="Q218" s="264"/>
      <c r="R218" s="264"/>
      <c r="S218" s="264"/>
      <c r="T218" s="264"/>
      <c r="U218" s="264"/>
      <c r="V218" s="264"/>
      <c r="W218" s="264"/>
      <c r="X218" s="264"/>
    </row>
    <row r="219" spans="5:24" x14ac:dyDescent="0.3">
      <c r="E219" s="264"/>
      <c r="F219" s="264"/>
      <c r="G219" s="264"/>
      <c r="H219" s="264"/>
      <c r="I219" s="264"/>
      <c r="J219" s="264"/>
      <c r="K219" s="264"/>
      <c r="L219" s="264"/>
      <c r="M219" s="264"/>
      <c r="N219" s="264"/>
      <c r="O219" s="264"/>
      <c r="P219" s="264"/>
      <c r="Q219" s="264"/>
      <c r="R219" s="264"/>
      <c r="S219" s="264"/>
      <c r="T219" s="264"/>
      <c r="U219" s="264"/>
      <c r="V219" s="264"/>
      <c r="W219" s="264"/>
      <c r="X219" s="264"/>
    </row>
    <row r="220" spans="5:24" x14ac:dyDescent="0.3">
      <c r="E220" s="264"/>
      <c r="F220" s="264"/>
      <c r="G220" s="264"/>
      <c r="H220" s="264"/>
      <c r="I220" s="264"/>
      <c r="J220" s="264"/>
      <c r="K220" s="264"/>
      <c r="L220" s="264"/>
      <c r="M220" s="264"/>
      <c r="N220" s="264"/>
      <c r="O220" s="264"/>
      <c r="P220" s="264"/>
      <c r="Q220" s="264"/>
      <c r="R220" s="264"/>
      <c r="S220" s="264"/>
      <c r="T220" s="264"/>
      <c r="U220" s="264"/>
      <c r="V220" s="264"/>
      <c r="W220" s="264"/>
      <c r="X220" s="264"/>
    </row>
    <row r="221" spans="5:24" x14ac:dyDescent="0.3">
      <c r="E221" s="264"/>
      <c r="F221" s="264"/>
      <c r="G221" s="264"/>
      <c r="H221" s="264"/>
      <c r="I221" s="264"/>
      <c r="J221" s="264"/>
      <c r="K221" s="264"/>
      <c r="L221" s="264"/>
      <c r="M221" s="264"/>
      <c r="N221" s="264"/>
      <c r="O221" s="264"/>
      <c r="P221" s="264"/>
      <c r="Q221" s="264"/>
      <c r="R221" s="264"/>
      <c r="S221" s="264"/>
      <c r="T221" s="264"/>
      <c r="U221" s="264"/>
      <c r="V221" s="264"/>
      <c r="W221" s="264"/>
      <c r="X221" s="264"/>
    </row>
    <row r="222" spans="5:24" x14ac:dyDescent="0.3">
      <c r="E222" s="264"/>
      <c r="F222" s="264"/>
      <c r="G222" s="264"/>
      <c r="H222" s="264"/>
      <c r="I222" s="264"/>
      <c r="J222" s="264"/>
      <c r="K222" s="264"/>
      <c r="L222" s="264"/>
      <c r="M222" s="264"/>
      <c r="N222" s="264"/>
      <c r="O222" s="264"/>
      <c r="P222" s="264"/>
      <c r="Q222" s="264"/>
      <c r="R222" s="264"/>
      <c r="S222" s="264"/>
      <c r="T222" s="264"/>
      <c r="U222" s="264"/>
      <c r="V222" s="264"/>
      <c r="W222" s="264"/>
      <c r="X222" s="264"/>
    </row>
    <row r="223" spans="5:24" x14ac:dyDescent="0.3">
      <c r="E223" s="264"/>
      <c r="F223" s="264"/>
      <c r="G223" s="264"/>
      <c r="H223" s="264"/>
      <c r="I223" s="264"/>
      <c r="J223" s="264"/>
      <c r="K223" s="264"/>
      <c r="L223" s="264"/>
      <c r="M223" s="264"/>
      <c r="N223" s="264"/>
      <c r="O223" s="264"/>
      <c r="P223" s="264"/>
      <c r="Q223" s="264"/>
      <c r="R223" s="264"/>
      <c r="S223" s="264"/>
      <c r="T223" s="264"/>
      <c r="U223" s="264"/>
      <c r="V223" s="264"/>
      <c r="W223" s="264"/>
      <c r="X223" s="264"/>
    </row>
    <row r="224" spans="5:24" x14ac:dyDescent="0.3">
      <c r="E224" s="264"/>
      <c r="F224" s="264"/>
      <c r="G224" s="264"/>
      <c r="H224" s="264"/>
      <c r="I224" s="264"/>
      <c r="J224" s="264"/>
      <c r="K224" s="264"/>
      <c r="L224" s="264"/>
      <c r="M224" s="264"/>
      <c r="N224" s="264"/>
      <c r="O224" s="264"/>
      <c r="P224" s="264"/>
      <c r="Q224" s="264"/>
      <c r="R224" s="264"/>
      <c r="S224" s="264"/>
      <c r="T224" s="264"/>
      <c r="U224" s="264"/>
      <c r="V224" s="264"/>
      <c r="W224" s="264"/>
      <c r="X224" s="264"/>
    </row>
    <row r="225" spans="5:24" x14ac:dyDescent="0.3">
      <c r="E225" s="264"/>
      <c r="F225" s="264"/>
      <c r="G225" s="264"/>
      <c r="H225" s="264"/>
      <c r="I225" s="264"/>
      <c r="J225" s="264"/>
      <c r="K225" s="264"/>
      <c r="L225" s="264"/>
      <c r="M225" s="264"/>
      <c r="N225" s="264"/>
      <c r="O225" s="264"/>
      <c r="P225" s="264"/>
      <c r="Q225" s="264"/>
      <c r="R225" s="264"/>
      <c r="S225" s="264"/>
      <c r="T225" s="264"/>
      <c r="U225" s="264"/>
      <c r="V225" s="264"/>
      <c r="W225" s="264"/>
      <c r="X225" s="264"/>
    </row>
    <row r="226" spans="5:24" x14ac:dyDescent="0.3">
      <c r="E226" s="264"/>
      <c r="F226" s="264"/>
      <c r="G226" s="264"/>
      <c r="H226" s="264"/>
      <c r="I226" s="264"/>
      <c r="J226" s="264"/>
      <c r="K226" s="264"/>
      <c r="L226" s="264"/>
      <c r="M226" s="264"/>
      <c r="N226" s="264"/>
      <c r="O226" s="264"/>
      <c r="P226" s="264"/>
      <c r="Q226" s="264"/>
      <c r="R226" s="264"/>
      <c r="S226" s="264"/>
      <c r="T226" s="264"/>
      <c r="U226" s="264"/>
      <c r="V226" s="264"/>
      <c r="W226" s="264"/>
      <c r="X226" s="264"/>
    </row>
    <row r="227" spans="5:24" x14ac:dyDescent="0.3">
      <c r="E227" s="264"/>
      <c r="F227" s="264"/>
      <c r="G227" s="264"/>
      <c r="H227" s="264"/>
      <c r="I227" s="264"/>
      <c r="J227" s="264"/>
      <c r="K227" s="264"/>
      <c r="L227" s="264"/>
      <c r="M227" s="264"/>
      <c r="N227" s="264"/>
      <c r="O227" s="264"/>
      <c r="P227" s="264"/>
      <c r="Q227" s="264"/>
      <c r="R227" s="264"/>
      <c r="S227" s="264"/>
      <c r="T227" s="264"/>
      <c r="U227" s="264"/>
      <c r="V227" s="264"/>
      <c r="W227" s="264"/>
      <c r="X227" s="264"/>
    </row>
    <row r="228" spans="5:24" x14ac:dyDescent="0.3">
      <c r="E228" s="264"/>
      <c r="F228" s="264"/>
      <c r="G228" s="264"/>
      <c r="H228" s="264"/>
      <c r="I228" s="264"/>
      <c r="J228" s="264"/>
      <c r="K228" s="264"/>
      <c r="L228" s="264"/>
      <c r="M228" s="264"/>
      <c r="N228" s="264"/>
      <c r="O228" s="264"/>
      <c r="P228" s="264"/>
      <c r="Q228" s="264"/>
      <c r="R228" s="264"/>
      <c r="S228" s="264"/>
      <c r="T228" s="264"/>
      <c r="U228" s="264"/>
      <c r="V228" s="264"/>
      <c r="W228" s="264"/>
      <c r="X228" s="264"/>
    </row>
    <row r="229" spans="5:24" x14ac:dyDescent="0.3">
      <c r="E229" s="264"/>
      <c r="F229" s="264"/>
      <c r="G229" s="264"/>
      <c r="H229" s="264"/>
      <c r="I229" s="264"/>
      <c r="J229" s="264"/>
      <c r="K229" s="264"/>
      <c r="L229" s="264"/>
      <c r="M229" s="264"/>
      <c r="N229" s="264"/>
      <c r="O229" s="264"/>
      <c r="P229" s="264"/>
      <c r="Q229" s="264"/>
      <c r="R229" s="264"/>
      <c r="S229" s="264"/>
      <c r="T229" s="264"/>
      <c r="U229" s="264"/>
      <c r="V229" s="264"/>
      <c r="W229" s="264"/>
      <c r="X229" s="264"/>
    </row>
    <row r="230" spans="5:24" x14ac:dyDescent="0.3">
      <c r="E230" s="264"/>
      <c r="F230" s="264"/>
      <c r="G230" s="264"/>
      <c r="H230" s="264"/>
      <c r="I230" s="264"/>
      <c r="J230" s="264"/>
      <c r="K230" s="264"/>
      <c r="L230" s="264"/>
      <c r="M230" s="264"/>
      <c r="N230" s="264"/>
      <c r="O230" s="264"/>
      <c r="P230" s="264"/>
      <c r="Q230" s="264"/>
      <c r="R230" s="264"/>
      <c r="S230" s="264"/>
      <c r="T230" s="264"/>
      <c r="U230" s="264"/>
      <c r="V230" s="264"/>
      <c r="W230" s="264"/>
      <c r="X230" s="264"/>
    </row>
    <row r="231" spans="5:24" x14ac:dyDescent="0.3">
      <c r="E231" s="264"/>
      <c r="F231" s="264"/>
      <c r="G231" s="264"/>
      <c r="H231" s="264"/>
      <c r="I231" s="264"/>
      <c r="J231" s="264"/>
      <c r="K231" s="264"/>
      <c r="L231" s="264"/>
      <c r="M231" s="264"/>
      <c r="N231" s="264"/>
      <c r="O231" s="264"/>
      <c r="P231" s="264"/>
      <c r="Q231" s="264"/>
      <c r="R231" s="264"/>
      <c r="S231" s="264"/>
      <c r="T231" s="264"/>
      <c r="U231" s="264"/>
      <c r="V231" s="264"/>
      <c r="W231" s="264"/>
      <c r="X231" s="264"/>
    </row>
    <row r="232" spans="5:24" x14ac:dyDescent="0.3">
      <c r="E232" s="264"/>
      <c r="F232" s="264"/>
      <c r="G232" s="264"/>
      <c r="H232" s="264"/>
      <c r="I232" s="264"/>
      <c r="J232" s="264"/>
      <c r="K232" s="264"/>
      <c r="L232" s="264"/>
      <c r="M232" s="264"/>
      <c r="N232" s="264"/>
      <c r="O232" s="264"/>
      <c r="P232" s="264"/>
      <c r="Q232" s="264"/>
      <c r="R232" s="264"/>
      <c r="S232" s="264"/>
      <c r="T232" s="264"/>
      <c r="U232" s="264"/>
      <c r="V232" s="264"/>
      <c r="W232" s="264"/>
      <c r="X232" s="264"/>
    </row>
    <row r="233" spans="5:24" x14ac:dyDescent="0.3">
      <c r="E233" s="264"/>
      <c r="F233" s="264"/>
      <c r="G233" s="264"/>
      <c r="H233" s="264"/>
      <c r="I233" s="264"/>
      <c r="J233" s="264"/>
      <c r="K233" s="264"/>
      <c r="L233" s="264"/>
      <c r="M233" s="264"/>
      <c r="N233" s="264"/>
      <c r="O233" s="264"/>
      <c r="P233" s="264"/>
      <c r="Q233" s="264"/>
      <c r="R233" s="264"/>
      <c r="S233" s="264"/>
      <c r="T233" s="264"/>
      <c r="U233" s="264"/>
      <c r="V233" s="264"/>
      <c r="W233" s="264"/>
      <c r="X233" s="264"/>
    </row>
    <row r="234" spans="5:24" x14ac:dyDescent="0.3">
      <c r="E234" s="264"/>
      <c r="F234" s="264"/>
      <c r="G234" s="264"/>
      <c r="H234" s="264"/>
      <c r="I234" s="264"/>
      <c r="J234" s="264"/>
      <c r="K234" s="264"/>
      <c r="L234" s="264"/>
      <c r="M234" s="264"/>
      <c r="N234" s="264"/>
      <c r="O234" s="264"/>
      <c r="P234" s="264"/>
      <c r="Q234" s="264"/>
      <c r="R234" s="264"/>
      <c r="S234" s="264"/>
      <c r="T234" s="264"/>
      <c r="U234" s="264"/>
      <c r="V234" s="264"/>
      <c r="W234" s="264"/>
      <c r="X234" s="264"/>
    </row>
    <row r="235" spans="5:24" x14ac:dyDescent="0.3">
      <c r="E235" s="264"/>
      <c r="F235" s="264"/>
      <c r="G235" s="264"/>
      <c r="H235" s="264"/>
      <c r="I235" s="264"/>
      <c r="J235" s="264"/>
      <c r="K235" s="264"/>
      <c r="L235" s="264"/>
      <c r="M235" s="264"/>
      <c r="N235" s="264"/>
      <c r="O235" s="264"/>
      <c r="P235" s="264"/>
      <c r="Q235" s="264"/>
      <c r="R235" s="264"/>
      <c r="S235" s="264"/>
      <c r="T235" s="264"/>
      <c r="U235" s="264"/>
      <c r="V235" s="264"/>
      <c r="W235" s="264"/>
      <c r="X235" s="264"/>
    </row>
    <row r="236" spans="5:24" x14ac:dyDescent="0.3">
      <c r="E236" s="264"/>
      <c r="F236" s="264"/>
      <c r="G236" s="264"/>
      <c r="H236" s="264"/>
      <c r="I236" s="264"/>
      <c r="J236" s="264"/>
      <c r="K236" s="264"/>
      <c r="L236" s="264"/>
      <c r="M236" s="264"/>
      <c r="N236" s="264"/>
      <c r="O236" s="264"/>
      <c r="P236" s="264"/>
      <c r="Q236" s="264"/>
      <c r="R236" s="264"/>
      <c r="S236" s="264"/>
      <c r="T236" s="264"/>
      <c r="U236" s="264"/>
      <c r="V236" s="264"/>
      <c r="W236" s="264"/>
      <c r="X236" s="264"/>
    </row>
    <row r="237" spans="5:24" x14ac:dyDescent="0.3">
      <c r="E237" s="264"/>
      <c r="F237" s="264"/>
      <c r="G237" s="264"/>
      <c r="H237" s="264"/>
      <c r="I237" s="264"/>
      <c r="J237" s="264"/>
      <c r="K237" s="264"/>
      <c r="L237" s="264"/>
      <c r="M237" s="264"/>
      <c r="N237" s="264"/>
      <c r="O237" s="264"/>
      <c r="P237" s="264"/>
      <c r="Q237" s="264"/>
      <c r="R237" s="264"/>
      <c r="S237" s="264"/>
      <c r="T237" s="264"/>
      <c r="U237" s="264"/>
      <c r="V237" s="264"/>
      <c r="W237" s="264"/>
      <c r="X237" s="264"/>
    </row>
    <row r="238" spans="5:24" x14ac:dyDescent="0.3">
      <c r="E238" s="264"/>
      <c r="F238" s="264"/>
      <c r="G238" s="264"/>
      <c r="H238" s="264"/>
      <c r="I238" s="264"/>
      <c r="J238" s="264"/>
      <c r="K238" s="264"/>
      <c r="L238" s="264"/>
      <c r="M238" s="264"/>
      <c r="N238" s="264"/>
      <c r="O238" s="264"/>
      <c r="P238" s="264"/>
      <c r="Q238" s="264"/>
      <c r="R238" s="264"/>
      <c r="S238" s="264"/>
      <c r="T238" s="264"/>
      <c r="U238" s="264"/>
      <c r="V238" s="264"/>
      <c r="W238" s="264"/>
      <c r="X238" s="264"/>
    </row>
    <row r="239" spans="5:24" x14ac:dyDescent="0.3">
      <c r="E239" s="264"/>
      <c r="F239" s="264"/>
      <c r="G239" s="264"/>
      <c r="H239" s="264"/>
      <c r="I239" s="264"/>
      <c r="J239" s="264"/>
      <c r="K239" s="264"/>
      <c r="L239" s="264"/>
      <c r="M239" s="264"/>
      <c r="N239" s="264"/>
      <c r="O239" s="264"/>
      <c r="P239" s="264"/>
      <c r="Q239" s="264"/>
      <c r="R239" s="264"/>
      <c r="S239" s="264"/>
      <c r="T239" s="264"/>
      <c r="U239" s="264"/>
      <c r="V239" s="264"/>
      <c r="W239" s="264"/>
      <c r="X239" s="264"/>
    </row>
    <row r="240" spans="5:24" x14ac:dyDescent="0.3">
      <c r="E240" s="264"/>
      <c r="F240" s="264"/>
      <c r="G240" s="264"/>
      <c r="H240" s="264"/>
      <c r="I240" s="264"/>
      <c r="J240" s="264"/>
      <c r="K240" s="264"/>
      <c r="L240" s="264"/>
      <c r="M240" s="264"/>
      <c r="N240" s="264"/>
      <c r="O240" s="264"/>
      <c r="P240" s="264"/>
      <c r="Q240" s="264"/>
      <c r="R240" s="264"/>
      <c r="S240" s="264"/>
      <c r="T240" s="264"/>
      <c r="U240" s="264"/>
      <c r="V240" s="264"/>
      <c r="W240" s="264"/>
      <c r="X240" s="264"/>
    </row>
    <row r="241" spans="5:24" x14ac:dyDescent="0.3">
      <c r="E241" s="264"/>
      <c r="F241" s="264"/>
      <c r="G241" s="264"/>
      <c r="H241" s="264"/>
      <c r="I241" s="264"/>
      <c r="J241" s="264"/>
      <c r="K241" s="264"/>
      <c r="L241" s="264"/>
      <c r="M241" s="264"/>
      <c r="N241" s="264"/>
      <c r="O241" s="264"/>
      <c r="P241" s="264"/>
      <c r="Q241" s="264"/>
      <c r="R241" s="264"/>
      <c r="S241" s="264"/>
      <c r="T241" s="264"/>
      <c r="U241" s="264"/>
      <c r="V241" s="264"/>
      <c r="W241" s="264"/>
      <c r="X241" s="264"/>
    </row>
    <row r="242" spans="5:24" x14ac:dyDescent="0.3">
      <c r="E242" s="264"/>
      <c r="F242" s="264"/>
      <c r="G242" s="264"/>
      <c r="H242" s="264"/>
      <c r="I242" s="264"/>
      <c r="J242" s="264"/>
      <c r="K242" s="264"/>
      <c r="L242" s="264"/>
      <c r="M242" s="264"/>
      <c r="N242" s="264"/>
      <c r="O242" s="264"/>
      <c r="P242" s="264"/>
      <c r="Q242" s="264"/>
      <c r="R242" s="264"/>
      <c r="S242" s="264"/>
      <c r="T242" s="264"/>
      <c r="U242" s="264"/>
      <c r="V242" s="264"/>
      <c r="W242" s="264"/>
      <c r="X242" s="264"/>
    </row>
    <row r="243" spans="5:24" x14ac:dyDescent="0.3">
      <c r="E243" s="264"/>
      <c r="F243" s="264"/>
      <c r="G243" s="264"/>
      <c r="H243" s="264"/>
      <c r="I243" s="264"/>
      <c r="J243" s="264"/>
      <c r="K243" s="264"/>
      <c r="L243" s="264"/>
      <c r="M243" s="264"/>
      <c r="N243" s="264"/>
      <c r="O243" s="264"/>
      <c r="P243" s="264"/>
      <c r="Q243" s="264"/>
      <c r="R243" s="264"/>
      <c r="S243" s="264"/>
      <c r="T243" s="264"/>
      <c r="U243" s="264"/>
      <c r="V243" s="264"/>
      <c r="W243" s="264"/>
      <c r="X243" s="264"/>
    </row>
    <row r="244" spans="5:24" x14ac:dyDescent="0.3">
      <c r="E244" s="264"/>
      <c r="F244" s="264"/>
      <c r="G244" s="264"/>
      <c r="H244" s="264"/>
      <c r="I244" s="264"/>
      <c r="J244" s="264"/>
      <c r="K244" s="264"/>
      <c r="L244" s="264"/>
      <c r="M244" s="264"/>
      <c r="N244" s="264"/>
      <c r="O244" s="264"/>
      <c r="P244" s="264"/>
      <c r="Q244" s="264"/>
      <c r="R244" s="264"/>
      <c r="S244" s="264"/>
      <c r="T244" s="264"/>
      <c r="U244" s="264"/>
      <c r="V244" s="264"/>
      <c r="W244" s="264"/>
      <c r="X244" s="264"/>
    </row>
    <row r="245" spans="5:24" x14ac:dyDescent="0.3">
      <c r="E245" s="264"/>
      <c r="F245" s="264"/>
      <c r="G245" s="264"/>
      <c r="H245" s="264"/>
      <c r="I245" s="264"/>
      <c r="J245" s="264"/>
      <c r="K245" s="264"/>
      <c r="L245" s="264"/>
      <c r="M245" s="264"/>
      <c r="N245" s="264"/>
      <c r="O245" s="264"/>
      <c r="P245" s="264"/>
      <c r="Q245" s="264"/>
      <c r="R245" s="264"/>
      <c r="S245" s="264"/>
      <c r="T245" s="264"/>
      <c r="U245" s="264"/>
      <c r="V245" s="264"/>
      <c r="W245" s="264"/>
      <c r="X245" s="264"/>
    </row>
    <row r="246" spans="5:24" x14ac:dyDescent="0.3">
      <c r="E246" s="264"/>
      <c r="F246" s="264"/>
      <c r="G246" s="264"/>
      <c r="H246" s="264"/>
      <c r="I246" s="264"/>
      <c r="J246" s="264"/>
      <c r="K246" s="264"/>
      <c r="L246" s="264"/>
      <c r="M246" s="264"/>
      <c r="N246" s="264"/>
      <c r="O246" s="264"/>
      <c r="P246" s="264"/>
      <c r="Q246" s="264"/>
      <c r="R246" s="264"/>
      <c r="S246" s="264"/>
      <c r="T246" s="264"/>
      <c r="U246" s="264"/>
      <c r="V246" s="264"/>
      <c r="W246" s="264"/>
      <c r="X246" s="264"/>
    </row>
    <row r="247" spans="5:24" x14ac:dyDescent="0.3">
      <c r="E247" s="264"/>
      <c r="F247" s="264"/>
      <c r="G247" s="264"/>
      <c r="H247" s="264"/>
      <c r="I247" s="264"/>
      <c r="J247" s="264"/>
      <c r="K247" s="264"/>
      <c r="L247" s="264"/>
      <c r="M247" s="264"/>
      <c r="N247" s="264"/>
      <c r="O247" s="264"/>
      <c r="P247" s="264"/>
      <c r="Q247" s="264"/>
      <c r="R247" s="264"/>
      <c r="S247" s="264"/>
      <c r="T247" s="264"/>
      <c r="U247" s="264"/>
      <c r="V247" s="264"/>
      <c r="W247" s="264"/>
      <c r="X247" s="264"/>
    </row>
    <row r="248" spans="5:24" x14ac:dyDescent="0.3">
      <c r="E248" s="264"/>
      <c r="F248" s="264"/>
      <c r="G248" s="264"/>
      <c r="H248" s="264"/>
      <c r="I248" s="264"/>
      <c r="J248" s="264"/>
      <c r="K248" s="264"/>
      <c r="L248" s="264"/>
      <c r="M248" s="264"/>
      <c r="N248" s="264"/>
      <c r="O248" s="264"/>
      <c r="P248" s="264"/>
      <c r="Q248" s="264"/>
      <c r="R248" s="264"/>
      <c r="S248" s="264"/>
      <c r="T248" s="264"/>
      <c r="U248" s="264"/>
      <c r="V248" s="264"/>
      <c r="W248" s="264"/>
      <c r="X248" s="264"/>
    </row>
    <row r="249" spans="5:24" x14ac:dyDescent="0.3">
      <c r="E249" s="264"/>
      <c r="F249" s="264"/>
      <c r="G249" s="264"/>
      <c r="H249" s="264"/>
      <c r="I249" s="264"/>
      <c r="J249" s="264"/>
      <c r="K249" s="264"/>
      <c r="L249" s="264"/>
      <c r="M249" s="264"/>
      <c r="N249" s="264"/>
      <c r="O249" s="264"/>
      <c r="P249" s="264"/>
      <c r="Q249" s="264"/>
      <c r="R249" s="264"/>
      <c r="S249" s="264"/>
      <c r="T249" s="264"/>
      <c r="U249" s="264"/>
      <c r="V249" s="264"/>
      <c r="W249" s="264"/>
      <c r="X249" s="264"/>
    </row>
    <row r="250" spans="5:24" x14ac:dyDescent="0.3">
      <c r="E250" s="264"/>
      <c r="F250" s="264"/>
      <c r="G250" s="264"/>
      <c r="H250" s="264"/>
      <c r="I250" s="264"/>
      <c r="J250" s="264"/>
      <c r="K250" s="264"/>
      <c r="L250" s="264"/>
      <c r="M250" s="264"/>
      <c r="N250" s="264"/>
      <c r="O250" s="264"/>
      <c r="P250" s="264"/>
      <c r="Q250" s="264"/>
      <c r="R250" s="264"/>
      <c r="S250" s="264"/>
      <c r="T250" s="264"/>
      <c r="U250" s="264"/>
      <c r="V250" s="264"/>
      <c r="W250" s="264"/>
      <c r="X250" s="264"/>
    </row>
    <row r="251" spans="5:24" x14ac:dyDescent="0.3">
      <c r="E251" s="264"/>
      <c r="F251" s="264"/>
      <c r="G251" s="264"/>
      <c r="H251" s="264"/>
      <c r="I251" s="264"/>
      <c r="J251" s="264"/>
      <c r="K251" s="264"/>
      <c r="L251" s="264"/>
      <c r="M251" s="264"/>
      <c r="N251" s="264"/>
      <c r="O251" s="264"/>
      <c r="P251" s="264"/>
      <c r="Q251" s="264"/>
      <c r="R251" s="264"/>
      <c r="S251" s="264"/>
      <c r="T251" s="264"/>
      <c r="U251" s="264"/>
      <c r="V251" s="264"/>
      <c r="W251" s="264"/>
      <c r="X251" s="264"/>
    </row>
    <row r="252" spans="5:24" x14ac:dyDescent="0.3">
      <c r="E252" s="264"/>
      <c r="F252" s="264"/>
      <c r="G252" s="264"/>
      <c r="H252" s="264"/>
      <c r="I252" s="264"/>
      <c r="J252" s="264"/>
      <c r="K252" s="264"/>
      <c r="L252" s="264"/>
      <c r="M252" s="264"/>
      <c r="N252" s="264"/>
      <c r="O252" s="264"/>
      <c r="P252" s="264"/>
      <c r="Q252" s="264"/>
      <c r="R252" s="264"/>
      <c r="S252" s="264"/>
      <c r="T252" s="264"/>
      <c r="U252" s="264"/>
      <c r="V252" s="264"/>
      <c r="W252" s="264"/>
      <c r="X252" s="264"/>
    </row>
    <row r="253" spans="5:24" x14ac:dyDescent="0.3">
      <c r="E253" s="264"/>
      <c r="F253" s="264"/>
      <c r="G253" s="264"/>
      <c r="H253" s="264"/>
      <c r="I253" s="264"/>
      <c r="J253" s="264"/>
      <c r="K253" s="264"/>
      <c r="L253" s="264"/>
      <c r="M253" s="264"/>
      <c r="N253" s="264"/>
      <c r="O253" s="264"/>
      <c r="P253" s="264"/>
      <c r="Q253" s="264"/>
      <c r="R253" s="264"/>
      <c r="S253" s="264"/>
      <c r="T253" s="264"/>
      <c r="U253" s="264"/>
      <c r="V253" s="264"/>
      <c r="W253" s="264"/>
      <c r="X253" s="264"/>
    </row>
    <row r="254" spans="5:24" x14ac:dyDescent="0.3">
      <c r="E254" s="264"/>
      <c r="F254" s="264"/>
      <c r="G254" s="264"/>
      <c r="H254" s="264"/>
      <c r="I254" s="264"/>
      <c r="J254" s="264"/>
      <c r="K254" s="264"/>
      <c r="L254" s="264"/>
      <c r="M254" s="264"/>
      <c r="N254" s="264"/>
      <c r="O254" s="264"/>
      <c r="P254" s="264"/>
      <c r="Q254" s="264"/>
      <c r="R254" s="264"/>
      <c r="S254" s="264"/>
      <c r="T254" s="264"/>
      <c r="U254" s="264"/>
      <c r="V254" s="264"/>
      <c r="W254" s="264"/>
      <c r="X254" s="264"/>
    </row>
    <row r="255" spans="5:24" x14ac:dyDescent="0.3">
      <c r="E255" s="264"/>
      <c r="F255" s="264"/>
      <c r="G255" s="264"/>
      <c r="H255" s="264"/>
      <c r="I255" s="264"/>
      <c r="J255" s="264"/>
      <c r="K255" s="264"/>
      <c r="L255" s="264"/>
      <c r="M255" s="264"/>
      <c r="N255" s="264"/>
      <c r="O255" s="264"/>
      <c r="P255" s="264"/>
      <c r="Q255" s="264"/>
      <c r="R255" s="264"/>
      <c r="S255" s="264"/>
      <c r="T255" s="264"/>
      <c r="U255" s="264"/>
      <c r="V255" s="264"/>
      <c r="W255" s="264"/>
      <c r="X255" s="264"/>
    </row>
    <row r="256" spans="5:24" x14ac:dyDescent="0.3">
      <c r="E256" s="264"/>
      <c r="F256" s="264"/>
      <c r="G256" s="264"/>
      <c r="H256" s="264"/>
      <c r="I256" s="264"/>
      <c r="J256" s="264"/>
      <c r="K256" s="264"/>
      <c r="L256" s="264"/>
      <c r="M256" s="264"/>
      <c r="N256" s="264"/>
      <c r="O256" s="264"/>
      <c r="P256" s="264"/>
      <c r="Q256" s="264"/>
      <c r="R256" s="264"/>
      <c r="S256" s="264"/>
      <c r="T256" s="264"/>
      <c r="U256" s="264"/>
      <c r="V256" s="264"/>
      <c r="W256" s="264"/>
      <c r="X256" s="264"/>
    </row>
    <row r="257" spans="5:24" x14ac:dyDescent="0.3">
      <c r="E257" s="264"/>
      <c r="F257" s="264"/>
      <c r="G257" s="264"/>
      <c r="H257" s="264"/>
      <c r="I257" s="264"/>
      <c r="J257" s="264"/>
      <c r="K257" s="264"/>
      <c r="L257" s="264"/>
      <c r="M257" s="264"/>
      <c r="N257" s="264"/>
      <c r="O257" s="264"/>
      <c r="P257" s="264"/>
      <c r="Q257" s="264"/>
      <c r="R257" s="264"/>
      <c r="S257" s="264"/>
      <c r="T257" s="264"/>
      <c r="U257" s="264"/>
      <c r="V257" s="264"/>
      <c r="W257" s="264"/>
      <c r="X257" s="264"/>
    </row>
    <row r="258" spans="5:24" x14ac:dyDescent="0.3">
      <c r="E258" s="264"/>
      <c r="F258" s="264"/>
      <c r="G258" s="264"/>
      <c r="H258" s="264"/>
      <c r="I258" s="264"/>
      <c r="J258" s="264"/>
      <c r="K258" s="264"/>
      <c r="L258" s="264"/>
      <c r="M258" s="264"/>
      <c r="N258" s="264"/>
      <c r="O258" s="264"/>
      <c r="P258" s="264"/>
      <c r="Q258" s="264"/>
      <c r="R258" s="264"/>
      <c r="S258" s="264"/>
      <c r="T258" s="264"/>
      <c r="U258" s="264"/>
      <c r="V258" s="264"/>
      <c r="W258" s="264"/>
      <c r="X258" s="264"/>
    </row>
    <row r="259" spans="5:24" x14ac:dyDescent="0.3">
      <c r="E259" s="264"/>
      <c r="F259" s="264"/>
      <c r="G259" s="264"/>
      <c r="H259" s="264"/>
      <c r="I259" s="264"/>
      <c r="J259" s="264"/>
      <c r="K259" s="264"/>
      <c r="L259" s="264"/>
      <c r="M259" s="264"/>
      <c r="N259" s="264"/>
      <c r="O259" s="264"/>
      <c r="P259" s="264"/>
      <c r="Q259" s="264"/>
      <c r="R259" s="264"/>
      <c r="S259" s="264"/>
      <c r="T259" s="264"/>
      <c r="U259" s="264"/>
      <c r="V259" s="264"/>
      <c r="W259" s="264"/>
      <c r="X259" s="264"/>
    </row>
    <row r="260" spans="5:24" x14ac:dyDescent="0.3">
      <c r="E260" s="264"/>
      <c r="F260" s="264"/>
      <c r="G260" s="264"/>
      <c r="H260" s="264"/>
      <c r="I260" s="264"/>
      <c r="J260" s="264"/>
      <c r="K260" s="264"/>
      <c r="L260" s="264"/>
      <c r="M260" s="264"/>
      <c r="N260" s="264"/>
      <c r="O260" s="264"/>
      <c r="P260" s="264"/>
      <c r="Q260" s="264"/>
      <c r="R260" s="264"/>
      <c r="S260" s="264"/>
      <c r="T260" s="264"/>
      <c r="U260" s="264"/>
      <c r="V260" s="264"/>
      <c r="W260" s="264"/>
      <c r="X260" s="264"/>
    </row>
    <row r="261" spans="5:24" x14ac:dyDescent="0.3">
      <c r="E261" s="264"/>
      <c r="F261" s="264"/>
      <c r="G261" s="264"/>
      <c r="H261" s="264"/>
      <c r="I261" s="264"/>
      <c r="J261" s="264"/>
      <c r="K261" s="264"/>
      <c r="L261" s="264"/>
      <c r="M261" s="264"/>
      <c r="N261" s="264"/>
      <c r="O261" s="264"/>
      <c r="P261" s="264"/>
      <c r="Q261" s="264"/>
      <c r="R261" s="264"/>
      <c r="S261" s="264"/>
      <c r="T261" s="264"/>
      <c r="U261" s="264"/>
      <c r="V261" s="264"/>
      <c r="W261" s="264"/>
      <c r="X261" s="264"/>
    </row>
    <row r="262" spans="5:24" x14ac:dyDescent="0.3">
      <c r="E262" s="264"/>
      <c r="F262" s="264"/>
      <c r="G262" s="264"/>
      <c r="H262" s="264"/>
      <c r="I262" s="264"/>
      <c r="J262" s="264"/>
      <c r="K262" s="264"/>
      <c r="L262" s="264"/>
      <c r="M262" s="264"/>
      <c r="N262" s="264"/>
      <c r="O262" s="264"/>
      <c r="P262" s="264"/>
      <c r="Q262" s="264"/>
      <c r="R262" s="264"/>
      <c r="S262" s="264"/>
      <c r="T262" s="264"/>
      <c r="U262" s="264"/>
      <c r="V262" s="264"/>
      <c r="W262" s="264"/>
      <c r="X262" s="264"/>
    </row>
    <row r="263" spans="5:24" x14ac:dyDescent="0.3">
      <c r="E263" s="264"/>
      <c r="F263" s="264"/>
      <c r="G263" s="264"/>
      <c r="H263" s="264"/>
      <c r="I263" s="264"/>
      <c r="J263" s="264"/>
      <c r="K263" s="264"/>
      <c r="L263" s="264"/>
      <c r="M263" s="264"/>
      <c r="N263" s="264"/>
      <c r="O263" s="264"/>
      <c r="P263" s="264"/>
      <c r="Q263" s="264"/>
      <c r="R263" s="264"/>
      <c r="S263" s="264"/>
      <c r="T263" s="264"/>
      <c r="U263" s="264"/>
      <c r="V263" s="264"/>
      <c r="W263" s="264"/>
      <c r="X263" s="264"/>
    </row>
    <row r="264" spans="5:24" x14ac:dyDescent="0.3">
      <c r="E264" s="264"/>
      <c r="F264" s="264"/>
      <c r="G264" s="264"/>
      <c r="H264" s="264"/>
      <c r="I264" s="264"/>
      <c r="J264" s="264"/>
      <c r="K264" s="264"/>
      <c r="L264" s="264"/>
      <c r="M264" s="264"/>
      <c r="N264" s="264"/>
      <c r="O264" s="264"/>
      <c r="P264" s="264"/>
      <c r="Q264" s="264"/>
      <c r="R264" s="264"/>
      <c r="S264" s="264"/>
      <c r="T264" s="264"/>
      <c r="U264" s="264"/>
      <c r="V264" s="264"/>
      <c r="W264" s="264"/>
      <c r="X264" s="264"/>
    </row>
    <row r="265" spans="5:24" x14ac:dyDescent="0.3">
      <c r="E265" s="264"/>
      <c r="F265" s="264"/>
      <c r="G265" s="264"/>
      <c r="H265" s="264"/>
      <c r="I265" s="264"/>
      <c r="J265" s="264"/>
      <c r="K265" s="264"/>
      <c r="L265" s="264"/>
      <c r="M265" s="264"/>
      <c r="N265" s="264"/>
      <c r="O265" s="264"/>
      <c r="P265" s="264"/>
      <c r="Q265" s="264"/>
      <c r="R265" s="264"/>
      <c r="S265" s="264"/>
      <c r="T265" s="264"/>
      <c r="U265" s="264"/>
      <c r="V265" s="264"/>
      <c r="W265" s="264"/>
      <c r="X265" s="264"/>
    </row>
    <row r="266" spans="5:24" x14ac:dyDescent="0.3">
      <c r="E266" s="264"/>
      <c r="F266" s="264"/>
      <c r="G266" s="264"/>
      <c r="H266" s="264"/>
      <c r="I266" s="264"/>
      <c r="J266" s="264"/>
      <c r="K266" s="264"/>
      <c r="L266" s="264"/>
      <c r="M266" s="264"/>
      <c r="N266" s="264"/>
      <c r="O266" s="264"/>
      <c r="P266" s="264"/>
      <c r="Q266" s="264"/>
      <c r="R266" s="264"/>
      <c r="S266" s="264"/>
      <c r="T266" s="264"/>
      <c r="U266" s="264"/>
      <c r="V266" s="264"/>
      <c r="W266" s="264"/>
      <c r="X266" s="264"/>
    </row>
    <row r="267" spans="5:24" x14ac:dyDescent="0.3">
      <c r="E267" s="264"/>
      <c r="F267" s="264"/>
      <c r="G267" s="264"/>
      <c r="H267" s="264"/>
      <c r="I267" s="264"/>
      <c r="J267" s="264"/>
      <c r="K267" s="264"/>
      <c r="L267" s="264"/>
      <c r="M267" s="264"/>
      <c r="N267" s="264"/>
      <c r="O267" s="264"/>
      <c r="P267" s="264"/>
      <c r="Q267" s="264"/>
      <c r="R267" s="264"/>
      <c r="S267" s="264"/>
      <c r="T267" s="264"/>
      <c r="U267" s="264"/>
      <c r="V267" s="264"/>
      <c r="W267" s="264"/>
      <c r="X267" s="264"/>
    </row>
    <row r="268" spans="5:24" x14ac:dyDescent="0.3">
      <c r="E268" s="264"/>
      <c r="F268" s="264"/>
      <c r="G268" s="264"/>
      <c r="H268" s="264"/>
      <c r="I268" s="264"/>
      <c r="J268" s="264"/>
      <c r="K268" s="264"/>
      <c r="L268" s="264"/>
      <c r="M268" s="264"/>
      <c r="N268" s="264"/>
      <c r="O268" s="264"/>
      <c r="P268" s="264"/>
      <c r="Q268" s="264"/>
      <c r="R268" s="264"/>
      <c r="S268" s="264"/>
      <c r="T268" s="264"/>
      <c r="U268" s="264"/>
      <c r="V268" s="264"/>
      <c r="W268" s="264"/>
      <c r="X268" s="264"/>
    </row>
    <row r="269" spans="5:24" x14ac:dyDescent="0.3">
      <c r="E269" s="264"/>
      <c r="F269" s="264"/>
      <c r="G269" s="264"/>
      <c r="H269" s="264"/>
      <c r="I269" s="264"/>
      <c r="J269" s="264"/>
      <c r="K269" s="264"/>
      <c r="L269" s="264"/>
      <c r="M269" s="264"/>
      <c r="N269" s="264"/>
      <c r="O269" s="264"/>
      <c r="P269" s="264"/>
      <c r="Q269" s="264"/>
      <c r="R269" s="264"/>
      <c r="S269" s="264"/>
      <c r="T269" s="264"/>
      <c r="U269" s="264"/>
      <c r="V269" s="264"/>
      <c r="W269" s="264"/>
      <c r="X269" s="264"/>
    </row>
    <row r="270" spans="5:24" x14ac:dyDescent="0.3">
      <c r="E270" s="264"/>
      <c r="F270" s="264"/>
      <c r="G270" s="264"/>
      <c r="H270" s="264"/>
      <c r="I270" s="264"/>
      <c r="J270" s="264"/>
      <c r="K270" s="264"/>
      <c r="L270" s="264"/>
      <c r="M270" s="264"/>
      <c r="N270" s="264"/>
      <c r="O270" s="264"/>
      <c r="P270" s="264"/>
      <c r="Q270" s="264"/>
      <c r="R270" s="264"/>
      <c r="S270" s="264"/>
      <c r="T270" s="264"/>
      <c r="U270" s="264"/>
      <c r="V270" s="264"/>
      <c r="W270" s="264"/>
      <c r="X270" s="264"/>
    </row>
    <row r="271" spans="5:24" x14ac:dyDescent="0.3">
      <c r="E271" s="264"/>
      <c r="F271" s="264"/>
      <c r="G271" s="264"/>
      <c r="H271" s="264"/>
      <c r="I271" s="264"/>
      <c r="J271" s="264"/>
      <c r="K271" s="264"/>
      <c r="L271" s="264"/>
      <c r="M271" s="264"/>
      <c r="N271" s="264"/>
      <c r="O271" s="264"/>
      <c r="P271" s="264"/>
      <c r="Q271" s="264"/>
      <c r="R271" s="264"/>
      <c r="S271" s="264"/>
      <c r="T271" s="264"/>
      <c r="U271" s="264"/>
      <c r="V271" s="264"/>
      <c r="W271" s="264"/>
      <c r="X271" s="264"/>
    </row>
    <row r="272" spans="5:24" x14ac:dyDescent="0.3">
      <c r="E272" s="264"/>
      <c r="F272" s="264"/>
      <c r="G272" s="264"/>
      <c r="H272" s="264"/>
      <c r="I272" s="264"/>
      <c r="J272" s="264"/>
      <c r="K272" s="264"/>
      <c r="L272" s="264"/>
      <c r="M272" s="264"/>
      <c r="N272" s="264"/>
      <c r="O272" s="264"/>
      <c r="P272" s="264"/>
      <c r="Q272" s="264"/>
      <c r="R272" s="264"/>
      <c r="S272" s="264"/>
      <c r="T272" s="264"/>
      <c r="U272" s="264"/>
      <c r="V272" s="264"/>
      <c r="W272" s="264"/>
      <c r="X272" s="264"/>
    </row>
    <row r="273" spans="5:24" x14ac:dyDescent="0.3">
      <c r="E273" s="264"/>
      <c r="F273" s="264"/>
      <c r="G273" s="264"/>
      <c r="H273" s="264"/>
      <c r="I273" s="264"/>
      <c r="J273" s="264"/>
      <c r="K273" s="264"/>
      <c r="L273" s="264"/>
      <c r="M273" s="264"/>
      <c r="N273" s="264"/>
      <c r="O273" s="264"/>
      <c r="P273" s="264"/>
      <c r="Q273" s="264"/>
      <c r="R273" s="264"/>
      <c r="S273" s="264"/>
      <c r="T273" s="264"/>
      <c r="U273" s="264"/>
      <c r="V273" s="264"/>
      <c r="W273" s="264"/>
      <c r="X273" s="264"/>
    </row>
    <row r="274" spans="5:24" x14ac:dyDescent="0.3">
      <c r="E274" s="264"/>
      <c r="F274" s="264"/>
      <c r="G274" s="264"/>
      <c r="H274" s="264"/>
      <c r="I274" s="264"/>
      <c r="J274" s="264"/>
      <c r="K274" s="264"/>
      <c r="L274" s="264"/>
      <c r="M274" s="264"/>
      <c r="N274" s="264"/>
      <c r="O274" s="264"/>
      <c r="P274" s="264"/>
      <c r="Q274" s="264"/>
      <c r="R274" s="264"/>
      <c r="S274" s="264"/>
      <c r="T274" s="264"/>
      <c r="U274" s="264"/>
      <c r="V274" s="264"/>
      <c r="W274" s="264"/>
      <c r="X274" s="264"/>
    </row>
    <row r="275" spans="5:24" x14ac:dyDescent="0.3">
      <c r="E275" s="264"/>
      <c r="F275" s="264"/>
      <c r="G275" s="264"/>
      <c r="H275" s="264"/>
      <c r="I275" s="264"/>
      <c r="J275" s="264"/>
      <c r="K275" s="264"/>
      <c r="L275" s="264"/>
      <c r="M275" s="264"/>
      <c r="N275" s="264"/>
      <c r="O275" s="264"/>
      <c r="P275" s="264"/>
      <c r="Q275" s="264"/>
      <c r="R275" s="264"/>
      <c r="S275" s="264"/>
      <c r="T275" s="264"/>
      <c r="U275" s="264"/>
      <c r="V275" s="264"/>
      <c r="W275" s="264"/>
      <c r="X275" s="264"/>
    </row>
    <row r="276" spans="5:24" x14ac:dyDescent="0.3">
      <c r="E276" s="264"/>
      <c r="F276" s="264"/>
      <c r="G276" s="264"/>
      <c r="H276" s="264"/>
      <c r="I276" s="264"/>
      <c r="J276" s="264"/>
      <c r="K276" s="264"/>
      <c r="L276" s="264"/>
      <c r="M276" s="264"/>
      <c r="N276" s="264"/>
      <c r="O276" s="264"/>
      <c r="P276" s="264"/>
      <c r="Q276" s="264"/>
      <c r="R276" s="264"/>
      <c r="S276" s="264"/>
      <c r="T276" s="264"/>
      <c r="U276" s="264"/>
      <c r="V276" s="264"/>
      <c r="W276" s="264"/>
      <c r="X276" s="264"/>
    </row>
    <row r="277" spans="5:24" x14ac:dyDescent="0.3">
      <c r="E277" s="264"/>
      <c r="F277" s="264"/>
      <c r="G277" s="264"/>
      <c r="H277" s="264"/>
      <c r="I277" s="264"/>
      <c r="J277" s="264"/>
      <c r="K277" s="264"/>
      <c r="L277" s="264"/>
      <c r="M277" s="264"/>
      <c r="N277" s="264"/>
      <c r="O277" s="264"/>
      <c r="P277" s="264"/>
      <c r="Q277" s="264"/>
      <c r="R277" s="264"/>
      <c r="S277" s="264"/>
      <c r="T277" s="264"/>
      <c r="U277" s="264"/>
      <c r="V277" s="264"/>
      <c r="W277" s="264"/>
      <c r="X277" s="264"/>
    </row>
    <row r="278" spans="5:24" x14ac:dyDescent="0.3">
      <c r="E278" s="264"/>
      <c r="F278" s="264"/>
      <c r="G278" s="264"/>
      <c r="H278" s="264"/>
      <c r="I278" s="264"/>
      <c r="J278" s="264"/>
      <c r="K278" s="264"/>
      <c r="L278" s="264"/>
      <c r="M278" s="264"/>
      <c r="N278" s="264"/>
      <c r="O278" s="264"/>
      <c r="P278" s="264"/>
      <c r="Q278" s="264"/>
      <c r="R278" s="264"/>
      <c r="S278" s="264"/>
      <c r="T278" s="264"/>
      <c r="U278" s="264"/>
      <c r="V278" s="264"/>
      <c r="W278" s="264"/>
      <c r="X278" s="264"/>
    </row>
    <row r="279" spans="5:24" x14ac:dyDescent="0.3">
      <c r="E279" s="264"/>
      <c r="F279" s="264"/>
      <c r="G279" s="264"/>
      <c r="H279" s="264"/>
      <c r="I279" s="264"/>
      <c r="J279" s="264"/>
      <c r="K279" s="264"/>
      <c r="L279" s="264"/>
      <c r="M279" s="264"/>
      <c r="N279" s="264"/>
      <c r="O279" s="264"/>
      <c r="P279" s="264"/>
      <c r="Q279" s="264"/>
      <c r="R279" s="264"/>
      <c r="S279" s="264"/>
      <c r="T279" s="264"/>
      <c r="U279" s="264"/>
      <c r="V279" s="264"/>
      <c r="W279" s="264"/>
      <c r="X279" s="264"/>
    </row>
    <row r="280" spans="5:24" x14ac:dyDescent="0.3">
      <c r="E280" s="264"/>
      <c r="F280" s="264"/>
      <c r="G280" s="264"/>
      <c r="H280" s="264"/>
      <c r="I280" s="264"/>
      <c r="J280" s="264"/>
      <c r="K280" s="264"/>
      <c r="L280" s="264"/>
      <c r="M280" s="264"/>
      <c r="N280" s="264"/>
      <c r="O280" s="264"/>
      <c r="P280" s="264"/>
      <c r="Q280" s="264"/>
      <c r="R280" s="264"/>
      <c r="S280" s="264"/>
      <c r="T280" s="264"/>
      <c r="U280" s="264"/>
      <c r="V280" s="264"/>
      <c r="W280" s="264"/>
      <c r="X280" s="264"/>
    </row>
    <row r="281" spans="5:24" x14ac:dyDescent="0.3">
      <c r="E281" s="264"/>
      <c r="F281" s="264"/>
      <c r="G281" s="264"/>
      <c r="H281" s="264"/>
      <c r="I281" s="264"/>
      <c r="J281" s="264"/>
      <c r="K281" s="264"/>
      <c r="L281" s="264"/>
      <c r="M281" s="264"/>
      <c r="N281" s="264"/>
      <c r="O281" s="264"/>
      <c r="P281" s="264"/>
      <c r="Q281" s="264"/>
      <c r="R281" s="264"/>
      <c r="S281" s="264"/>
      <c r="T281" s="264"/>
      <c r="U281" s="264"/>
      <c r="V281" s="264"/>
      <c r="W281" s="264"/>
      <c r="X281" s="264"/>
    </row>
    <row r="282" spans="5:24" x14ac:dyDescent="0.3">
      <c r="E282" s="264"/>
      <c r="F282" s="264"/>
      <c r="G282" s="264"/>
      <c r="H282" s="264"/>
      <c r="I282" s="264"/>
      <c r="J282" s="264"/>
      <c r="K282" s="264"/>
      <c r="L282" s="264"/>
      <c r="M282" s="264"/>
      <c r="N282" s="264"/>
      <c r="O282" s="264"/>
      <c r="P282" s="264"/>
      <c r="Q282" s="264"/>
      <c r="R282" s="264"/>
      <c r="S282" s="264"/>
      <c r="T282" s="264"/>
      <c r="U282" s="264"/>
      <c r="V282" s="264"/>
      <c r="W282" s="264"/>
      <c r="X282" s="264"/>
    </row>
    <row r="283" spans="5:24" x14ac:dyDescent="0.3">
      <c r="E283" s="264"/>
      <c r="F283" s="264"/>
      <c r="G283" s="264"/>
      <c r="H283" s="264"/>
      <c r="I283" s="264"/>
      <c r="J283" s="264"/>
      <c r="K283" s="264"/>
      <c r="L283" s="264"/>
      <c r="M283" s="264"/>
      <c r="N283" s="264"/>
      <c r="O283" s="264"/>
      <c r="P283" s="264"/>
      <c r="Q283" s="264"/>
      <c r="R283" s="264"/>
      <c r="S283" s="264"/>
      <c r="T283" s="264"/>
      <c r="U283" s="264"/>
      <c r="V283" s="264"/>
      <c r="W283" s="264"/>
      <c r="X283" s="264"/>
    </row>
    <row r="284" spans="5:24" x14ac:dyDescent="0.3">
      <c r="E284" s="264"/>
      <c r="F284" s="264"/>
      <c r="G284" s="264"/>
      <c r="H284" s="264"/>
      <c r="I284" s="264"/>
      <c r="J284" s="264"/>
      <c r="K284" s="264"/>
      <c r="L284" s="264"/>
      <c r="M284" s="264"/>
      <c r="N284" s="264"/>
      <c r="O284" s="264"/>
      <c r="P284" s="264"/>
      <c r="Q284" s="264"/>
      <c r="R284" s="264"/>
      <c r="S284" s="264"/>
      <c r="T284" s="264"/>
      <c r="U284" s="264"/>
      <c r="V284" s="264"/>
      <c r="W284" s="264"/>
      <c r="X284" s="264"/>
    </row>
    <row r="285" spans="5:24" x14ac:dyDescent="0.3">
      <c r="E285" s="264"/>
      <c r="F285" s="264"/>
      <c r="G285" s="264"/>
      <c r="H285" s="264"/>
      <c r="I285" s="264"/>
      <c r="J285" s="264"/>
      <c r="K285" s="264"/>
      <c r="L285" s="264"/>
      <c r="M285" s="264"/>
      <c r="N285" s="264"/>
      <c r="O285" s="264"/>
      <c r="P285" s="264"/>
      <c r="Q285" s="264"/>
      <c r="R285" s="264"/>
      <c r="S285" s="264"/>
      <c r="T285" s="264"/>
      <c r="U285" s="264"/>
      <c r="V285" s="264"/>
      <c r="W285" s="264"/>
      <c r="X285" s="264"/>
    </row>
    <row r="286" spans="5:24" x14ac:dyDescent="0.3">
      <c r="E286" s="264"/>
      <c r="F286" s="264"/>
      <c r="G286" s="264"/>
      <c r="H286" s="264"/>
      <c r="I286" s="264"/>
      <c r="J286" s="264"/>
      <c r="K286" s="264"/>
      <c r="L286" s="264"/>
      <c r="M286" s="264"/>
      <c r="N286" s="264"/>
      <c r="O286" s="264"/>
      <c r="P286" s="264"/>
      <c r="Q286" s="264"/>
      <c r="R286" s="264"/>
      <c r="S286" s="264"/>
      <c r="T286" s="264"/>
      <c r="U286" s="264"/>
      <c r="V286" s="264"/>
      <c r="W286" s="264"/>
      <c r="X286" s="264"/>
    </row>
    <row r="287" spans="5:24" x14ac:dyDescent="0.3">
      <c r="E287" s="264"/>
      <c r="F287" s="264"/>
      <c r="G287" s="264"/>
      <c r="H287" s="264"/>
      <c r="I287" s="264"/>
      <c r="J287" s="264"/>
      <c r="K287" s="264"/>
      <c r="L287" s="264"/>
      <c r="M287" s="264"/>
      <c r="N287" s="264"/>
      <c r="O287" s="264"/>
      <c r="P287" s="264"/>
      <c r="Q287" s="264"/>
      <c r="R287" s="264"/>
      <c r="S287" s="264"/>
      <c r="T287" s="264"/>
      <c r="U287" s="264"/>
      <c r="V287" s="264"/>
      <c r="W287" s="264"/>
      <c r="X287" s="264"/>
    </row>
    <row r="288" spans="5:24" x14ac:dyDescent="0.3">
      <c r="E288" s="264"/>
      <c r="F288" s="264"/>
      <c r="G288" s="264"/>
      <c r="H288" s="264"/>
      <c r="I288" s="264"/>
      <c r="J288" s="264"/>
      <c r="K288" s="264"/>
      <c r="L288" s="264"/>
      <c r="M288" s="264"/>
      <c r="N288" s="264"/>
      <c r="O288" s="264"/>
      <c r="P288" s="264"/>
      <c r="Q288" s="264"/>
      <c r="R288" s="264"/>
      <c r="S288" s="264"/>
      <c r="T288" s="264"/>
      <c r="U288" s="264"/>
      <c r="V288" s="264"/>
      <c r="W288" s="264"/>
      <c r="X288" s="264"/>
    </row>
    <row r="289" spans="5:24" x14ac:dyDescent="0.3">
      <c r="E289" s="264"/>
      <c r="F289" s="264"/>
      <c r="G289" s="264"/>
      <c r="H289" s="264"/>
      <c r="I289" s="264"/>
      <c r="J289" s="264"/>
      <c r="K289" s="264"/>
      <c r="L289" s="264"/>
      <c r="M289" s="264"/>
      <c r="N289" s="264"/>
      <c r="O289" s="264"/>
      <c r="P289" s="264"/>
      <c r="Q289" s="264"/>
      <c r="R289" s="264"/>
      <c r="S289" s="264"/>
      <c r="T289" s="264"/>
      <c r="U289" s="264"/>
      <c r="V289" s="264"/>
      <c r="W289" s="264"/>
      <c r="X289" s="264"/>
    </row>
    <row r="290" spans="5:24" x14ac:dyDescent="0.3">
      <c r="E290" s="264"/>
      <c r="F290" s="264"/>
      <c r="G290" s="264"/>
      <c r="H290" s="264"/>
      <c r="I290" s="264"/>
      <c r="J290" s="264"/>
      <c r="K290" s="264"/>
      <c r="L290" s="264"/>
      <c r="M290" s="264"/>
      <c r="N290" s="264"/>
      <c r="O290" s="264"/>
      <c r="P290" s="264"/>
      <c r="Q290" s="264"/>
      <c r="R290" s="264"/>
      <c r="S290" s="264"/>
      <c r="T290" s="264"/>
      <c r="U290" s="264"/>
      <c r="V290" s="264"/>
      <c r="W290" s="264"/>
      <c r="X290" s="264"/>
    </row>
    <row r="291" spans="5:24" x14ac:dyDescent="0.3">
      <c r="E291" s="264"/>
      <c r="F291" s="264"/>
      <c r="G291" s="264"/>
      <c r="H291" s="264"/>
      <c r="I291" s="264"/>
      <c r="J291" s="264"/>
      <c r="K291" s="264"/>
      <c r="L291" s="264"/>
      <c r="M291" s="264"/>
      <c r="N291" s="264"/>
      <c r="O291" s="264"/>
      <c r="P291" s="264"/>
      <c r="Q291" s="264"/>
      <c r="R291" s="264"/>
      <c r="S291" s="264"/>
      <c r="T291" s="264"/>
      <c r="U291" s="264"/>
      <c r="V291" s="264"/>
      <c r="W291" s="264"/>
      <c r="X291" s="264"/>
    </row>
    <row r="292" spans="5:24" x14ac:dyDescent="0.3">
      <c r="E292" s="264"/>
      <c r="F292" s="264"/>
      <c r="G292" s="264"/>
      <c r="H292" s="264"/>
      <c r="I292" s="264"/>
      <c r="J292" s="264"/>
      <c r="K292" s="264"/>
      <c r="L292" s="264"/>
      <c r="M292" s="264"/>
      <c r="N292" s="264"/>
      <c r="O292" s="264"/>
      <c r="P292" s="264"/>
      <c r="Q292" s="264"/>
      <c r="R292" s="264"/>
      <c r="S292" s="264"/>
      <c r="T292" s="264"/>
      <c r="U292" s="264"/>
      <c r="V292" s="264"/>
      <c r="W292" s="264"/>
      <c r="X292" s="264"/>
    </row>
    <row r="293" spans="5:24" x14ac:dyDescent="0.3">
      <c r="E293" s="264"/>
      <c r="F293" s="264"/>
      <c r="G293" s="264"/>
      <c r="H293" s="264"/>
      <c r="I293" s="264"/>
      <c r="J293" s="264"/>
      <c r="K293" s="264"/>
      <c r="L293" s="264"/>
      <c r="M293" s="264"/>
      <c r="N293" s="264"/>
      <c r="O293" s="264"/>
      <c r="P293" s="264"/>
      <c r="Q293" s="264"/>
      <c r="R293" s="264"/>
      <c r="S293" s="264"/>
      <c r="T293" s="264"/>
      <c r="U293" s="264"/>
      <c r="V293" s="264"/>
      <c r="W293" s="264"/>
      <c r="X293" s="264"/>
    </row>
    <row r="294" spans="5:24" x14ac:dyDescent="0.3">
      <c r="E294" s="264"/>
      <c r="F294" s="264"/>
      <c r="G294" s="264"/>
      <c r="H294" s="264"/>
      <c r="I294" s="264"/>
      <c r="J294" s="264"/>
      <c r="K294" s="264"/>
      <c r="L294" s="264"/>
      <c r="M294" s="264"/>
      <c r="N294" s="264"/>
      <c r="O294" s="264"/>
      <c r="P294" s="264"/>
      <c r="Q294" s="264"/>
      <c r="R294" s="264"/>
      <c r="S294" s="264"/>
      <c r="T294" s="264"/>
      <c r="U294" s="264"/>
      <c r="V294" s="264"/>
      <c r="W294" s="264"/>
      <c r="X294" s="264"/>
    </row>
    <row r="295" spans="5:24" x14ac:dyDescent="0.3">
      <c r="E295" s="264"/>
      <c r="F295" s="264"/>
      <c r="G295" s="264"/>
      <c r="H295" s="264"/>
      <c r="I295" s="264"/>
      <c r="J295" s="264"/>
      <c r="K295" s="264"/>
      <c r="L295" s="264"/>
      <c r="M295" s="264"/>
      <c r="N295" s="264"/>
      <c r="O295" s="264"/>
      <c r="P295" s="264"/>
      <c r="Q295" s="264"/>
      <c r="R295" s="264"/>
      <c r="S295" s="264"/>
      <c r="T295" s="264"/>
      <c r="U295" s="264"/>
      <c r="V295" s="264"/>
      <c r="W295" s="264"/>
      <c r="X295" s="264"/>
    </row>
    <row r="296" spans="5:24" x14ac:dyDescent="0.3">
      <c r="E296" s="264"/>
      <c r="F296" s="264"/>
      <c r="G296" s="264"/>
      <c r="H296" s="264"/>
      <c r="I296" s="264"/>
      <c r="J296" s="264"/>
      <c r="K296" s="264"/>
      <c r="L296" s="264"/>
      <c r="M296" s="264"/>
      <c r="N296" s="264"/>
      <c r="O296" s="264"/>
      <c r="P296" s="264"/>
      <c r="Q296" s="264"/>
      <c r="R296" s="264"/>
      <c r="S296" s="264"/>
      <c r="T296" s="264"/>
      <c r="U296" s="264"/>
      <c r="V296" s="264"/>
      <c r="W296" s="264"/>
      <c r="X296" s="264"/>
    </row>
    <row r="297" spans="5:24" x14ac:dyDescent="0.3">
      <c r="E297" s="264"/>
      <c r="F297" s="264"/>
      <c r="G297" s="264"/>
      <c r="H297" s="264"/>
      <c r="I297" s="264"/>
      <c r="J297" s="264"/>
      <c r="K297" s="264"/>
      <c r="L297" s="264"/>
      <c r="M297" s="264"/>
      <c r="N297" s="264"/>
      <c r="O297" s="264"/>
      <c r="P297" s="264"/>
      <c r="Q297" s="264"/>
      <c r="R297" s="264"/>
      <c r="S297" s="264"/>
      <c r="T297" s="264"/>
      <c r="U297" s="264"/>
      <c r="V297" s="264"/>
      <c r="W297" s="264"/>
      <c r="X297" s="264"/>
    </row>
    <row r="298" spans="5:24" x14ac:dyDescent="0.3">
      <c r="E298" s="264"/>
      <c r="F298" s="264"/>
      <c r="G298" s="264"/>
      <c r="H298" s="264"/>
      <c r="I298" s="264"/>
      <c r="J298" s="264"/>
      <c r="K298" s="264"/>
      <c r="L298" s="264"/>
      <c r="M298" s="264"/>
      <c r="N298" s="264"/>
      <c r="O298" s="264"/>
      <c r="P298" s="264"/>
      <c r="Q298" s="264"/>
      <c r="R298" s="264"/>
      <c r="S298" s="264"/>
      <c r="T298" s="264"/>
      <c r="U298" s="264"/>
      <c r="V298" s="264"/>
      <c r="W298" s="264"/>
      <c r="X298" s="264"/>
    </row>
    <row r="299" spans="5:24" x14ac:dyDescent="0.3">
      <c r="E299" s="264"/>
      <c r="F299" s="264"/>
      <c r="G299" s="264"/>
      <c r="H299" s="264"/>
      <c r="I299" s="264"/>
      <c r="J299" s="264"/>
      <c r="K299" s="264"/>
      <c r="L299" s="264"/>
      <c r="M299" s="264"/>
      <c r="N299" s="264"/>
      <c r="O299" s="264"/>
      <c r="P299" s="264"/>
      <c r="Q299" s="264"/>
      <c r="R299" s="264"/>
      <c r="S299" s="264"/>
      <c r="T299" s="264"/>
      <c r="U299" s="264"/>
      <c r="V299" s="264"/>
      <c r="W299" s="264"/>
      <c r="X299" s="264"/>
    </row>
    <row r="300" spans="5:24" x14ac:dyDescent="0.3">
      <c r="E300" s="264"/>
      <c r="F300" s="264"/>
      <c r="G300" s="264"/>
      <c r="H300" s="264"/>
      <c r="I300" s="264"/>
      <c r="J300" s="264"/>
      <c r="K300" s="264"/>
      <c r="L300" s="264"/>
      <c r="M300" s="264"/>
      <c r="N300" s="264"/>
      <c r="O300" s="264"/>
      <c r="P300" s="264"/>
      <c r="Q300" s="264"/>
      <c r="R300" s="264"/>
      <c r="S300" s="264"/>
      <c r="T300" s="264"/>
      <c r="U300" s="264"/>
      <c r="V300" s="264"/>
      <c r="W300" s="264"/>
      <c r="X300" s="264"/>
    </row>
    <row r="301" spans="5:24" x14ac:dyDescent="0.3">
      <c r="E301" s="264"/>
      <c r="F301" s="264"/>
      <c r="G301" s="264"/>
      <c r="H301" s="264"/>
      <c r="I301" s="264"/>
      <c r="J301" s="264"/>
      <c r="K301" s="264"/>
      <c r="L301" s="264"/>
      <c r="M301" s="264"/>
      <c r="N301" s="264"/>
      <c r="O301" s="264"/>
      <c r="P301" s="264"/>
      <c r="Q301" s="264"/>
      <c r="R301" s="264"/>
      <c r="S301" s="264"/>
      <c r="T301" s="264"/>
      <c r="U301" s="264"/>
      <c r="V301" s="264"/>
      <c r="W301" s="264"/>
      <c r="X301" s="264"/>
    </row>
    <row r="302" spans="5:24" x14ac:dyDescent="0.3">
      <c r="E302" s="264"/>
      <c r="F302" s="264"/>
      <c r="G302" s="264"/>
      <c r="H302" s="264"/>
      <c r="I302" s="264"/>
      <c r="J302" s="264"/>
      <c r="K302" s="264"/>
      <c r="L302" s="264"/>
      <c r="M302" s="264"/>
      <c r="N302" s="264"/>
      <c r="O302" s="264"/>
      <c r="P302" s="264"/>
      <c r="Q302" s="264"/>
      <c r="R302" s="264"/>
      <c r="S302" s="264"/>
      <c r="T302" s="264"/>
      <c r="U302" s="264"/>
      <c r="V302" s="264"/>
      <c r="W302" s="264"/>
      <c r="X302" s="264"/>
    </row>
    <row r="303" spans="5:24" x14ac:dyDescent="0.3">
      <c r="E303" s="264"/>
      <c r="F303" s="264"/>
      <c r="G303" s="264"/>
      <c r="H303" s="264"/>
      <c r="I303" s="264"/>
      <c r="J303" s="264"/>
      <c r="K303" s="264"/>
      <c r="L303" s="264"/>
      <c r="M303" s="264"/>
      <c r="N303" s="264"/>
      <c r="O303" s="264"/>
      <c r="P303" s="264"/>
      <c r="Q303" s="264"/>
      <c r="R303" s="264"/>
      <c r="S303" s="264"/>
      <c r="T303" s="264"/>
      <c r="U303" s="264"/>
      <c r="V303" s="264"/>
      <c r="W303" s="264"/>
      <c r="X303" s="264"/>
    </row>
    <row r="304" spans="5:24" x14ac:dyDescent="0.3">
      <c r="E304" s="264"/>
      <c r="F304" s="264"/>
      <c r="G304" s="264"/>
      <c r="H304" s="264"/>
      <c r="I304" s="264"/>
      <c r="J304" s="264"/>
      <c r="K304" s="264"/>
      <c r="L304" s="264"/>
      <c r="M304" s="264"/>
      <c r="N304" s="264"/>
      <c r="O304" s="264"/>
      <c r="P304" s="264"/>
      <c r="Q304" s="264"/>
      <c r="R304" s="264"/>
      <c r="S304" s="264"/>
      <c r="T304" s="264"/>
      <c r="U304" s="264"/>
      <c r="V304" s="264"/>
      <c r="W304" s="264"/>
      <c r="X304" s="264"/>
    </row>
    <row r="305" spans="5:24" x14ac:dyDescent="0.3">
      <c r="E305" s="264"/>
      <c r="F305" s="264"/>
      <c r="G305" s="264"/>
      <c r="H305" s="264"/>
      <c r="I305" s="264"/>
      <c r="J305" s="264"/>
      <c r="K305" s="264"/>
      <c r="L305" s="264"/>
      <c r="M305" s="264"/>
      <c r="N305" s="264"/>
      <c r="O305" s="264"/>
      <c r="P305" s="264"/>
      <c r="Q305" s="264"/>
      <c r="R305" s="264"/>
      <c r="S305" s="264"/>
      <c r="T305" s="264"/>
      <c r="U305" s="264"/>
      <c r="V305" s="264"/>
      <c r="W305" s="264"/>
      <c r="X305" s="264"/>
    </row>
    <row r="306" spans="5:24" x14ac:dyDescent="0.3">
      <c r="E306" s="264"/>
      <c r="F306" s="264"/>
      <c r="G306" s="264"/>
      <c r="H306" s="264"/>
      <c r="I306" s="264"/>
      <c r="J306" s="264"/>
      <c r="K306" s="264"/>
      <c r="L306" s="264"/>
      <c r="M306" s="264"/>
      <c r="N306" s="264"/>
      <c r="O306" s="264"/>
      <c r="P306" s="264"/>
      <c r="Q306" s="264"/>
      <c r="R306" s="264"/>
      <c r="S306" s="264"/>
      <c r="T306" s="264"/>
      <c r="U306" s="264"/>
      <c r="V306" s="264"/>
      <c r="W306" s="264"/>
      <c r="X306" s="264"/>
    </row>
    <row r="307" spans="5:24" x14ac:dyDescent="0.3">
      <c r="E307" s="264"/>
      <c r="F307" s="264"/>
      <c r="G307" s="264"/>
      <c r="H307" s="264"/>
      <c r="I307" s="264"/>
      <c r="J307" s="264"/>
      <c r="K307" s="264"/>
      <c r="L307" s="264"/>
      <c r="M307" s="264"/>
      <c r="N307" s="264"/>
      <c r="O307" s="264"/>
      <c r="P307" s="264"/>
      <c r="Q307" s="264"/>
      <c r="R307" s="264"/>
      <c r="S307" s="264"/>
      <c r="T307" s="264"/>
      <c r="U307" s="264"/>
      <c r="V307" s="264"/>
      <c r="W307" s="264"/>
      <c r="X307" s="264"/>
    </row>
    <row r="308" spans="5:24" x14ac:dyDescent="0.3">
      <c r="E308" s="264"/>
      <c r="F308" s="264"/>
      <c r="G308" s="264"/>
      <c r="H308" s="264"/>
      <c r="I308" s="264"/>
      <c r="J308" s="264"/>
      <c r="K308" s="264"/>
      <c r="L308" s="264"/>
      <c r="M308" s="264"/>
      <c r="N308" s="264"/>
      <c r="O308" s="264"/>
      <c r="P308" s="264"/>
      <c r="Q308" s="264"/>
      <c r="R308" s="264"/>
      <c r="S308" s="264"/>
      <c r="T308" s="264"/>
      <c r="U308" s="264"/>
      <c r="V308" s="264"/>
      <c r="W308" s="264"/>
      <c r="X308" s="264"/>
    </row>
    <row r="309" spans="5:24" x14ac:dyDescent="0.3">
      <c r="E309" s="264"/>
      <c r="F309" s="264"/>
      <c r="G309" s="264"/>
      <c r="H309" s="264"/>
      <c r="I309" s="264"/>
      <c r="J309" s="264"/>
      <c r="K309" s="264"/>
      <c r="L309" s="264"/>
      <c r="M309" s="264"/>
      <c r="N309" s="264"/>
      <c r="O309" s="264"/>
      <c r="P309" s="264"/>
      <c r="Q309" s="264"/>
      <c r="R309" s="264"/>
      <c r="S309" s="264"/>
      <c r="T309" s="264"/>
      <c r="U309" s="264"/>
      <c r="V309" s="264"/>
      <c r="W309" s="264"/>
      <c r="X309" s="264"/>
    </row>
    <row r="310" spans="5:24" x14ac:dyDescent="0.3">
      <c r="E310" s="264"/>
      <c r="F310" s="264"/>
      <c r="G310" s="264"/>
      <c r="H310" s="264"/>
      <c r="I310" s="264"/>
      <c r="J310" s="264"/>
      <c r="K310" s="264"/>
      <c r="L310" s="264"/>
      <c r="M310" s="264"/>
      <c r="N310" s="264"/>
      <c r="O310" s="264"/>
      <c r="P310" s="264"/>
      <c r="Q310" s="264"/>
      <c r="R310" s="264"/>
      <c r="S310" s="264"/>
      <c r="T310" s="264"/>
      <c r="U310" s="264"/>
      <c r="V310" s="264"/>
      <c r="W310" s="264"/>
      <c r="X310" s="264"/>
    </row>
    <row r="311" spans="5:24" x14ac:dyDescent="0.3">
      <c r="E311" s="264"/>
      <c r="F311" s="264"/>
      <c r="G311" s="264"/>
      <c r="H311" s="264"/>
      <c r="I311" s="264"/>
      <c r="J311" s="264"/>
      <c r="K311" s="264"/>
      <c r="L311" s="264"/>
      <c r="M311" s="264"/>
      <c r="N311" s="264"/>
      <c r="O311" s="264"/>
      <c r="P311" s="264"/>
      <c r="Q311" s="264"/>
      <c r="R311" s="264"/>
      <c r="S311" s="264"/>
      <c r="T311" s="264"/>
      <c r="U311" s="264"/>
      <c r="V311" s="264"/>
      <c r="W311" s="264"/>
      <c r="X311" s="264"/>
    </row>
    <row r="312" spans="5:24" x14ac:dyDescent="0.3">
      <c r="E312" s="264"/>
      <c r="F312" s="264"/>
      <c r="G312" s="264"/>
      <c r="H312" s="264"/>
      <c r="I312" s="264"/>
      <c r="J312" s="264"/>
      <c r="K312" s="264"/>
      <c r="L312" s="264"/>
      <c r="M312" s="264"/>
      <c r="N312" s="264"/>
      <c r="O312" s="264"/>
      <c r="P312" s="264"/>
      <c r="Q312" s="264"/>
      <c r="R312" s="264"/>
      <c r="S312" s="264"/>
      <c r="T312" s="264"/>
      <c r="U312" s="264"/>
      <c r="V312" s="264"/>
      <c r="W312" s="264"/>
      <c r="X312" s="264"/>
    </row>
    <row r="313" spans="5:24" x14ac:dyDescent="0.3">
      <c r="E313" s="264"/>
      <c r="F313" s="264"/>
      <c r="G313" s="264"/>
      <c r="H313" s="264"/>
      <c r="I313" s="264"/>
      <c r="J313" s="264"/>
      <c r="K313" s="264"/>
      <c r="L313" s="264"/>
      <c r="M313" s="264"/>
      <c r="N313" s="264"/>
      <c r="O313" s="264"/>
      <c r="P313" s="264"/>
      <c r="Q313" s="264"/>
      <c r="R313" s="264"/>
      <c r="S313" s="264"/>
      <c r="T313" s="264"/>
      <c r="U313" s="264"/>
      <c r="V313" s="264"/>
      <c r="W313" s="264"/>
      <c r="X313" s="264"/>
    </row>
    <row r="314" spans="5:24" x14ac:dyDescent="0.3">
      <c r="E314" s="264"/>
      <c r="F314" s="264"/>
      <c r="G314" s="264"/>
      <c r="H314" s="264"/>
      <c r="I314" s="264"/>
      <c r="J314" s="264"/>
      <c r="K314" s="264"/>
      <c r="L314" s="264"/>
      <c r="M314" s="264"/>
      <c r="N314" s="264"/>
      <c r="O314" s="264"/>
      <c r="P314" s="264"/>
      <c r="Q314" s="264"/>
      <c r="R314" s="264"/>
      <c r="S314" s="264"/>
      <c r="T314" s="264"/>
      <c r="U314" s="264"/>
      <c r="V314" s="264"/>
      <c r="W314" s="264"/>
      <c r="X314" s="264"/>
    </row>
    <row r="315" spans="5:24" x14ac:dyDescent="0.3">
      <c r="E315" s="264"/>
      <c r="F315" s="264"/>
      <c r="G315" s="264"/>
      <c r="H315" s="264"/>
      <c r="I315" s="264"/>
      <c r="J315" s="264"/>
      <c r="K315" s="264"/>
      <c r="L315" s="264"/>
      <c r="M315" s="264"/>
      <c r="N315" s="264"/>
      <c r="O315" s="264"/>
      <c r="P315" s="264"/>
      <c r="Q315" s="264"/>
      <c r="R315" s="264"/>
      <c r="S315" s="264"/>
      <c r="T315" s="264"/>
      <c r="U315" s="264"/>
      <c r="V315" s="264"/>
      <c r="W315" s="264"/>
      <c r="X315" s="264"/>
    </row>
    <row r="316" spans="5:24" x14ac:dyDescent="0.3">
      <c r="E316" s="264"/>
      <c r="F316" s="264"/>
      <c r="G316" s="264"/>
      <c r="H316" s="264"/>
      <c r="I316" s="264"/>
      <c r="J316" s="264"/>
      <c r="K316" s="264"/>
      <c r="L316" s="264"/>
      <c r="M316" s="264"/>
      <c r="N316" s="264"/>
      <c r="O316" s="264"/>
      <c r="P316" s="264"/>
      <c r="Q316" s="264"/>
      <c r="R316" s="264"/>
      <c r="S316" s="264"/>
      <c r="T316" s="264"/>
      <c r="U316" s="264"/>
      <c r="V316" s="264"/>
      <c r="W316" s="264"/>
      <c r="X316" s="264"/>
    </row>
    <row r="317" spans="5:24" x14ac:dyDescent="0.3">
      <c r="E317" s="264"/>
      <c r="F317" s="264"/>
      <c r="G317" s="264"/>
      <c r="H317" s="264"/>
      <c r="I317" s="264"/>
      <c r="J317" s="264"/>
      <c r="K317" s="264"/>
      <c r="L317" s="264"/>
      <c r="M317" s="264"/>
      <c r="N317" s="264"/>
      <c r="O317" s="264"/>
      <c r="P317" s="264"/>
      <c r="Q317" s="264"/>
      <c r="R317" s="264"/>
      <c r="S317" s="264"/>
      <c r="T317" s="264"/>
      <c r="U317" s="264"/>
      <c r="V317" s="264"/>
      <c r="W317" s="264"/>
      <c r="X317" s="264"/>
    </row>
    <row r="318" spans="5:24" x14ac:dyDescent="0.3">
      <c r="E318" s="264"/>
      <c r="F318" s="264"/>
      <c r="G318" s="264"/>
      <c r="H318" s="264"/>
      <c r="I318" s="264"/>
      <c r="J318" s="264"/>
      <c r="K318" s="264"/>
      <c r="L318" s="264"/>
      <c r="M318" s="264"/>
      <c r="N318" s="264"/>
      <c r="O318" s="264"/>
      <c r="P318" s="264"/>
      <c r="Q318" s="264"/>
      <c r="R318" s="264"/>
      <c r="S318" s="264"/>
      <c r="T318" s="264"/>
      <c r="U318" s="264"/>
      <c r="V318" s="264"/>
      <c r="W318" s="264"/>
      <c r="X318" s="264"/>
    </row>
    <row r="319" spans="5:24" x14ac:dyDescent="0.3">
      <c r="E319" s="264"/>
      <c r="F319" s="264"/>
      <c r="G319" s="264"/>
      <c r="H319" s="264"/>
      <c r="I319" s="264"/>
      <c r="J319" s="264"/>
      <c r="K319" s="264"/>
      <c r="L319" s="264"/>
      <c r="M319" s="264"/>
      <c r="N319" s="264"/>
      <c r="O319" s="264"/>
      <c r="P319" s="264"/>
      <c r="Q319" s="264"/>
      <c r="R319" s="264"/>
      <c r="S319" s="264"/>
      <c r="T319" s="264"/>
      <c r="U319" s="264"/>
      <c r="V319" s="264"/>
      <c r="W319" s="264"/>
      <c r="X319" s="264"/>
    </row>
    <row r="320" spans="5:24" x14ac:dyDescent="0.3">
      <c r="E320" s="264"/>
      <c r="F320" s="264"/>
      <c r="G320" s="264"/>
      <c r="H320" s="264"/>
      <c r="I320" s="264"/>
      <c r="J320" s="264"/>
      <c r="K320" s="264"/>
      <c r="L320" s="264"/>
      <c r="M320" s="264"/>
      <c r="N320" s="264"/>
      <c r="O320" s="264"/>
      <c r="P320" s="264"/>
      <c r="Q320" s="264"/>
      <c r="R320" s="264"/>
      <c r="S320" s="264"/>
      <c r="T320" s="264"/>
      <c r="U320" s="264"/>
      <c r="V320" s="264"/>
      <c r="W320" s="264"/>
      <c r="X320" s="264"/>
    </row>
    <row r="321" spans="5:24" x14ac:dyDescent="0.3">
      <c r="E321" s="264"/>
      <c r="F321" s="264"/>
      <c r="G321" s="264"/>
      <c r="H321" s="264"/>
      <c r="I321" s="264"/>
      <c r="J321" s="264"/>
      <c r="K321" s="264"/>
      <c r="L321" s="264"/>
      <c r="M321" s="264"/>
      <c r="N321" s="264"/>
      <c r="O321" s="264"/>
      <c r="P321" s="264"/>
      <c r="Q321" s="264"/>
      <c r="R321" s="264"/>
      <c r="S321" s="264"/>
      <c r="T321" s="264"/>
      <c r="U321" s="264"/>
      <c r="V321" s="264"/>
      <c r="W321" s="264"/>
      <c r="X321" s="264"/>
    </row>
    <row r="322" spans="5:24" x14ac:dyDescent="0.3">
      <c r="E322" s="264"/>
      <c r="F322" s="264"/>
      <c r="G322" s="264"/>
      <c r="H322" s="264"/>
      <c r="I322" s="264"/>
      <c r="J322" s="264"/>
      <c r="K322" s="264"/>
      <c r="L322" s="264"/>
      <c r="M322" s="264"/>
      <c r="N322" s="264"/>
      <c r="O322" s="264"/>
      <c r="P322" s="264"/>
      <c r="Q322" s="264"/>
      <c r="R322" s="264"/>
      <c r="S322" s="264"/>
      <c r="T322" s="264"/>
      <c r="U322" s="264"/>
      <c r="V322" s="264"/>
      <c r="W322" s="264"/>
      <c r="X322" s="264"/>
    </row>
    <row r="323" spans="5:24" x14ac:dyDescent="0.3">
      <c r="E323" s="264"/>
      <c r="F323" s="264"/>
      <c r="G323" s="264"/>
      <c r="H323" s="264"/>
      <c r="I323" s="264"/>
      <c r="J323" s="264"/>
      <c r="K323" s="264"/>
      <c r="L323" s="264"/>
      <c r="M323" s="264"/>
      <c r="N323" s="264"/>
      <c r="O323" s="264"/>
      <c r="P323" s="264"/>
      <c r="Q323" s="264"/>
      <c r="R323" s="264"/>
      <c r="S323" s="264"/>
      <c r="T323" s="264"/>
      <c r="U323" s="264"/>
      <c r="V323" s="264"/>
      <c r="W323" s="264"/>
      <c r="X323" s="264"/>
    </row>
    <row r="324" spans="5:24" x14ac:dyDescent="0.3">
      <c r="E324" s="264"/>
      <c r="F324" s="264"/>
      <c r="G324" s="264"/>
      <c r="H324" s="264"/>
      <c r="I324" s="264"/>
      <c r="J324" s="264"/>
      <c r="K324" s="264"/>
      <c r="L324" s="264"/>
      <c r="M324" s="264"/>
      <c r="N324" s="264"/>
      <c r="O324" s="264"/>
      <c r="P324" s="264"/>
      <c r="Q324" s="264"/>
      <c r="R324" s="264"/>
      <c r="S324" s="264"/>
      <c r="T324" s="264"/>
      <c r="U324" s="264"/>
      <c r="V324" s="264"/>
      <c r="W324" s="264"/>
      <c r="X324" s="264"/>
    </row>
    <row r="325" spans="5:24" x14ac:dyDescent="0.3">
      <c r="E325" s="264"/>
      <c r="F325" s="264"/>
      <c r="G325" s="264"/>
      <c r="H325" s="264"/>
      <c r="I325" s="264"/>
      <c r="J325" s="264"/>
      <c r="K325" s="264"/>
      <c r="L325" s="264"/>
      <c r="M325" s="264"/>
      <c r="N325" s="264"/>
      <c r="O325" s="264"/>
      <c r="P325" s="264"/>
      <c r="Q325" s="264"/>
      <c r="R325" s="264"/>
      <c r="S325" s="264"/>
      <c r="T325" s="264"/>
      <c r="U325" s="264"/>
      <c r="V325" s="264"/>
      <c r="W325" s="264"/>
      <c r="X325" s="264"/>
    </row>
    <row r="326" spans="5:24" x14ac:dyDescent="0.3">
      <c r="E326" s="264"/>
      <c r="F326" s="264"/>
      <c r="G326" s="264"/>
      <c r="H326" s="264"/>
      <c r="I326" s="264"/>
      <c r="J326" s="264"/>
      <c r="K326" s="264"/>
      <c r="L326" s="264"/>
      <c r="M326" s="264"/>
      <c r="N326" s="264"/>
      <c r="O326" s="264"/>
      <c r="P326" s="264"/>
      <c r="Q326" s="264"/>
      <c r="R326" s="264"/>
      <c r="S326" s="264"/>
      <c r="T326" s="264"/>
      <c r="U326" s="264"/>
      <c r="V326" s="264"/>
      <c r="W326" s="264"/>
      <c r="X326" s="264"/>
    </row>
    <row r="327" spans="5:24" x14ac:dyDescent="0.3">
      <c r="E327" s="264"/>
      <c r="F327" s="264"/>
      <c r="G327" s="264"/>
      <c r="H327" s="264"/>
      <c r="I327" s="264"/>
      <c r="J327" s="264"/>
      <c r="K327" s="264"/>
      <c r="L327" s="264"/>
      <c r="M327" s="264"/>
      <c r="N327" s="264"/>
      <c r="O327" s="264"/>
      <c r="P327" s="264"/>
      <c r="Q327" s="264"/>
      <c r="R327" s="264"/>
      <c r="S327" s="264"/>
      <c r="T327" s="264"/>
      <c r="U327" s="264"/>
      <c r="V327" s="264"/>
      <c r="W327" s="264"/>
      <c r="X327" s="264"/>
    </row>
    <row r="328" spans="5:24" x14ac:dyDescent="0.3">
      <c r="E328" s="264"/>
      <c r="F328" s="264"/>
      <c r="G328" s="264"/>
      <c r="H328" s="264"/>
      <c r="I328" s="264"/>
      <c r="J328" s="264"/>
      <c r="K328" s="264"/>
      <c r="L328" s="264"/>
      <c r="M328" s="264"/>
      <c r="N328" s="264"/>
      <c r="O328" s="264"/>
      <c r="P328" s="264"/>
      <c r="Q328" s="264"/>
      <c r="R328" s="264"/>
      <c r="S328" s="264"/>
      <c r="T328" s="264"/>
      <c r="U328" s="264"/>
      <c r="V328" s="264"/>
      <c r="W328" s="264"/>
      <c r="X328" s="264"/>
    </row>
    <row r="329" spans="5:24" x14ac:dyDescent="0.3">
      <c r="E329" s="264"/>
      <c r="F329" s="264"/>
      <c r="G329" s="264"/>
      <c r="H329" s="264"/>
      <c r="I329" s="264"/>
      <c r="J329" s="264"/>
      <c r="K329" s="264"/>
      <c r="L329" s="264"/>
      <c r="M329" s="264"/>
      <c r="N329" s="264"/>
      <c r="O329" s="264"/>
      <c r="P329" s="264"/>
      <c r="Q329" s="264"/>
      <c r="R329" s="264"/>
      <c r="S329" s="264"/>
      <c r="T329" s="264"/>
      <c r="U329" s="264"/>
      <c r="V329" s="264"/>
      <c r="W329" s="264"/>
      <c r="X329" s="264"/>
    </row>
    <row r="330" spans="5:24" x14ac:dyDescent="0.3">
      <c r="E330" s="264"/>
      <c r="F330" s="264"/>
      <c r="G330" s="264"/>
      <c r="H330" s="264"/>
      <c r="I330" s="264"/>
      <c r="J330" s="264"/>
      <c r="K330" s="264"/>
      <c r="L330" s="264"/>
      <c r="M330" s="264"/>
      <c r="N330" s="264"/>
      <c r="O330" s="264"/>
      <c r="P330" s="264"/>
      <c r="Q330" s="264"/>
      <c r="R330" s="264"/>
      <c r="S330" s="264"/>
      <c r="T330" s="264"/>
      <c r="U330" s="264"/>
      <c r="V330" s="264"/>
      <c r="W330" s="264"/>
      <c r="X330" s="264"/>
    </row>
    <row r="331" spans="5:24" x14ac:dyDescent="0.3">
      <c r="E331" s="264"/>
      <c r="F331" s="264"/>
      <c r="G331" s="264"/>
      <c r="H331" s="264"/>
      <c r="I331" s="264"/>
      <c r="J331" s="264"/>
      <c r="K331" s="264"/>
      <c r="L331" s="264"/>
      <c r="M331" s="264"/>
      <c r="N331" s="264"/>
      <c r="O331" s="264"/>
      <c r="P331" s="264"/>
      <c r="Q331" s="264"/>
      <c r="R331" s="264"/>
      <c r="S331" s="264"/>
      <c r="T331" s="264"/>
      <c r="U331" s="264"/>
      <c r="V331" s="264"/>
      <c r="W331" s="264"/>
      <c r="X331" s="264"/>
    </row>
    <row r="332" spans="5:24" x14ac:dyDescent="0.3">
      <c r="E332" s="264"/>
      <c r="F332" s="264"/>
      <c r="G332" s="264"/>
      <c r="H332" s="264"/>
      <c r="I332" s="264"/>
      <c r="J332" s="264"/>
      <c r="K332" s="264"/>
      <c r="L332" s="264"/>
      <c r="M332" s="264"/>
      <c r="N332" s="264"/>
      <c r="O332" s="264"/>
      <c r="P332" s="264"/>
      <c r="Q332" s="264"/>
      <c r="R332" s="264"/>
      <c r="S332" s="264"/>
      <c r="T332" s="264"/>
      <c r="U332" s="264"/>
      <c r="V332" s="264"/>
      <c r="W332" s="264"/>
      <c r="X332" s="264"/>
    </row>
    <row r="333" spans="5:24" x14ac:dyDescent="0.3">
      <c r="E333" s="264"/>
      <c r="F333" s="264"/>
      <c r="G333" s="264"/>
      <c r="H333" s="264"/>
      <c r="I333" s="264"/>
      <c r="J333" s="264"/>
      <c r="K333" s="264"/>
      <c r="L333" s="264"/>
      <c r="M333" s="264"/>
      <c r="N333" s="264"/>
      <c r="O333" s="264"/>
      <c r="P333" s="264"/>
      <c r="Q333" s="264"/>
      <c r="R333" s="264"/>
      <c r="S333" s="264"/>
      <c r="T333" s="264"/>
      <c r="U333" s="264"/>
      <c r="V333" s="264"/>
      <c r="W333" s="264"/>
      <c r="X333" s="264"/>
    </row>
    <row r="334" spans="5:24" x14ac:dyDescent="0.3">
      <c r="E334" s="264"/>
      <c r="F334" s="264"/>
      <c r="G334" s="264"/>
      <c r="H334" s="264"/>
      <c r="I334" s="264"/>
      <c r="J334" s="264"/>
      <c r="K334" s="264"/>
      <c r="L334" s="264"/>
      <c r="M334" s="264"/>
      <c r="N334" s="264"/>
      <c r="O334" s="264"/>
      <c r="P334" s="264"/>
      <c r="Q334" s="264"/>
      <c r="R334" s="264"/>
      <c r="S334" s="264"/>
      <c r="T334" s="264"/>
      <c r="U334" s="264"/>
      <c r="V334" s="264"/>
      <c r="W334" s="264"/>
      <c r="X334" s="264"/>
    </row>
    <row r="335" spans="5:24" x14ac:dyDescent="0.3">
      <c r="E335" s="264"/>
      <c r="F335" s="264"/>
      <c r="G335" s="264"/>
      <c r="H335" s="264"/>
      <c r="I335" s="264"/>
      <c r="J335" s="264"/>
      <c r="K335" s="264"/>
      <c r="L335" s="264"/>
      <c r="M335" s="264"/>
      <c r="N335" s="264"/>
      <c r="O335" s="264"/>
      <c r="P335" s="264"/>
      <c r="Q335" s="264"/>
      <c r="R335" s="264"/>
      <c r="S335" s="264"/>
      <c r="T335" s="264"/>
      <c r="U335" s="264"/>
      <c r="V335" s="264"/>
      <c r="W335" s="264"/>
      <c r="X335" s="264"/>
    </row>
    <row r="336" spans="5:24" x14ac:dyDescent="0.3">
      <c r="E336" s="264"/>
      <c r="F336" s="264"/>
      <c r="G336" s="264"/>
      <c r="H336" s="264"/>
      <c r="I336" s="264"/>
      <c r="J336" s="264"/>
      <c r="K336" s="264"/>
      <c r="L336" s="264"/>
      <c r="M336" s="264"/>
      <c r="N336" s="264"/>
      <c r="O336" s="264"/>
      <c r="P336" s="264"/>
      <c r="Q336" s="264"/>
      <c r="R336" s="264"/>
      <c r="S336" s="264"/>
      <c r="T336" s="264"/>
      <c r="U336" s="264"/>
      <c r="V336" s="264"/>
      <c r="W336" s="264"/>
      <c r="X336" s="264"/>
    </row>
    <row r="337" spans="5:24" x14ac:dyDescent="0.3">
      <c r="E337" s="264"/>
      <c r="F337" s="264"/>
      <c r="G337" s="264"/>
      <c r="H337" s="264"/>
      <c r="I337" s="264"/>
      <c r="J337" s="264"/>
      <c r="K337" s="264"/>
      <c r="L337" s="264"/>
      <c r="M337" s="264"/>
      <c r="N337" s="264"/>
      <c r="O337" s="264"/>
      <c r="P337" s="264"/>
      <c r="Q337" s="264"/>
      <c r="R337" s="264"/>
      <c r="S337" s="264"/>
      <c r="T337" s="264"/>
      <c r="U337" s="264"/>
      <c r="V337" s="264"/>
      <c r="W337" s="264"/>
      <c r="X337" s="264"/>
    </row>
    <row r="338" spans="5:24" x14ac:dyDescent="0.3">
      <c r="E338" s="264"/>
      <c r="F338" s="264"/>
      <c r="G338" s="264"/>
      <c r="H338" s="264"/>
      <c r="I338" s="264"/>
      <c r="J338" s="264"/>
      <c r="K338" s="264"/>
      <c r="L338" s="264"/>
      <c r="M338" s="264"/>
      <c r="N338" s="264"/>
      <c r="O338" s="264"/>
      <c r="P338" s="264"/>
      <c r="Q338" s="264"/>
      <c r="R338" s="264"/>
      <c r="S338" s="264"/>
      <c r="T338" s="264"/>
      <c r="U338" s="264"/>
      <c r="V338" s="264"/>
      <c r="W338" s="264"/>
      <c r="X338" s="264"/>
    </row>
    <row r="339" spans="5:24" x14ac:dyDescent="0.3">
      <c r="E339" s="264"/>
      <c r="F339" s="264"/>
      <c r="G339" s="264"/>
      <c r="H339" s="264"/>
      <c r="I339" s="264"/>
      <c r="J339" s="264"/>
      <c r="K339" s="264"/>
      <c r="L339" s="264"/>
      <c r="M339" s="264"/>
      <c r="N339" s="264"/>
      <c r="O339" s="264"/>
      <c r="P339" s="264"/>
      <c r="Q339" s="264"/>
      <c r="R339" s="264"/>
      <c r="S339" s="264"/>
      <c r="T339" s="264"/>
      <c r="U339" s="264"/>
      <c r="V339" s="264"/>
      <c r="W339" s="264"/>
      <c r="X339" s="264"/>
    </row>
    <row r="340" spans="5:24" x14ac:dyDescent="0.3">
      <c r="E340" s="264"/>
      <c r="F340" s="264"/>
      <c r="G340" s="264"/>
      <c r="H340" s="264"/>
      <c r="I340" s="264"/>
      <c r="J340" s="264"/>
      <c r="K340" s="264"/>
      <c r="L340" s="264"/>
      <c r="M340" s="264"/>
      <c r="N340" s="264"/>
      <c r="O340" s="264"/>
      <c r="P340" s="264"/>
      <c r="Q340" s="264"/>
      <c r="R340" s="264"/>
      <c r="S340" s="264"/>
      <c r="T340" s="264"/>
      <c r="U340" s="264"/>
      <c r="V340" s="264"/>
      <c r="W340" s="264"/>
      <c r="X340" s="264"/>
    </row>
    <row r="341" spans="5:24" x14ac:dyDescent="0.3">
      <c r="E341" s="264"/>
      <c r="F341" s="264"/>
      <c r="G341" s="264"/>
      <c r="H341" s="264"/>
      <c r="I341" s="264"/>
      <c r="J341" s="264"/>
      <c r="K341" s="264"/>
      <c r="L341" s="264"/>
      <c r="M341" s="264"/>
      <c r="N341" s="264"/>
      <c r="O341" s="264"/>
      <c r="P341" s="264"/>
      <c r="Q341" s="264"/>
      <c r="R341" s="264"/>
      <c r="S341" s="264"/>
      <c r="T341" s="264"/>
      <c r="U341" s="264"/>
      <c r="V341" s="264"/>
      <c r="W341" s="264"/>
      <c r="X341" s="264"/>
    </row>
    <row r="342" spans="5:24" x14ac:dyDescent="0.3">
      <c r="E342" s="264"/>
      <c r="F342" s="264"/>
      <c r="G342" s="264"/>
      <c r="H342" s="264"/>
      <c r="I342" s="264"/>
      <c r="J342" s="264"/>
      <c r="K342" s="264"/>
      <c r="L342" s="264"/>
      <c r="M342" s="264"/>
      <c r="N342" s="264"/>
      <c r="O342" s="264"/>
      <c r="P342" s="264"/>
      <c r="Q342" s="264"/>
      <c r="R342" s="264"/>
      <c r="S342" s="264"/>
      <c r="T342" s="264"/>
      <c r="U342" s="264"/>
      <c r="V342" s="264"/>
      <c r="W342" s="264"/>
      <c r="X342" s="264"/>
    </row>
    <row r="343" spans="5:24" x14ac:dyDescent="0.3">
      <c r="E343" s="264"/>
      <c r="F343" s="264"/>
      <c r="G343" s="264"/>
      <c r="H343" s="264"/>
      <c r="I343" s="264"/>
      <c r="J343" s="264"/>
      <c r="K343" s="264"/>
      <c r="L343" s="264"/>
      <c r="M343" s="264"/>
      <c r="N343" s="264"/>
      <c r="O343" s="264"/>
      <c r="P343" s="264"/>
      <c r="Q343" s="264"/>
      <c r="R343" s="264"/>
      <c r="S343" s="264"/>
      <c r="T343" s="264"/>
      <c r="U343" s="264"/>
      <c r="V343" s="264"/>
      <c r="W343" s="264"/>
      <c r="X343" s="264"/>
    </row>
    <row r="344" spans="5:24" x14ac:dyDescent="0.3">
      <c r="E344" s="264"/>
      <c r="F344" s="264"/>
      <c r="G344" s="264"/>
      <c r="H344" s="264"/>
      <c r="I344" s="264"/>
      <c r="J344" s="264"/>
      <c r="K344" s="264"/>
      <c r="L344" s="264"/>
      <c r="M344" s="264"/>
      <c r="N344" s="264"/>
      <c r="O344" s="264"/>
      <c r="P344" s="264"/>
      <c r="Q344" s="264"/>
      <c r="R344" s="264"/>
      <c r="S344" s="264"/>
      <c r="T344" s="264"/>
      <c r="U344" s="264"/>
      <c r="V344" s="264"/>
      <c r="W344" s="264"/>
      <c r="X344" s="264"/>
    </row>
    <row r="345" spans="5:24" x14ac:dyDescent="0.3">
      <c r="E345" s="264"/>
      <c r="F345" s="264"/>
      <c r="G345" s="264"/>
      <c r="H345" s="264"/>
      <c r="I345" s="264"/>
      <c r="J345" s="264"/>
      <c r="K345" s="264"/>
      <c r="L345" s="264"/>
      <c r="M345" s="264"/>
      <c r="N345" s="264"/>
      <c r="O345" s="264"/>
      <c r="P345" s="264"/>
      <c r="Q345" s="264"/>
      <c r="R345" s="264"/>
      <c r="S345" s="264"/>
      <c r="T345" s="264"/>
      <c r="U345" s="264"/>
      <c r="V345" s="264"/>
      <c r="W345" s="264"/>
      <c r="X345" s="264"/>
    </row>
    <row r="346" spans="5:24" x14ac:dyDescent="0.3">
      <c r="E346" s="264"/>
      <c r="F346" s="264"/>
      <c r="G346" s="264"/>
      <c r="H346" s="264"/>
      <c r="I346" s="264"/>
      <c r="J346" s="264"/>
      <c r="K346" s="264"/>
      <c r="L346" s="264"/>
      <c r="M346" s="264"/>
      <c r="N346" s="264"/>
      <c r="O346" s="264"/>
      <c r="P346" s="264"/>
      <c r="Q346" s="264"/>
      <c r="R346" s="264"/>
      <c r="S346" s="264"/>
      <c r="T346" s="264"/>
      <c r="U346" s="264"/>
      <c r="V346" s="264"/>
      <c r="W346" s="264"/>
      <c r="X346" s="264"/>
    </row>
    <row r="347" spans="5:24" x14ac:dyDescent="0.3">
      <c r="E347" s="264"/>
      <c r="F347" s="264"/>
      <c r="G347" s="264"/>
      <c r="H347" s="264"/>
      <c r="I347" s="264"/>
      <c r="J347" s="264"/>
      <c r="K347" s="264"/>
      <c r="L347" s="264"/>
      <c r="M347" s="264"/>
      <c r="N347" s="264"/>
      <c r="O347" s="264"/>
      <c r="P347" s="264"/>
      <c r="Q347" s="264"/>
      <c r="R347" s="264"/>
      <c r="S347" s="264"/>
      <c r="T347" s="264"/>
      <c r="U347" s="264"/>
      <c r="V347" s="264"/>
      <c r="W347" s="264"/>
      <c r="X347" s="264"/>
    </row>
    <row r="348" spans="5:24" x14ac:dyDescent="0.3">
      <c r="E348" s="264"/>
      <c r="F348" s="264"/>
      <c r="G348" s="264"/>
      <c r="H348" s="264"/>
      <c r="I348" s="264"/>
      <c r="J348" s="264"/>
      <c r="K348" s="264"/>
      <c r="L348" s="264"/>
      <c r="M348" s="264"/>
      <c r="N348" s="264"/>
      <c r="O348" s="264"/>
      <c r="P348" s="264"/>
      <c r="Q348" s="264"/>
      <c r="R348" s="264"/>
      <c r="S348" s="264"/>
      <c r="T348" s="264"/>
      <c r="U348" s="264"/>
      <c r="V348" s="264"/>
      <c r="W348" s="264"/>
      <c r="X348" s="264"/>
    </row>
    <row r="349" spans="5:24" x14ac:dyDescent="0.3">
      <c r="E349" s="264"/>
      <c r="F349" s="264"/>
      <c r="G349" s="264"/>
      <c r="H349" s="264"/>
      <c r="I349" s="264"/>
      <c r="J349" s="264"/>
      <c r="K349" s="264"/>
      <c r="L349" s="264"/>
      <c r="M349" s="264"/>
      <c r="N349" s="264"/>
      <c r="O349" s="264"/>
      <c r="P349" s="264"/>
      <c r="Q349" s="264"/>
      <c r="R349" s="264"/>
      <c r="S349" s="264"/>
      <c r="T349" s="264"/>
      <c r="U349" s="264"/>
      <c r="V349" s="264"/>
      <c r="W349" s="264"/>
      <c r="X349" s="264"/>
    </row>
    <row r="350" spans="5:24" x14ac:dyDescent="0.3">
      <c r="E350" s="264"/>
      <c r="F350" s="264"/>
      <c r="G350" s="264"/>
      <c r="H350" s="264"/>
      <c r="I350" s="264"/>
      <c r="J350" s="264"/>
      <c r="K350" s="264"/>
      <c r="L350" s="264"/>
      <c r="M350" s="264"/>
      <c r="N350" s="264"/>
      <c r="O350" s="264"/>
      <c r="P350" s="264"/>
      <c r="Q350" s="264"/>
      <c r="R350" s="264"/>
      <c r="S350" s="264"/>
      <c r="T350" s="264"/>
      <c r="U350" s="264"/>
      <c r="V350" s="264"/>
      <c r="W350" s="264"/>
      <c r="X350" s="264"/>
    </row>
    <row r="351" spans="5:24" x14ac:dyDescent="0.3">
      <c r="E351" s="264"/>
      <c r="F351" s="264"/>
      <c r="G351" s="264"/>
      <c r="H351" s="264"/>
      <c r="I351" s="264"/>
      <c r="J351" s="264"/>
      <c r="K351" s="264"/>
      <c r="L351" s="264"/>
      <c r="M351" s="264"/>
      <c r="N351" s="264"/>
      <c r="O351" s="264"/>
      <c r="P351" s="264"/>
      <c r="Q351" s="264"/>
      <c r="R351" s="264"/>
      <c r="S351" s="264"/>
      <c r="T351" s="264"/>
      <c r="U351" s="264"/>
      <c r="V351" s="264"/>
      <c r="W351" s="264"/>
      <c r="X351" s="264"/>
    </row>
    <row r="352" spans="5:24" x14ac:dyDescent="0.3">
      <c r="E352" s="264"/>
      <c r="F352" s="264"/>
      <c r="G352" s="264"/>
      <c r="H352" s="264"/>
      <c r="I352" s="264"/>
      <c r="J352" s="264"/>
      <c r="K352" s="264"/>
      <c r="L352" s="264"/>
      <c r="M352" s="264"/>
      <c r="N352" s="264"/>
      <c r="O352" s="264"/>
      <c r="P352" s="264"/>
      <c r="Q352" s="264"/>
      <c r="R352" s="264"/>
      <c r="S352" s="264"/>
      <c r="T352" s="264"/>
      <c r="U352" s="264"/>
      <c r="V352" s="264"/>
      <c r="W352" s="264"/>
      <c r="X352" s="264"/>
    </row>
    <row r="353" spans="5:24" x14ac:dyDescent="0.3">
      <c r="E353" s="264"/>
      <c r="F353" s="264"/>
      <c r="G353" s="264"/>
      <c r="H353" s="264"/>
      <c r="I353" s="264"/>
      <c r="J353" s="264"/>
      <c r="K353" s="264"/>
      <c r="L353" s="264"/>
      <c r="M353" s="264"/>
      <c r="N353" s="264"/>
      <c r="O353" s="264"/>
      <c r="P353" s="264"/>
      <c r="Q353" s="264"/>
      <c r="R353" s="264"/>
      <c r="S353" s="264"/>
      <c r="T353" s="264"/>
      <c r="U353" s="264"/>
      <c r="V353" s="264"/>
      <c r="W353" s="264"/>
      <c r="X353" s="264"/>
    </row>
    <row r="354" spans="5:24" x14ac:dyDescent="0.3">
      <c r="E354" s="264"/>
      <c r="F354" s="264"/>
      <c r="G354" s="264"/>
      <c r="H354" s="264"/>
      <c r="I354" s="264"/>
      <c r="J354" s="264"/>
      <c r="K354" s="264"/>
      <c r="L354" s="264"/>
      <c r="M354" s="264"/>
      <c r="N354" s="264"/>
      <c r="O354" s="264"/>
      <c r="P354" s="264"/>
      <c r="Q354" s="264"/>
      <c r="R354" s="264"/>
      <c r="S354" s="264"/>
      <c r="T354" s="264"/>
      <c r="U354" s="264"/>
      <c r="V354" s="264"/>
      <c r="W354" s="264"/>
      <c r="X354" s="264"/>
    </row>
    <row r="355" spans="5:24" x14ac:dyDescent="0.3">
      <c r="E355" s="264"/>
      <c r="F355" s="264"/>
      <c r="G355" s="264"/>
      <c r="H355" s="264"/>
      <c r="I355" s="264"/>
      <c r="J355" s="264"/>
      <c r="K355" s="264"/>
      <c r="L355" s="264"/>
      <c r="M355" s="264"/>
      <c r="N355" s="264"/>
      <c r="O355" s="264"/>
      <c r="P355" s="264"/>
      <c r="Q355" s="264"/>
      <c r="R355" s="264"/>
      <c r="S355" s="264"/>
      <c r="T355" s="264"/>
      <c r="U355" s="264"/>
      <c r="V355" s="264"/>
      <c r="W355" s="264"/>
      <c r="X355" s="264"/>
    </row>
    <row r="356" spans="5:24" x14ac:dyDescent="0.3">
      <c r="E356" s="264"/>
      <c r="F356" s="264"/>
      <c r="G356" s="264"/>
      <c r="H356" s="264"/>
      <c r="I356" s="264"/>
      <c r="J356" s="264"/>
      <c r="K356" s="264"/>
      <c r="L356" s="264"/>
      <c r="M356" s="264"/>
      <c r="N356" s="264"/>
      <c r="O356" s="264"/>
      <c r="P356" s="264"/>
      <c r="Q356" s="264"/>
      <c r="R356" s="264"/>
      <c r="S356" s="264"/>
      <c r="T356" s="264"/>
      <c r="U356" s="264"/>
      <c r="V356" s="264"/>
      <c r="W356" s="264"/>
      <c r="X356" s="264"/>
    </row>
    <row r="357" spans="5:24" x14ac:dyDescent="0.3">
      <c r="E357" s="264"/>
      <c r="F357" s="264"/>
      <c r="G357" s="264"/>
      <c r="H357" s="264"/>
      <c r="I357" s="264"/>
      <c r="J357" s="264"/>
      <c r="K357" s="264"/>
      <c r="L357" s="264"/>
      <c r="M357" s="264"/>
      <c r="N357" s="264"/>
      <c r="O357" s="264"/>
      <c r="P357" s="264"/>
      <c r="Q357" s="264"/>
      <c r="R357" s="264"/>
      <c r="S357" s="264"/>
      <c r="T357" s="264"/>
      <c r="U357" s="264"/>
      <c r="V357" s="264"/>
      <c r="W357" s="264"/>
      <c r="X357" s="264"/>
    </row>
    <row r="358" spans="5:24" x14ac:dyDescent="0.3">
      <c r="E358" s="264"/>
      <c r="F358" s="264"/>
      <c r="G358" s="264"/>
      <c r="H358" s="264"/>
      <c r="I358" s="264"/>
      <c r="J358" s="264"/>
      <c r="K358" s="264"/>
      <c r="L358" s="264"/>
      <c r="M358" s="264"/>
      <c r="N358" s="264"/>
      <c r="O358" s="264"/>
      <c r="P358" s="264"/>
      <c r="Q358" s="264"/>
      <c r="R358" s="264"/>
      <c r="S358" s="264"/>
      <c r="T358" s="264"/>
      <c r="U358" s="264"/>
      <c r="V358" s="264"/>
      <c r="W358" s="264"/>
      <c r="X358" s="264"/>
    </row>
    <row r="359" spans="5:24" x14ac:dyDescent="0.3">
      <c r="E359" s="264"/>
      <c r="F359" s="264"/>
      <c r="G359" s="264"/>
      <c r="H359" s="264"/>
      <c r="I359" s="264"/>
      <c r="J359" s="264"/>
      <c r="K359" s="264"/>
      <c r="L359" s="264"/>
      <c r="M359" s="264"/>
      <c r="N359" s="264"/>
      <c r="O359" s="264"/>
      <c r="P359" s="264"/>
      <c r="Q359" s="264"/>
      <c r="R359" s="264"/>
      <c r="S359" s="264"/>
      <c r="T359" s="264"/>
      <c r="U359" s="264"/>
      <c r="V359" s="264"/>
      <c r="W359" s="264"/>
      <c r="X359" s="264"/>
    </row>
    <row r="360" spans="5:24" x14ac:dyDescent="0.3">
      <c r="E360" s="264"/>
      <c r="F360" s="264"/>
      <c r="G360" s="264"/>
      <c r="H360" s="264"/>
      <c r="I360" s="264"/>
      <c r="J360" s="264"/>
      <c r="K360" s="264"/>
      <c r="L360" s="264"/>
      <c r="M360" s="264"/>
      <c r="N360" s="264"/>
      <c r="O360" s="264"/>
      <c r="P360" s="264"/>
      <c r="Q360" s="264"/>
      <c r="R360" s="264"/>
      <c r="S360" s="264"/>
      <c r="T360" s="264"/>
      <c r="U360" s="264"/>
      <c r="V360" s="264"/>
      <c r="W360" s="264"/>
      <c r="X360" s="264"/>
    </row>
    <row r="361" spans="5:24" x14ac:dyDescent="0.3">
      <c r="E361" s="264"/>
      <c r="F361" s="264"/>
      <c r="G361" s="264"/>
      <c r="H361" s="264"/>
      <c r="I361" s="264"/>
      <c r="J361" s="264"/>
      <c r="K361" s="264"/>
      <c r="L361" s="264"/>
      <c r="M361" s="264"/>
      <c r="N361" s="264"/>
      <c r="O361" s="264"/>
      <c r="P361" s="264"/>
      <c r="Q361" s="264"/>
      <c r="R361" s="264"/>
      <c r="S361" s="264"/>
      <c r="T361" s="264"/>
      <c r="U361" s="264"/>
      <c r="V361" s="264"/>
      <c r="W361" s="264"/>
      <c r="X361" s="264"/>
    </row>
    <row r="362" spans="5:24" x14ac:dyDescent="0.3">
      <c r="E362" s="264"/>
      <c r="F362" s="264"/>
      <c r="G362" s="264"/>
      <c r="H362" s="264"/>
      <c r="I362" s="264"/>
      <c r="J362" s="264"/>
      <c r="K362" s="264"/>
      <c r="L362" s="264"/>
      <c r="M362" s="264"/>
      <c r="N362" s="264"/>
      <c r="O362" s="264"/>
      <c r="P362" s="264"/>
      <c r="Q362" s="264"/>
      <c r="R362" s="264"/>
      <c r="S362" s="264"/>
      <c r="T362" s="264"/>
      <c r="U362" s="264"/>
      <c r="V362" s="264"/>
      <c r="W362" s="264"/>
      <c r="X362" s="264"/>
    </row>
    <row r="363" spans="5:24" x14ac:dyDescent="0.3">
      <c r="E363" s="264"/>
      <c r="F363" s="264"/>
      <c r="G363" s="264"/>
      <c r="H363" s="264"/>
      <c r="I363" s="264"/>
      <c r="J363" s="264"/>
      <c r="K363" s="264"/>
      <c r="L363" s="264"/>
      <c r="M363" s="264"/>
      <c r="N363" s="264"/>
      <c r="O363" s="264"/>
      <c r="P363" s="264"/>
      <c r="Q363" s="264"/>
      <c r="R363" s="264"/>
      <c r="S363" s="264"/>
      <c r="T363" s="264"/>
      <c r="U363" s="264"/>
      <c r="V363" s="264"/>
      <c r="W363" s="264"/>
      <c r="X363" s="264"/>
    </row>
    <row r="364" spans="5:24" x14ac:dyDescent="0.3">
      <c r="E364" s="264"/>
      <c r="F364" s="264"/>
      <c r="G364" s="264"/>
      <c r="H364" s="264"/>
      <c r="I364" s="264"/>
      <c r="J364" s="264"/>
      <c r="K364" s="264"/>
      <c r="L364" s="264"/>
      <c r="M364" s="264"/>
      <c r="N364" s="264"/>
      <c r="O364" s="264"/>
      <c r="P364" s="264"/>
      <c r="Q364" s="264"/>
      <c r="R364" s="264"/>
      <c r="S364" s="264"/>
      <c r="T364" s="264"/>
      <c r="U364" s="264"/>
      <c r="V364" s="264"/>
      <c r="W364" s="264"/>
      <c r="X364" s="264"/>
    </row>
    <row r="365" spans="5:24" x14ac:dyDescent="0.3">
      <c r="E365" s="264"/>
      <c r="F365" s="264"/>
      <c r="G365" s="264"/>
      <c r="H365" s="264"/>
      <c r="I365" s="264"/>
      <c r="J365" s="264"/>
      <c r="K365" s="264"/>
      <c r="L365" s="264"/>
      <c r="M365" s="264"/>
      <c r="N365" s="264"/>
      <c r="O365" s="264"/>
      <c r="P365" s="264"/>
      <c r="Q365" s="264"/>
      <c r="R365" s="264"/>
      <c r="S365" s="264"/>
      <c r="T365" s="264"/>
      <c r="U365" s="264"/>
      <c r="V365" s="264"/>
      <c r="W365" s="264"/>
      <c r="X365" s="264"/>
    </row>
    <row r="366" spans="5:24" x14ac:dyDescent="0.3">
      <c r="E366" s="264"/>
      <c r="F366" s="264"/>
      <c r="G366" s="264"/>
      <c r="H366" s="264"/>
      <c r="I366" s="264"/>
      <c r="J366" s="264"/>
      <c r="K366" s="264"/>
      <c r="L366" s="264"/>
      <c r="M366" s="264"/>
      <c r="N366" s="264"/>
      <c r="O366" s="264"/>
      <c r="P366" s="264"/>
      <c r="Q366" s="264"/>
      <c r="R366" s="264"/>
      <c r="S366" s="264"/>
      <c r="T366" s="264"/>
      <c r="U366" s="264"/>
      <c r="V366" s="264"/>
      <c r="W366" s="264"/>
      <c r="X366" s="264"/>
    </row>
    <row r="367" spans="5:24" x14ac:dyDescent="0.3">
      <c r="E367" s="264"/>
      <c r="F367" s="264"/>
      <c r="G367" s="264"/>
      <c r="H367" s="264"/>
      <c r="I367" s="264"/>
      <c r="J367" s="264"/>
      <c r="K367" s="264"/>
      <c r="L367" s="264"/>
      <c r="M367" s="264"/>
      <c r="N367" s="264"/>
      <c r="O367" s="264"/>
      <c r="P367" s="264"/>
      <c r="Q367" s="264"/>
      <c r="R367" s="264"/>
      <c r="S367" s="264"/>
      <c r="T367" s="264"/>
      <c r="U367" s="264"/>
      <c r="V367" s="264"/>
      <c r="W367" s="264"/>
      <c r="X367" s="264"/>
    </row>
    <row r="368" spans="5:24" x14ac:dyDescent="0.3">
      <c r="E368" s="264"/>
      <c r="F368" s="264"/>
      <c r="G368" s="264"/>
      <c r="H368" s="264"/>
      <c r="I368" s="264"/>
      <c r="J368" s="264"/>
      <c r="K368" s="264"/>
      <c r="L368" s="264"/>
      <c r="M368" s="264"/>
      <c r="N368" s="264"/>
      <c r="O368" s="264"/>
      <c r="P368" s="264"/>
      <c r="Q368" s="264"/>
      <c r="R368" s="264"/>
      <c r="S368" s="264"/>
      <c r="T368" s="264"/>
      <c r="U368" s="264"/>
      <c r="V368" s="264"/>
      <c r="W368" s="264"/>
      <c r="X368" s="264"/>
    </row>
    <row r="369" spans="5:24" x14ac:dyDescent="0.3">
      <c r="E369" s="264"/>
      <c r="F369" s="264"/>
      <c r="G369" s="264"/>
      <c r="H369" s="264"/>
      <c r="I369" s="264"/>
      <c r="J369" s="264"/>
      <c r="K369" s="264"/>
      <c r="L369" s="264"/>
      <c r="M369" s="264"/>
      <c r="N369" s="264"/>
      <c r="O369" s="264"/>
      <c r="P369" s="264"/>
      <c r="Q369" s="264"/>
      <c r="R369" s="264"/>
      <c r="S369" s="264"/>
      <c r="T369" s="264"/>
      <c r="U369" s="264"/>
      <c r="V369" s="264"/>
      <c r="W369" s="264"/>
      <c r="X369" s="264"/>
    </row>
    <row r="370" spans="5:24" x14ac:dyDescent="0.3">
      <c r="E370" s="264"/>
      <c r="F370" s="264"/>
      <c r="G370" s="264"/>
      <c r="H370" s="264"/>
      <c r="I370" s="264"/>
      <c r="J370" s="264"/>
      <c r="K370" s="264"/>
      <c r="L370" s="264"/>
      <c r="M370" s="264"/>
      <c r="N370" s="264"/>
      <c r="O370" s="264"/>
      <c r="P370" s="264"/>
      <c r="Q370" s="264"/>
      <c r="R370" s="264"/>
      <c r="S370" s="264"/>
      <c r="T370" s="264"/>
      <c r="U370" s="264"/>
      <c r="V370" s="264"/>
      <c r="W370" s="264"/>
      <c r="X370" s="264"/>
    </row>
    <row r="371" spans="5:24" x14ac:dyDescent="0.3">
      <c r="E371" s="264"/>
      <c r="F371" s="264"/>
      <c r="G371" s="264"/>
      <c r="H371" s="264"/>
      <c r="I371" s="264"/>
      <c r="J371" s="264"/>
      <c r="K371" s="264"/>
      <c r="L371" s="264"/>
      <c r="M371" s="264"/>
      <c r="N371" s="264"/>
      <c r="O371" s="264"/>
      <c r="P371" s="264"/>
      <c r="Q371" s="264"/>
      <c r="R371" s="264"/>
      <c r="S371" s="264"/>
      <c r="T371" s="264"/>
      <c r="U371" s="264"/>
      <c r="V371" s="264"/>
      <c r="W371" s="264"/>
      <c r="X371" s="264"/>
    </row>
    <row r="372" spans="5:24" x14ac:dyDescent="0.3">
      <c r="E372" s="264"/>
      <c r="F372" s="264"/>
      <c r="G372" s="264"/>
      <c r="H372" s="264"/>
      <c r="I372" s="264"/>
      <c r="J372" s="264"/>
      <c r="K372" s="264"/>
      <c r="L372" s="264"/>
      <c r="M372" s="264"/>
      <c r="N372" s="264"/>
      <c r="O372" s="264"/>
      <c r="P372" s="264"/>
      <c r="Q372" s="264"/>
      <c r="R372" s="264"/>
      <c r="S372" s="264"/>
      <c r="T372" s="264"/>
      <c r="U372" s="264"/>
      <c r="V372" s="264"/>
      <c r="W372" s="264"/>
      <c r="X372" s="264"/>
    </row>
    <row r="373" spans="5:24" x14ac:dyDescent="0.3">
      <c r="E373" s="264"/>
      <c r="F373" s="264"/>
      <c r="G373" s="264"/>
      <c r="H373" s="264"/>
      <c r="I373" s="264"/>
      <c r="J373" s="264"/>
      <c r="K373" s="264"/>
      <c r="L373" s="264"/>
      <c r="M373" s="264"/>
      <c r="N373" s="264"/>
      <c r="O373" s="264"/>
      <c r="P373" s="264"/>
      <c r="Q373" s="264"/>
      <c r="R373" s="264"/>
      <c r="S373" s="264"/>
      <c r="T373" s="264"/>
      <c r="U373" s="264"/>
      <c r="V373" s="264"/>
      <c r="W373" s="264"/>
      <c r="X373" s="264"/>
    </row>
    <row r="374" spans="5:24" x14ac:dyDescent="0.3">
      <c r="E374" s="264"/>
      <c r="F374" s="264"/>
      <c r="G374" s="264"/>
      <c r="H374" s="264"/>
      <c r="I374" s="264"/>
      <c r="J374" s="264"/>
      <c r="K374" s="264"/>
      <c r="L374" s="264"/>
      <c r="M374" s="264"/>
      <c r="N374" s="264"/>
      <c r="O374" s="264"/>
      <c r="P374" s="264"/>
      <c r="Q374" s="264"/>
      <c r="R374" s="264"/>
      <c r="S374" s="264"/>
      <c r="T374" s="264"/>
      <c r="U374" s="264"/>
      <c r="V374" s="264"/>
      <c r="W374" s="264"/>
      <c r="X374" s="264"/>
    </row>
    <row r="375" spans="5:24" x14ac:dyDescent="0.3">
      <c r="E375" s="264"/>
      <c r="F375" s="264"/>
      <c r="G375" s="264"/>
      <c r="H375" s="264"/>
      <c r="I375" s="264"/>
      <c r="J375" s="264"/>
      <c r="K375" s="264"/>
      <c r="L375" s="264"/>
      <c r="M375" s="264"/>
      <c r="N375" s="264"/>
      <c r="O375" s="264"/>
      <c r="P375" s="264"/>
      <c r="Q375" s="264"/>
      <c r="R375" s="264"/>
      <c r="S375" s="264"/>
      <c r="T375" s="264"/>
      <c r="U375" s="264"/>
      <c r="V375" s="264"/>
      <c r="W375" s="264"/>
      <c r="X375" s="264"/>
    </row>
    <row r="376" spans="5:24" x14ac:dyDescent="0.3">
      <c r="E376" s="264"/>
      <c r="F376" s="264"/>
      <c r="G376" s="264"/>
      <c r="H376" s="264"/>
      <c r="I376" s="264"/>
      <c r="J376" s="264"/>
      <c r="K376" s="264"/>
      <c r="L376" s="264"/>
      <c r="M376" s="264"/>
      <c r="N376" s="264"/>
      <c r="O376" s="264"/>
      <c r="P376" s="264"/>
      <c r="Q376" s="264"/>
      <c r="R376" s="264"/>
      <c r="S376" s="264"/>
      <c r="T376" s="264"/>
      <c r="U376" s="264"/>
      <c r="V376" s="264"/>
      <c r="W376" s="264"/>
      <c r="X376" s="264"/>
    </row>
    <row r="377" spans="5:24" x14ac:dyDescent="0.3">
      <c r="E377" s="264"/>
      <c r="F377" s="264"/>
      <c r="G377" s="264"/>
      <c r="H377" s="264"/>
      <c r="I377" s="264"/>
      <c r="J377" s="264"/>
      <c r="K377" s="264"/>
      <c r="L377" s="264"/>
      <c r="M377" s="264"/>
      <c r="N377" s="264"/>
      <c r="O377" s="264"/>
      <c r="P377" s="264"/>
      <c r="Q377" s="264"/>
      <c r="R377" s="264"/>
      <c r="S377" s="264"/>
      <c r="T377" s="264"/>
      <c r="U377" s="264"/>
      <c r="V377" s="264"/>
      <c r="W377" s="264"/>
      <c r="X377" s="264"/>
    </row>
    <row r="378" spans="5:24" x14ac:dyDescent="0.3">
      <c r="E378" s="264"/>
      <c r="F378" s="264"/>
      <c r="G378" s="264"/>
      <c r="H378" s="264"/>
      <c r="I378" s="264"/>
      <c r="J378" s="264"/>
      <c r="K378" s="264"/>
      <c r="L378" s="264"/>
      <c r="M378" s="264"/>
      <c r="N378" s="264"/>
      <c r="O378" s="264"/>
      <c r="P378" s="264"/>
      <c r="Q378" s="264"/>
      <c r="R378" s="264"/>
      <c r="S378" s="264"/>
      <c r="T378" s="264"/>
      <c r="U378" s="264"/>
      <c r="V378" s="264"/>
      <c r="W378" s="264"/>
      <c r="X378" s="264"/>
    </row>
    <row r="379" spans="5:24" x14ac:dyDescent="0.3">
      <c r="E379" s="264"/>
      <c r="F379" s="264"/>
      <c r="G379" s="264"/>
      <c r="H379" s="264"/>
      <c r="I379" s="264"/>
      <c r="J379" s="264"/>
      <c r="K379" s="264"/>
      <c r="L379" s="264"/>
      <c r="M379" s="264"/>
      <c r="N379" s="264"/>
      <c r="O379" s="264"/>
      <c r="P379" s="264"/>
      <c r="Q379" s="264"/>
      <c r="R379" s="264"/>
      <c r="S379" s="264"/>
      <c r="T379" s="264"/>
      <c r="U379" s="264"/>
      <c r="V379" s="264"/>
      <c r="W379" s="264"/>
      <c r="X379" s="264"/>
    </row>
    <row r="380" spans="5:24" x14ac:dyDescent="0.3">
      <c r="E380" s="264"/>
      <c r="F380" s="264"/>
      <c r="G380" s="264"/>
      <c r="H380" s="264"/>
      <c r="I380" s="264"/>
      <c r="J380" s="264"/>
      <c r="K380" s="264"/>
      <c r="L380" s="264"/>
      <c r="M380" s="264"/>
      <c r="N380" s="264"/>
      <c r="O380" s="264"/>
      <c r="P380" s="264"/>
      <c r="Q380" s="264"/>
      <c r="R380" s="264"/>
      <c r="S380" s="264"/>
      <c r="T380" s="264"/>
      <c r="U380" s="264"/>
      <c r="V380" s="264"/>
      <c r="W380" s="264"/>
      <c r="X380" s="264"/>
    </row>
    <row r="381" spans="5:24" x14ac:dyDescent="0.3">
      <c r="E381" s="264"/>
      <c r="F381" s="264"/>
      <c r="G381" s="264"/>
      <c r="H381" s="264"/>
      <c r="I381" s="264"/>
      <c r="J381" s="264"/>
      <c r="K381" s="264"/>
      <c r="L381" s="264"/>
      <c r="M381" s="264"/>
      <c r="N381" s="264"/>
      <c r="O381" s="264"/>
      <c r="P381" s="264"/>
      <c r="Q381" s="264"/>
      <c r="R381" s="264"/>
      <c r="S381" s="264"/>
      <c r="T381" s="264"/>
      <c r="U381" s="264"/>
      <c r="V381" s="264"/>
      <c r="W381" s="264"/>
      <c r="X381" s="264"/>
    </row>
    <row r="382" spans="5:24" x14ac:dyDescent="0.3">
      <c r="E382" s="264"/>
      <c r="F382" s="264"/>
      <c r="G382" s="264"/>
      <c r="H382" s="264"/>
      <c r="I382" s="264"/>
      <c r="J382" s="264"/>
      <c r="K382" s="264"/>
      <c r="L382" s="264"/>
      <c r="M382" s="264"/>
      <c r="N382" s="264"/>
      <c r="O382" s="264"/>
      <c r="P382" s="264"/>
      <c r="Q382" s="264"/>
      <c r="R382" s="264"/>
      <c r="S382" s="264"/>
      <c r="T382" s="264"/>
      <c r="U382" s="264"/>
      <c r="V382" s="264"/>
      <c r="W382" s="264"/>
      <c r="X382" s="264"/>
    </row>
    <row r="383" spans="5:24" x14ac:dyDescent="0.3">
      <c r="E383" s="264"/>
      <c r="F383" s="264"/>
      <c r="G383" s="264"/>
      <c r="H383" s="264"/>
      <c r="I383" s="264"/>
      <c r="J383" s="264"/>
      <c r="K383" s="264"/>
      <c r="L383" s="264"/>
      <c r="M383" s="264"/>
      <c r="N383" s="264"/>
      <c r="O383" s="264"/>
      <c r="P383" s="264"/>
      <c r="Q383" s="264"/>
      <c r="R383" s="264"/>
      <c r="S383" s="264"/>
      <c r="T383" s="264"/>
      <c r="U383" s="264"/>
      <c r="V383" s="264"/>
      <c r="W383" s="264"/>
      <c r="X383" s="264"/>
    </row>
    <row r="384" spans="5:24" x14ac:dyDescent="0.3">
      <c r="E384" s="264"/>
      <c r="F384" s="264"/>
      <c r="G384" s="264"/>
      <c r="H384" s="264"/>
      <c r="I384" s="264"/>
      <c r="J384" s="264"/>
      <c r="K384" s="264"/>
      <c r="L384" s="264"/>
      <c r="M384" s="264"/>
      <c r="N384" s="264"/>
      <c r="O384" s="264"/>
      <c r="P384" s="264"/>
      <c r="Q384" s="264"/>
      <c r="R384" s="264"/>
      <c r="S384" s="264"/>
      <c r="T384" s="264"/>
      <c r="U384" s="264"/>
      <c r="V384" s="264"/>
      <c r="W384" s="264"/>
      <c r="X384" s="264"/>
    </row>
    <row r="385" spans="5:24" x14ac:dyDescent="0.3">
      <c r="E385" s="264"/>
      <c r="F385" s="264"/>
      <c r="G385" s="264"/>
      <c r="H385" s="264"/>
      <c r="I385" s="264"/>
      <c r="J385" s="264"/>
      <c r="K385" s="264"/>
      <c r="L385" s="264"/>
      <c r="M385" s="264"/>
      <c r="N385" s="264"/>
      <c r="O385" s="264"/>
      <c r="P385" s="264"/>
      <c r="Q385" s="264"/>
      <c r="R385" s="264"/>
      <c r="S385" s="264"/>
      <c r="T385" s="264"/>
      <c r="U385" s="264"/>
      <c r="V385" s="264"/>
      <c r="W385" s="264"/>
      <c r="X385" s="264"/>
    </row>
    <row r="386" spans="5:24" x14ac:dyDescent="0.3">
      <c r="E386" s="264"/>
      <c r="F386" s="264"/>
      <c r="G386" s="264"/>
      <c r="H386" s="264"/>
      <c r="I386" s="264"/>
      <c r="J386" s="264"/>
      <c r="K386" s="264"/>
      <c r="L386" s="264"/>
      <c r="M386" s="264"/>
      <c r="N386" s="264"/>
      <c r="O386" s="264"/>
      <c r="P386" s="264"/>
      <c r="Q386" s="264"/>
      <c r="R386" s="264"/>
      <c r="S386" s="264"/>
      <c r="T386" s="264"/>
      <c r="U386" s="264"/>
      <c r="V386" s="264"/>
      <c r="W386" s="264"/>
      <c r="X386" s="264"/>
    </row>
    <row r="387" spans="5:24" x14ac:dyDescent="0.3">
      <c r="E387" s="264"/>
      <c r="F387" s="264"/>
      <c r="G387" s="264"/>
      <c r="H387" s="264"/>
      <c r="I387" s="264"/>
      <c r="J387" s="264"/>
      <c r="K387" s="264"/>
      <c r="L387" s="264"/>
      <c r="M387" s="264"/>
      <c r="N387" s="264"/>
      <c r="O387" s="264"/>
      <c r="P387" s="264"/>
      <c r="Q387" s="264"/>
      <c r="R387" s="264"/>
      <c r="S387" s="264"/>
      <c r="T387" s="264"/>
      <c r="U387" s="264"/>
      <c r="V387" s="264"/>
      <c r="W387" s="264"/>
      <c r="X387" s="264"/>
    </row>
    <row r="388" spans="5:24" x14ac:dyDescent="0.3">
      <c r="E388" s="264"/>
      <c r="F388" s="264"/>
      <c r="G388" s="264"/>
      <c r="H388" s="264"/>
      <c r="I388" s="264"/>
      <c r="J388" s="264"/>
      <c r="K388" s="264"/>
      <c r="L388" s="264"/>
      <c r="M388" s="264"/>
      <c r="N388" s="264"/>
      <c r="O388" s="264"/>
      <c r="P388" s="264"/>
      <c r="Q388" s="264"/>
      <c r="R388" s="264"/>
      <c r="S388" s="264"/>
      <c r="T388" s="264"/>
      <c r="U388" s="264"/>
      <c r="V388" s="264"/>
      <c r="W388" s="264"/>
      <c r="X388" s="264"/>
    </row>
    <row r="389" spans="5:24" x14ac:dyDescent="0.3">
      <c r="E389" s="264"/>
      <c r="F389" s="264"/>
      <c r="G389" s="264"/>
      <c r="H389" s="264"/>
      <c r="I389" s="264"/>
      <c r="J389" s="264"/>
      <c r="K389" s="264"/>
      <c r="L389" s="264"/>
      <c r="M389" s="264"/>
      <c r="N389" s="264"/>
      <c r="O389" s="264"/>
      <c r="P389" s="264"/>
      <c r="Q389" s="264"/>
      <c r="R389" s="264"/>
      <c r="S389" s="264"/>
      <c r="T389" s="264"/>
      <c r="U389" s="264"/>
      <c r="V389" s="264"/>
      <c r="W389" s="264"/>
      <c r="X389" s="264"/>
    </row>
    <row r="390" spans="5:24" x14ac:dyDescent="0.3">
      <c r="E390" s="264"/>
      <c r="F390" s="264"/>
      <c r="G390" s="264"/>
      <c r="H390" s="264"/>
      <c r="I390" s="264"/>
      <c r="J390" s="264"/>
      <c r="K390" s="264"/>
      <c r="L390" s="264"/>
      <c r="M390" s="264"/>
      <c r="N390" s="264"/>
      <c r="O390" s="264"/>
      <c r="P390" s="264"/>
      <c r="Q390" s="264"/>
      <c r="R390" s="264"/>
      <c r="S390" s="264"/>
      <c r="T390" s="264"/>
      <c r="U390" s="264"/>
      <c r="V390" s="264"/>
      <c r="W390" s="264"/>
      <c r="X390" s="264"/>
    </row>
    <row r="391" spans="5:24" x14ac:dyDescent="0.3">
      <c r="E391" s="264"/>
      <c r="F391" s="264"/>
      <c r="G391" s="264"/>
      <c r="H391" s="264"/>
      <c r="I391" s="264"/>
      <c r="J391" s="264"/>
      <c r="K391" s="264"/>
      <c r="L391" s="264"/>
      <c r="M391" s="264"/>
      <c r="N391" s="264"/>
      <c r="O391" s="264"/>
      <c r="P391" s="264"/>
      <c r="Q391" s="264"/>
      <c r="R391" s="264"/>
      <c r="S391" s="264"/>
      <c r="T391" s="264"/>
      <c r="U391" s="264"/>
      <c r="V391" s="264"/>
      <c r="W391" s="264"/>
      <c r="X391" s="264"/>
    </row>
    <row r="392" spans="5:24" x14ac:dyDescent="0.3">
      <c r="E392" s="264"/>
      <c r="F392" s="264"/>
      <c r="G392" s="264"/>
      <c r="H392" s="264"/>
      <c r="I392" s="264"/>
      <c r="J392" s="264"/>
      <c r="K392" s="264"/>
      <c r="L392" s="264"/>
      <c r="M392" s="264"/>
      <c r="N392" s="264"/>
      <c r="O392" s="264"/>
      <c r="P392" s="264"/>
      <c r="Q392" s="264"/>
      <c r="R392" s="264"/>
      <c r="S392" s="264"/>
      <c r="T392" s="264"/>
      <c r="U392" s="264"/>
      <c r="V392" s="264"/>
      <c r="W392" s="264"/>
      <c r="X392" s="264"/>
    </row>
    <row r="393" spans="5:24" x14ac:dyDescent="0.3">
      <c r="E393" s="264"/>
      <c r="F393" s="264"/>
      <c r="G393" s="264"/>
      <c r="H393" s="264"/>
      <c r="I393" s="264"/>
      <c r="J393" s="264"/>
      <c r="K393" s="264"/>
      <c r="L393" s="264"/>
      <c r="M393" s="264"/>
      <c r="N393" s="264"/>
      <c r="O393" s="264"/>
      <c r="P393" s="264"/>
      <c r="Q393" s="264"/>
      <c r="R393" s="264"/>
      <c r="S393" s="264"/>
      <c r="T393" s="264"/>
      <c r="U393" s="264"/>
      <c r="V393" s="264"/>
      <c r="W393" s="264"/>
      <c r="X393" s="264"/>
    </row>
    <row r="394" spans="5:24" x14ac:dyDescent="0.3">
      <c r="E394" s="264"/>
      <c r="F394" s="264"/>
      <c r="G394" s="264"/>
      <c r="H394" s="264"/>
      <c r="I394" s="264"/>
      <c r="J394" s="264"/>
      <c r="K394" s="264"/>
      <c r="L394" s="264"/>
      <c r="M394" s="264"/>
      <c r="N394" s="264"/>
      <c r="O394" s="264"/>
      <c r="P394" s="264"/>
      <c r="Q394" s="264"/>
      <c r="R394" s="264"/>
      <c r="S394" s="264"/>
      <c r="T394" s="264"/>
      <c r="U394" s="264"/>
      <c r="V394" s="264"/>
      <c r="W394" s="264"/>
      <c r="X394" s="264"/>
    </row>
    <row r="395" spans="5:24" x14ac:dyDescent="0.3">
      <c r="E395" s="264"/>
      <c r="F395" s="264"/>
      <c r="G395" s="264"/>
      <c r="H395" s="264"/>
      <c r="I395" s="264"/>
      <c r="J395" s="264"/>
      <c r="K395" s="264"/>
      <c r="L395" s="264"/>
      <c r="M395" s="264"/>
      <c r="N395" s="264"/>
      <c r="O395" s="264"/>
      <c r="P395" s="264"/>
      <c r="Q395" s="264"/>
      <c r="R395" s="264"/>
      <c r="S395" s="264"/>
      <c r="T395" s="264"/>
      <c r="U395" s="264"/>
      <c r="V395" s="264"/>
      <c r="W395" s="264"/>
      <c r="X395" s="264"/>
    </row>
    <row r="396" spans="5:24" x14ac:dyDescent="0.3">
      <c r="E396" s="264"/>
      <c r="F396" s="264"/>
      <c r="G396" s="264"/>
      <c r="H396" s="264"/>
      <c r="I396" s="264"/>
      <c r="J396" s="264"/>
      <c r="K396" s="264"/>
      <c r="L396" s="264"/>
      <c r="M396" s="264"/>
      <c r="N396" s="264"/>
      <c r="O396" s="264"/>
      <c r="P396" s="264"/>
      <c r="Q396" s="264"/>
      <c r="R396" s="264"/>
      <c r="S396" s="264"/>
      <c r="T396" s="264"/>
      <c r="U396" s="264"/>
      <c r="V396" s="264"/>
      <c r="W396" s="264"/>
      <c r="X396" s="264"/>
    </row>
    <row r="397" spans="5:24" x14ac:dyDescent="0.3">
      <c r="E397" s="264"/>
      <c r="F397" s="264"/>
      <c r="G397" s="264"/>
      <c r="H397" s="264"/>
      <c r="I397" s="264"/>
      <c r="J397" s="264"/>
      <c r="K397" s="264"/>
      <c r="L397" s="264"/>
      <c r="M397" s="264"/>
      <c r="N397" s="264"/>
      <c r="O397" s="264"/>
      <c r="P397" s="264"/>
      <c r="Q397" s="264"/>
      <c r="R397" s="264"/>
      <c r="S397" s="264"/>
      <c r="T397" s="264"/>
      <c r="U397" s="264"/>
      <c r="V397" s="264"/>
      <c r="W397" s="264"/>
      <c r="X397" s="264"/>
    </row>
    <row r="398" spans="5:24" x14ac:dyDescent="0.3">
      <c r="E398" s="264"/>
      <c r="F398" s="264"/>
      <c r="G398" s="264"/>
      <c r="H398" s="264"/>
      <c r="I398" s="264"/>
      <c r="J398" s="264"/>
      <c r="K398" s="264"/>
      <c r="L398" s="264"/>
      <c r="M398" s="264"/>
      <c r="N398" s="264"/>
      <c r="O398" s="264"/>
      <c r="P398" s="264"/>
      <c r="Q398" s="264"/>
      <c r="R398" s="264"/>
      <c r="S398" s="264"/>
      <c r="T398" s="264"/>
      <c r="U398" s="264"/>
      <c r="V398" s="264"/>
      <c r="W398" s="264"/>
      <c r="X398" s="264"/>
    </row>
    <row r="399" spans="5:24" x14ac:dyDescent="0.3">
      <c r="E399" s="264"/>
      <c r="F399" s="264"/>
      <c r="G399" s="264"/>
      <c r="H399" s="264"/>
      <c r="I399" s="264"/>
      <c r="J399" s="264"/>
      <c r="K399" s="264"/>
      <c r="L399" s="264"/>
      <c r="M399" s="264"/>
      <c r="N399" s="264"/>
      <c r="O399" s="264"/>
      <c r="P399" s="264"/>
      <c r="Q399" s="264"/>
      <c r="R399" s="264"/>
      <c r="S399" s="264"/>
      <c r="T399" s="264"/>
      <c r="U399" s="264"/>
      <c r="V399" s="264"/>
      <c r="W399" s="264"/>
      <c r="X399" s="264"/>
    </row>
    <row r="400" spans="5:24" x14ac:dyDescent="0.3">
      <c r="E400" s="264"/>
      <c r="F400" s="264"/>
      <c r="G400" s="264"/>
      <c r="H400" s="264"/>
      <c r="I400" s="264"/>
      <c r="J400" s="264"/>
      <c r="K400" s="264"/>
      <c r="L400" s="264"/>
      <c r="M400" s="264"/>
      <c r="N400" s="264"/>
      <c r="O400" s="264"/>
      <c r="P400" s="264"/>
      <c r="Q400" s="264"/>
      <c r="R400" s="264"/>
      <c r="S400" s="264"/>
      <c r="T400" s="264"/>
      <c r="U400" s="264"/>
      <c r="V400" s="264"/>
      <c r="W400" s="264"/>
      <c r="X400" s="264"/>
    </row>
    <row r="401" spans="5:24" x14ac:dyDescent="0.3">
      <c r="E401" s="264"/>
      <c r="F401" s="264"/>
      <c r="G401" s="264"/>
      <c r="H401" s="264"/>
      <c r="I401" s="264"/>
      <c r="J401" s="264"/>
      <c r="K401" s="264"/>
      <c r="L401" s="264"/>
      <c r="M401" s="264"/>
      <c r="N401" s="264"/>
      <c r="O401" s="264"/>
      <c r="P401" s="264"/>
      <c r="Q401" s="264"/>
      <c r="R401" s="264"/>
      <c r="S401" s="264"/>
      <c r="T401" s="264"/>
      <c r="U401" s="264"/>
      <c r="V401" s="264"/>
      <c r="W401" s="264"/>
      <c r="X401" s="264"/>
    </row>
    <row r="402" spans="5:24" x14ac:dyDescent="0.3">
      <c r="E402" s="264"/>
      <c r="F402" s="264"/>
      <c r="G402" s="264"/>
      <c r="H402" s="264"/>
      <c r="I402" s="264"/>
      <c r="J402" s="264"/>
      <c r="K402" s="264"/>
      <c r="L402" s="264"/>
      <c r="M402" s="264"/>
      <c r="N402" s="264"/>
      <c r="O402" s="264"/>
      <c r="P402" s="264"/>
      <c r="Q402" s="264"/>
      <c r="R402" s="264"/>
      <c r="S402" s="264"/>
      <c r="T402" s="264"/>
      <c r="U402" s="264"/>
      <c r="V402" s="264"/>
      <c r="W402" s="264"/>
      <c r="X402" s="264"/>
    </row>
    <row r="403" spans="5:24" x14ac:dyDescent="0.3">
      <c r="E403" s="264"/>
      <c r="F403" s="264"/>
      <c r="G403" s="264"/>
      <c r="H403" s="264"/>
      <c r="I403" s="264"/>
      <c r="J403" s="264"/>
      <c r="K403" s="264"/>
      <c r="L403" s="264"/>
      <c r="M403" s="264"/>
      <c r="N403" s="264"/>
      <c r="O403" s="264"/>
      <c r="P403" s="264"/>
      <c r="Q403" s="264"/>
      <c r="R403" s="264"/>
      <c r="S403" s="264"/>
      <c r="T403" s="264"/>
      <c r="U403" s="264"/>
      <c r="V403" s="264"/>
      <c r="W403" s="264"/>
      <c r="X403" s="264"/>
    </row>
    <row r="404" spans="5:24" x14ac:dyDescent="0.3">
      <c r="E404" s="264"/>
      <c r="F404" s="264"/>
      <c r="G404" s="264"/>
      <c r="H404" s="264"/>
      <c r="I404" s="264"/>
      <c r="J404" s="264"/>
      <c r="K404" s="264"/>
      <c r="L404" s="264"/>
      <c r="M404" s="264"/>
      <c r="N404" s="264"/>
      <c r="O404" s="264"/>
      <c r="P404" s="264"/>
      <c r="Q404" s="264"/>
      <c r="R404" s="264"/>
      <c r="S404" s="264"/>
      <c r="T404" s="264"/>
      <c r="U404" s="264"/>
      <c r="V404" s="264"/>
      <c r="W404" s="264"/>
      <c r="X404" s="264"/>
    </row>
    <row r="405" spans="5:24" x14ac:dyDescent="0.3">
      <c r="E405" s="264"/>
      <c r="F405" s="264"/>
      <c r="G405" s="264"/>
      <c r="H405" s="264"/>
      <c r="I405" s="264"/>
      <c r="J405" s="264"/>
      <c r="K405" s="264"/>
      <c r="L405" s="264"/>
      <c r="M405" s="264"/>
      <c r="N405" s="264"/>
      <c r="O405" s="264"/>
      <c r="P405" s="264"/>
      <c r="Q405" s="264"/>
      <c r="R405" s="264"/>
      <c r="S405" s="264"/>
      <c r="T405" s="264"/>
      <c r="U405" s="264"/>
      <c r="V405" s="264"/>
      <c r="W405" s="264"/>
      <c r="X405" s="264"/>
    </row>
    <row r="406" spans="5:24" x14ac:dyDescent="0.3">
      <c r="E406" s="264"/>
      <c r="F406" s="264"/>
      <c r="G406" s="264"/>
      <c r="H406" s="264"/>
      <c r="I406" s="264"/>
      <c r="J406" s="264"/>
      <c r="K406" s="264"/>
      <c r="L406" s="264"/>
      <c r="M406" s="264"/>
      <c r="N406" s="264"/>
      <c r="O406" s="264"/>
      <c r="P406" s="264"/>
      <c r="Q406" s="264"/>
      <c r="R406" s="264"/>
      <c r="S406" s="264"/>
      <c r="T406" s="264"/>
      <c r="U406" s="264"/>
      <c r="V406" s="264"/>
      <c r="W406" s="264"/>
      <c r="X406" s="264"/>
    </row>
    <row r="407" spans="5:24" x14ac:dyDescent="0.3">
      <c r="E407" s="264"/>
      <c r="F407" s="264"/>
      <c r="G407" s="264"/>
      <c r="H407" s="264"/>
      <c r="I407" s="264"/>
      <c r="J407" s="264"/>
      <c r="K407" s="264"/>
      <c r="L407" s="264"/>
      <c r="M407" s="264"/>
      <c r="N407" s="264"/>
      <c r="O407" s="264"/>
      <c r="P407" s="264"/>
      <c r="Q407" s="264"/>
      <c r="R407" s="264"/>
      <c r="S407" s="264"/>
      <c r="T407" s="264"/>
      <c r="U407" s="264"/>
      <c r="V407" s="264"/>
      <c r="W407" s="264"/>
      <c r="X407" s="264"/>
    </row>
    <row r="408" spans="5:24" x14ac:dyDescent="0.3">
      <c r="E408" s="264"/>
      <c r="F408" s="264"/>
      <c r="G408" s="264"/>
      <c r="H408" s="264"/>
      <c r="I408" s="264"/>
      <c r="J408" s="264"/>
      <c r="K408" s="264"/>
      <c r="L408" s="264"/>
      <c r="M408" s="264"/>
      <c r="N408" s="264"/>
      <c r="O408" s="264"/>
      <c r="P408" s="264"/>
      <c r="Q408" s="264"/>
      <c r="R408" s="264"/>
      <c r="S408" s="264"/>
      <c r="T408" s="264"/>
      <c r="U408" s="264"/>
      <c r="V408" s="264"/>
      <c r="W408" s="264"/>
      <c r="X408" s="264"/>
    </row>
    <row r="409" spans="5:24" x14ac:dyDescent="0.3">
      <c r="E409" s="264"/>
      <c r="F409" s="264"/>
      <c r="G409" s="264"/>
      <c r="H409" s="264"/>
      <c r="I409" s="264"/>
      <c r="J409" s="264"/>
      <c r="K409" s="264"/>
      <c r="L409" s="264"/>
      <c r="M409" s="264"/>
      <c r="N409" s="264"/>
      <c r="O409" s="264"/>
      <c r="P409" s="264"/>
      <c r="Q409" s="264"/>
      <c r="R409" s="264"/>
      <c r="S409" s="264"/>
      <c r="T409" s="264"/>
      <c r="U409" s="264"/>
      <c r="V409" s="264"/>
      <c r="W409" s="264"/>
      <c r="X409" s="264"/>
    </row>
    <row r="410" spans="5:24" x14ac:dyDescent="0.3">
      <c r="E410" s="264"/>
      <c r="F410" s="264"/>
      <c r="G410" s="264"/>
      <c r="H410" s="264"/>
      <c r="I410" s="264"/>
      <c r="J410" s="264"/>
      <c r="K410" s="264"/>
      <c r="L410" s="264"/>
      <c r="M410" s="264"/>
      <c r="N410" s="264"/>
      <c r="O410" s="264"/>
      <c r="P410" s="264"/>
      <c r="Q410" s="264"/>
      <c r="R410" s="264"/>
      <c r="S410" s="264"/>
      <c r="T410" s="264"/>
      <c r="U410" s="264"/>
      <c r="V410" s="264"/>
      <c r="W410" s="264"/>
      <c r="X410" s="264"/>
    </row>
    <row r="411" spans="5:24" x14ac:dyDescent="0.3">
      <c r="E411" s="264"/>
      <c r="F411" s="264"/>
      <c r="G411" s="264"/>
      <c r="H411" s="264"/>
      <c r="I411" s="264"/>
      <c r="J411" s="264"/>
      <c r="K411" s="264"/>
      <c r="L411" s="264"/>
      <c r="M411" s="264"/>
      <c r="N411" s="264"/>
      <c r="O411" s="264"/>
      <c r="P411" s="264"/>
      <c r="Q411" s="264"/>
      <c r="R411" s="264"/>
      <c r="S411" s="264"/>
      <c r="T411" s="264"/>
      <c r="U411" s="264"/>
      <c r="V411" s="264"/>
      <c r="W411" s="264"/>
      <c r="X411" s="264"/>
    </row>
    <row r="412" spans="5:24" x14ac:dyDescent="0.3">
      <c r="E412" s="264"/>
      <c r="F412" s="264"/>
      <c r="G412" s="264"/>
      <c r="H412" s="264"/>
      <c r="I412" s="264"/>
      <c r="J412" s="264"/>
      <c r="K412" s="264"/>
      <c r="L412" s="264"/>
      <c r="M412" s="264"/>
      <c r="N412" s="264"/>
      <c r="O412" s="264"/>
      <c r="P412" s="264"/>
      <c r="Q412" s="264"/>
      <c r="R412" s="264"/>
      <c r="S412" s="264"/>
      <c r="T412" s="264"/>
      <c r="U412" s="264"/>
      <c r="V412" s="264"/>
      <c r="W412" s="264"/>
      <c r="X412" s="264"/>
    </row>
    <row r="413" spans="5:24" x14ac:dyDescent="0.3">
      <c r="E413" s="264"/>
      <c r="F413" s="264"/>
      <c r="G413" s="264"/>
      <c r="H413" s="264"/>
      <c r="I413" s="264"/>
      <c r="J413" s="264"/>
      <c r="K413" s="264"/>
      <c r="L413" s="264"/>
      <c r="M413" s="264"/>
      <c r="N413" s="264"/>
      <c r="O413" s="264"/>
      <c r="P413" s="264"/>
      <c r="Q413" s="264"/>
      <c r="R413" s="264"/>
      <c r="S413" s="264"/>
      <c r="T413" s="264"/>
      <c r="U413" s="264"/>
      <c r="V413" s="264"/>
      <c r="W413" s="264"/>
      <c r="X413" s="264"/>
    </row>
    <row r="414" spans="5:24" x14ac:dyDescent="0.3">
      <c r="E414" s="264"/>
      <c r="F414" s="264"/>
      <c r="G414" s="264"/>
      <c r="H414" s="264"/>
      <c r="I414" s="264"/>
      <c r="J414" s="264"/>
      <c r="K414" s="264"/>
      <c r="L414" s="264"/>
      <c r="M414" s="264"/>
      <c r="N414" s="264"/>
      <c r="O414" s="264"/>
      <c r="P414" s="264"/>
      <c r="Q414" s="264"/>
      <c r="R414" s="264"/>
      <c r="S414" s="264"/>
      <c r="T414" s="264"/>
      <c r="U414" s="264"/>
      <c r="V414" s="264"/>
      <c r="W414" s="264"/>
      <c r="X414" s="264"/>
    </row>
    <row r="415" spans="5:24" x14ac:dyDescent="0.3">
      <c r="E415" s="264"/>
      <c r="F415" s="264"/>
      <c r="G415" s="264"/>
      <c r="H415" s="264"/>
      <c r="I415" s="264"/>
      <c r="J415" s="264"/>
      <c r="K415" s="264"/>
      <c r="L415" s="264"/>
      <c r="M415" s="264"/>
      <c r="N415" s="264"/>
      <c r="O415" s="264"/>
      <c r="P415" s="264"/>
      <c r="Q415" s="264"/>
      <c r="R415" s="264"/>
      <c r="S415" s="264"/>
      <c r="T415" s="264"/>
      <c r="U415" s="264"/>
      <c r="V415" s="264"/>
      <c r="W415" s="264"/>
      <c r="X415" s="264"/>
    </row>
    <row r="416" spans="5:24" x14ac:dyDescent="0.3">
      <c r="E416" s="264"/>
      <c r="F416" s="264"/>
      <c r="G416" s="264"/>
      <c r="H416" s="264"/>
      <c r="I416" s="264"/>
      <c r="J416" s="264"/>
      <c r="K416" s="264"/>
      <c r="L416" s="264"/>
      <c r="M416" s="264"/>
      <c r="N416" s="264"/>
      <c r="O416" s="264"/>
      <c r="P416" s="264"/>
      <c r="Q416" s="264"/>
      <c r="R416" s="264"/>
      <c r="S416" s="264"/>
      <c r="T416" s="264"/>
      <c r="U416" s="264"/>
      <c r="V416" s="264"/>
      <c r="W416" s="264"/>
      <c r="X416" s="264"/>
    </row>
    <row r="417" spans="5:24" x14ac:dyDescent="0.3">
      <c r="E417" s="264"/>
      <c r="F417" s="264"/>
      <c r="G417" s="264"/>
      <c r="H417" s="264"/>
      <c r="I417" s="264"/>
      <c r="J417" s="264"/>
      <c r="K417" s="264"/>
      <c r="L417" s="264"/>
      <c r="M417" s="264"/>
      <c r="N417" s="264"/>
      <c r="O417" s="264"/>
      <c r="P417" s="264"/>
      <c r="Q417" s="264"/>
      <c r="R417" s="264"/>
      <c r="S417" s="264"/>
      <c r="T417" s="264"/>
      <c r="U417" s="264"/>
      <c r="V417" s="264"/>
      <c r="W417" s="264"/>
      <c r="X417" s="264"/>
    </row>
    <row r="418" spans="5:24" x14ac:dyDescent="0.3">
      <c r="E418" s="264"/>
      <c r="F418" s="264"/>
      <c r="G418" s="264"/>
      <c r="H418" s="264"/>
      <c r="I418" s="264"/>
      <c r="J418" s="264"/>
      <c r="K418" s="264"/>
      <c r="L418" s="264"/>
      <c r="M418" s="264"/>
      <c r="N418" s="264"/>
      <c r="O418" s="264"/>
      <c r="P418" s="264"/>
      <c r="Q418" s="264"/>
      <c r="R418" s="264"/>
      <c r="S418" s="264"/>
      <c r="T418" s="264"/>
      <c r="U418" s="264"/>
      <c r="V418" s="264"/>
      <c r="W418" s="264"/>
      <c r="X418" s="264"/>
    </row>
    <row r="419" spans="5:24" x14ac:dyDescent="0.3">
      <c r="E419" s="264"/>
      <c r="F419" s="264"/>
      <c r="G419" s="264"/>
      <c r="H419" s="264"/>
      <c r="I419" s="264"/>
      <c r="J419" s="264"/>
      <c r="K419" s="264"/>
      <c r="L419" s="264"/>
      <c r="M419" s="264"/>
      <c r="N419" s="264"/>
      <c r="O419" s="264"/>
      <c r="P419" s="264"/>
      <c r="Q419" s="264"/>
      <c r="R419" s="264"/>
      <c r="S419" s="264"/>
      <c r="T419" s="264"/>
      <c r="U419" s="264"/>
      <c r="V419" s="264"/>
      <c r="W419" s="264"/>
      <c r="X419" s="264"/>
    </row>
    <row r="420" spans="5:24" x14ac:dyDescent="0.3">
      <c r="E420" s="264"/>
      <c r="F420" s="264"/>
      <c r="G420" s="264"/>
      <c r="H420" s="264"/>
      <c r="I420" s="264"/>
      <c r="J420" s="264"/>
      <c r="K420" s="264"/>
      <c r="L420" s="264"/>
      <c r="M420" s="264"/>
      <c r="N420" s="264"/>
      <c r="O420" s="264"/>
      <c r="P420" s="264"/>
      <c r="Q420" s="264"/>
      <c r="R420" s="264"/>
      <c r="S420" s="264"/>
      <c r="T420" s="264"/>
      <c r="U420" s="264"/>
      <c r="V420" s="264"/>
      <c r="W420" s="264"/>
      <c r="X420" s="264"/>
    </row>
    <row r="421" spans="5:24" x14ac:dyDescent="0.3">
      <c r="E421" s="264"/>
      <c r="F421" s="264"/>
      <c r="G421" s="264"/>
      <c r="H421" s="264"/>
      <c r="I421" s="264"/>
      <c r="J421" s="264"/>
      <c r="K421" s="264"/>
      <c r="L421" s="264"/>
      <c r="M421" s="264"/>
      <c r="N421" s="264"/>
      <c r="O421" s="264"/>
      <c r="P421" s="264"/>
      <c r="Q421" s="264"/>
      <c r="R421" s="264"/>
      <c r="S421" s="264"/>
      <c r="T421" s="264"/>
      <c r="U421" s="264"/>
      <c r="V421" s="264"/>
      <c r="W421" s="264"/>
      <c r="X421" s="264"/>
    </row>
    <row r="422" spans="5:24" x14ac:dyDescent="0.3">
      <c r="E422" s="264"/>
      <c r="F422" s="264"/>
      <c r="G422" s="264"/>
      <c r="H422" s="264"/>
      <c r="I422" s="264"/>
      <c r="J422" s="264"/>
      <c r="K422" s="264"/>
      <c r="L422" s="264"/>
      <c r="M422" s="264"/>
      <c r="N422" s="264"/>
      <c r="O422" s="264"/>
      <c r="P422" s="264"/>
      <c r="Q422" s="264"/>
      <c r="R422" s="264"/>
      <c r="S422" s="264"/>
      <c r="T422" s="264"/>
      <c r="U422" s="264"/>
      <c r="V422" s="264"/>
      <c r="W422" s="264"/>
      <c r="X422" s="264"/>
    </row>
    <row r="423" spans="5:24" x14ac:dyDescent="0.3">
      <c r="E423" s="264"/>
      <c r="F423" s="264"/>
      <c r="G423" s="264"/>
      <c r="H423" s="264"/>
      <c r="I423" s="264"/>
      <c r="J423" s="264"/>
      <c r="K423" s="264"/>
      <c r="L423" s="264"/>
      <c r="M423" s="264"/>
      <c r="N423" s="264"/>
      <c r="O423" s="264"/>
      <c r="P423" s="264"/>
      <c r="Q423" s="264"/>
      <c r="R423" s="264"/>
      <c r="S423" s="264"/>
      <c r="T423" s="264"/>
      <c r="U423" s="264"/>
      <c r="V423" s="264"/>
      <c r="W423" s="264"/>
      <c r="X423" s="264"/>
    </row>
    <row r="424" spans="5:24" x14ac:dyDescent="0.3">
      <c r="E424" s="264"/>
      <c r="F424" s="264"/>
      <c r="G424" s="264"/>
      <c r="H424" s="264"/>
      <c r="I424" s="264"/>
      <c r="J424" s="264"/>
      <c r="K424" s="264"/>
      <c r="L424" s="264"/>
      <c r="M424" s="264"/>
      <c r="N424" s="264"/>
      <c r="O424" s="264"/>
      <c r="P424" s="264"/>
      <c r="Q424" s="264"/>
      <c r="R424" s="264"/>
      <c r="S424" s="264"/>
      <c r="T424" s="264"/>
      <c r="U424" s="264"/>
      <c r="V424" s="264"/>
      <c r="W424" s="264"/>
      <c r="X424" s="264"/>
    </row>
    <row r="425" spans="5:24" x14ac:dyDescent="0.3">
      <c r="E425" s="264"/>
      <c r="F425" s="264"/>
      <c r="G425" s="264"/>
      <c r="H425" s="264"/>
      <c r="I425" s="264"/>
      <c r="J425" s="264"/>
      <c r="K425" s="264"/>
      <c r="L425" s="264"/>
      <c r="M425" s="264"/>
      <c r="N425" s="264"/>
      <c r="O425" s="264"/>
      <c r="P425" s="264"/>
      <c r="Q425" s="264"/>
      <c r="R425" s="264"/>
      <c r="S425" s="264"/>
      <c r="T425" s="264"/>
      <c r="U425" s="264"/>
      <c r="V425" s="264"/>
      <c r="W425" s="264"/>
      <c r="X425" s="264"/>
    </row>
    <row r="426" spans="5:24" x14ac:dyDescent="0.3">
      <c r="E426" s="264"/>
      <c r="F426" s="264"/>
      <c r="G426" s="264"/>
      <c r="H426" s="264"/>
      <c r="I426" s="264"/>
      <c r="J426" s="264"/>
      <c r="K426" s="264"/>
      <c r="L426" s="264"/>
      <c r="M426" s="264"/>
      <c r="N426" s="264"/>
      <c r="O426" s="264"/>
      <c r="P426" s="264"/>
      <c r="Q426" s="264"/>
      <c r="R426" s="264"/>
      <c r="S426" s="264"/>
      <c r="T426" s="264"/>
      <c r="U426" s="264"/>
      <c r="V426" s="264"/>
      <c r="W426" s="264"/>
      <c r="X426" s="264"/>
    </row>
    <row r="427" spans="5:24" x14ac:dyDescent="0.3">
      <c r="E427" s="264"/>
      <c r="F427" s="264"/>
      <c r="G427" s="264"/>
      <c r="H427" s="264"/>
      <c r="I427" s="264"/>
      <c r="J427" s="264"/>
      <c r="K427" s="264"/>
      <c r="L427" s="264"/>
      <c r="M427" s="264"/>
      <c r="N427" s="264"/>
      <c r="O427" s="264"/>
      <c r="P427" s="264"/>
      <c r="Q427" s="264"/>
      <c r="R427" s="264"/>
      <c r="S427" s="264"/>
      <c r="T427" s="264"/>
      <c r="U427" s="264"/>
      <c r="V427" s="264"/>
      <c r="W427" s="264"/>
      <c r="X427" s="264"/>
    </row>
    <row r="428" spans="5:24" x14ac:dyDescent="0.3">
      <c r="E428" s="264"/>
      <c r="F428" s="264"/>
      <c r="G428" s="264"/>
      <c r="H428" s="264"/>
      <c r="I428" s="264"/>
      <c r="J428" s="264"/>
      <c r="K428" s="264"/>
      <c r="L428" s="264"/>
      <c r="M428" s="264"/>
      <c r="N428" s="264"/>
      <c r="O428" s="264"/>
      <c r="P428" s="264"/>
      <c r="Q428" s="264"/>
      <c r="R428" s="264"/>
      <c r="S428" s="264"/>
      <c r="T428" s="264"/>
      <c r="U428" s="264"/>
      <c r="V428" s="264"/>
      <c r="W428" s="264"/>
      <c r="X428" s="264"/>
    </row>
    <row r="429" spans="5:24" x14ac:dyDescent="0.3">
      <c r="E429" s="264"/>
      <c r="F429" s="264"/>
      <c r="G429" s="264"/>
      <c r="H429" s="264"/>
      <c r="I429" s="264"/>
      <c r="J429" s="264"/>
      <c r="K429" s="264"/>
      <c r="L429" s="264"/>
      <c r="M429" s="264"/>
      <c r="N429" s="264"/>
      <c r="O429" s="264"/>
      <c r="P429" s="264"/>
      <c r="Q429" s="264"/>
      <c r="R429" s="264"/>
      <c r="S429" s="264"/>
      <c r="T429" s="264"/>
      <c r="U429" s="264"/>
      <c r="V429" s="264"/>
      <c r="W429" s="264"/>
      <c r="X429" s="264"/>
    </row>
    <row r="430" spans="5:24" x14ac:dyDescent="0.3">
      <c r="E430" s="264"/>
      <c r="F430" s="264"/>
      <c r="G430" s="264"/>
      <c r="H430" s="264"/>
      <c r="I430" s="264"/>
      <c r="J430" s="264"/>
      <c r="K430" s="264"/>
      <c r="L430" s="264"/>
      <c r="M430" s="264"/>
      <c r="N430" s="264"/>
      <c r="O430" s="264"/>
      <c r="P430" s="264"/>
      <c r="Q430" s="264"/>
      <c r="R430" s="264"/>
      <c r="S430" s="264"/>
      <c r="T430" s="264"/>
      <c r="U430" s="264"/>
      <c r="V430" s="264"/>
      <c r="W430" s="264"/>
      <c r="X430" s="264"/>
    </row>
    <row r="431" spans="5:24" x14ac:dyDescent="0.3">
      <c r="E431" s="264"/>
      <c r="F431" s="264"/>
      <c r="G431" s="264"/>
      <c r="H431" s="264"/>
      <c r="I431" s="264"/>
      <c r="J431" s="264"/>
      <c r="K431" s="264"/>
      <c r="L431" s="264"/>
      <c r="M431" s="264"/>
      <c r="N431" s="264"/>
      <c r="O431" s="264"/>
      <c r="P431" s="264"/>
      <c r="Q431" s="264"/>
      <c r="R431" s="264"/>
      <c r="S431" s="264"/>
      <c r="T431" s="264"/>
      <c r="U431" s="264"/>
      <c r="V431" s="264"/>
      <c r="W431" s="264"/>
      <c r="X431" s="264"/>
    </row>
    <row r="432" spans="5:24" x14ac:dyDescent="0.3">
      <c r="E432" s="264"/>
      <c r="F432" s="264"/>
      <c r="G432" s="264"/>
      <c r="H432" s="264"/>
      <c r="I432" s="264"/>
      <c r="J432" s="264"/>
      <c r="K432" s="264"/>
      <c r="L432" s="264"/>
      <c r="M432" s="264"/>
      <c r="N432" s="264"/>
      <c r="O432" s="264"/>
      <c r="P432" s="264"/>
      <c r="Q432" s="264"/>
      <c r="R432" s="264"/>
      <c r="S432" s="264"/>
      <c r="T432" s="264"/>
      <c r="U432" s="264"/>
      <c r="V432" s="264"/>
      <c r="W432" s="264"/>
      <c r="X432" s="264"/>
    </row>
    <row r="433" spans="5:24" x14ac:dyDescent="0.3">
      <c r="E433" s="264"/>
      <c r="F433" s="264"/>
      <c r="G433" s="264"/>
      <c r="H433" s="264"/>
      <c r="I433" s="264"/>
      <c r="J433" s="264"/>
      <c r="K433" s="264"/>
      <c r="L433" s="264"/>
      <c r="M433" s="264"/>
      <c r="N433" s="264"/>
      <c r="O433" s="264"/>
      <c r="P433" s="264"/>
      <c r="Q433" s="264"/>
      <c r="R433" s="264"/>
      <c r="S433" s="264"/>
      <c r="T433" s="264"/>
      <c r="U433" s="264"/>
      <c r="V433" s="264"/>
      <c r="W433" s="264"/>
      <c r="X433" s="264"/>
    </row>
    <row r="434" spans="5:24" x14ac:dyDescent="0.3">
      <c r="E434" s="264"/>
      <c r="F434" s="264"/>
      <c r="G434" s="264"/>
      <c r="H434" s="264"/>
      <c r="I434" s="264"/>
      <c r="J434" s="264"/>
      <c r="K434" s="264"/>
      <c r="L434" s="264"/>
      <c r="M434" s="264"/>
      <c r="N434" s="264"/>
      <c r="O434" s="264"/>
      <c r="P434" s="264"/>
      <c r="Q434" s="264"/>
      <c r="R434" s="264"/>
      <c r="S434" s="264"/>
      <c r="T434" s="264"/>
      <c r="U434" s="264"/>
      <c r="V434" s="264"/>
      <c r="W434" s="264"/>
      <c r="X434" s="264"/>
    </row>
    <row r="435" spans="5:24" x14ac:dyDescent="0.3">
      <c r="E435" s="264"/>
      <c r="F435" s="264"/>
      <c r="G435" s="264"/>
      <c r="H435" s="264"/>
      <c r="I435" s="264"/>
      <c r="J435" s="264"/>
      <c r="K435" s="264"/>
      <c r="L435" s="264"/>
      <c r="M435" s="264"/>
      <c r="N435" s="264"/>
      <c r="O435" s="264"/>
      <c r="P435" s="264"/>
      <c r="Q435" s="264"/>
      <c r="R435" s="264"/>
      <c r="S435" s="264"/>
      <c r="T435" s="264"/>
      <c r="U435" s="264"/>
      <c r="V435" s="264"/>
      <c r="W435" s="264"/>
      <c r="X435" s="264"/>
    </row>
    <row r="436" spans="5:24" x14ac:dyDescent="0.3">
      <c r="E436" s="264"/>
      <c r="F436" s="264"/>
      <c r="G436" s="264"/>
      <c r="H436" s="264"/>
      <c r="I436" s="264"/>
      <c r="J436" s="264"/>
      <c r="K436" s="264"/>
      <c r="L436" s="264"/>
      <c r="M436" s="264"/>
      <c r="N436" s="264"/>
      <c r="O436" s="264"/>
      <c r="P436" s="264"/>
      <c r="Q436" s="264"/>
      <c r="R436" s="264"/>
      <c r="S436" s="264"/>
      <c r="T436" s="264"/>
      <c r="U436" s="264"/>
      <c r="V436" s="264"/>
      <c r="W436" s="264"/>
      <c r="X436" s="264"/>
    </row>
    <row r="437" spans="5:24" x14ac:dyDescent="0.3">
      <c r="E437" s="264"/>
      <c r="F437" s="264"/>
      <c r="G437" s="264"/>
      <c r="H437" s="264"/>
      <c r="I437" s="264"/>
      <c r="J437" s="264"/>
      <c r="K437" s="264"/>
      <c r="L437" s="264"/>
      <c r="M437" s="264"/>
      <c r="N437" s="264"/>
      <c r="O437" s="264"/>
      <c r="P437" s="264"/>
      <c r="Q437" s="264"/>
      <c r="R437" s="264"/>
      <c r="S437" s="264"/>
      <c r="T437" s="264"/>
      <c r="U437" s="264"/>
      <c r="V437" s="264"/>
      <c r="W437" s="264"/>
      <c r="X437" s="264"/>
    </row>
    <row r="438" spans="5:24" x14ac:dyDescent="0.3">
      <c r="E438" s="264"/>
      <c r="F438" s="264"/>
      <c r="G438" s="264"/>
      <c r="H438" s="264"/>
      <c r="I438" s="264"/>
      <c r="J438" s="264"/>
      <c r="K438" s="264"/>
      <c r="L438" s="264"/>
      <c r="M438" s="264"/>
      <c r="N438" s="264"/>
      <c r="O438" s="264"/>
      <c r="P438" s="264"/>
      <c r="Q438" s="264"/>
      <c r="R438" s="264"/>
      <c r="S438" s="264"/>
      <c r="T438" s="264"/>
      <c r="U438" s="264"/>
      <c r="V438" s="264"/>
      <c r="W438" s="264"/>
      <c r="X438" s="264"/>
    </row>
    <row r="439" spans="5:24" x14ac:dyDescent="0.3">
      <c r="E439" s="264"/>
      <c r="F439" s="264"/>
      <c r="G439" s="264"/>
      <c r="H439" s="264"/>
      <c r="I439" s="264"/>
      <c r="J439" s="264"/>
      <c r="K439" s="264"/>
      <c r="L439" s="264"/>
      <c r="M439" s="264"/>
      <c r="N439" s="264"/>
      <c r="O439" s="264"/>
      <c r="P439" s="264"/>
      <c r="Q439" s="264"/>
      <c r="R439" s="264"/>
      <c r="S439" s="264"/>
      <c r="T439" s="264"/>
      <c r="U439" s="264"/>
      <c r="V439" s="264"/>
      <c r="W439" s="264"/>
      <c r="X439" s="264"/>
    </row>
    <row r="440" spans="5:24" x14ac:dyDescent="0.3">
      <c r="E440" s="264"/>
      <c r="F440" s="264"/>
      <c r="G440" s="264"/>
      <c r="H440" s="264"/>
      <c r="I440" s="264"/>
      <c r="J440" s="264"/>
      <c r="K440" s="264"/>
      <c r="L440" s="264"/>
      <c r="M440" s="264"/>
      <c r="N440" s="264"/>
      <c r="O440" s="264"/>
      <c r="P440" s="264"/>
      <c r="Q440" s="264"/>
      <c r="R440" s="264"/>
      <c r="S440" s="264"/>
      <c r="T440" s="264"/>
      <c r="U440" s="264"/>
      <c r="V440" s="264"/>
      <c r="W440" s="264"/>
      <c r="X440" s="264"/>
    </row>
    <row r="441" spans="5:24" x14ac:dyDescent="0.3">
      <c r="E441" s="264"/>
      <c r="F441" s="264"/>
      <c r="G441" s="264"/>
      <c r="H441" s="264"/>
      <c r="I441" s="264"/>
      <c r="J441" s="264"/>
      <c r="K441" s="264"/>
      <c r="L441" s="264"/>
      <c r="M441" s="264"/>
      <c r="N441" s="264"/>
      <c r="O441" s="264"/>
      <c r="P441" s="264"/>
      <c r="Q441" s="264"/>
      <c r="R441" s="264"/>
      <c r="S441" s="264"/>
      <c r="T441" s="264"/>
      <c r="U441" s="264"/>
      <c r="V441" s="264"/>
      <c r="W441" s="264"/>
      <c r="X441" s="264"/>
    </row>
    <row r="442" spans="5:24" x14ac:dyDescent="0.3">
      <c r="E442" s="264"/>
      <c r="F442" s="264"/>
      <c r="G442" s="264"/>
      <c r="H442" s="264"/>
      <c r="I442" s="264"/>
      <c r="J442" s="264"/>
      <c r="K442" s="264"/>
      <c r="L442" s="264"/>
      <c r="M442" s="264"/>
      <c r="N442" s="264"/>
      <c r="O442" s="264"/>
      <c r="P442" s="264"/>
      <c r="Q442" s="264"/>
      <c r="R442" s="264"/>
      <c r="S442" s="264"/>
      <c r="T442" s="264"/>
      <c r="U442" s="264"/>
      <c r="V442" s="264"/>
      <c r="W442" s="264"/>
      <c r="X442" s="264"/>
    </row>
    <row r="443" spans="5:24" x14ac:dyDescent="0.3">
      <c r="E443" s="264"/>
      <c r="F443" s="264"/>
      <c r="G443" s="264"/>
      <c r="H443" s="264"/>
      <c r="I443" s="264"/>
      <c r="J443" s="264"/>
      <c r="K443" s="264"/>
      <c r="L443" s="264"/>
      <c r="M443" s="264"/>
      <c r="N443" s="264"/>
      <c r="O443" s="264"/>
      <c r="P443" s="264"/>
      <c r="Q443" s="264"/>
      <c r="R443" s="264"/>
      <c r="S443" s="264"/>
      <c r="T443" s="264"/>
      <c r="U443" s="264"/>
      <c r="V443" s="264"/>
      <c r="W443" s="264"/>
      <c r="X443" s="264"/>
    </row>
    <row r="444" spans="5:24" x14ac:dyDescent="0.3">
      <c r="E444" s="264"/>
      <c r="F444" s="264"/>
      <c r="G444" s="264"/>
      <c r="H444" s="264"/>
      <c r="I444" s="264"/>
      <c r="J444" s="264"/>
      <c r="K444" s="264"/>
      <c r="L444" s="264"/>
      <c r="M444" s="264"/>
      <c r="N444" s="264"/>
      <c r="O444" s="264"/>
      <c r="P444" s="264"/>
      <c r="Q444" s="264"/>
      <c r="R444" s="264"/>
      <c r="S444" s="264"/>
      <c r="T444" s="264"/>
      <c r="U444" s="264"/>
      <c r="V444" s="264"/>
      <c r="W444" s="264"/>
      <c r="X444" s="264"/>
    </row>
    <row r="445" spans="5:24" x14ac:dyDescent="0.3">
      <c r="E445" s="264"/>
      <c r="F445" s="264"/>
      <c r="G445" s="264"/>
      <c r="H445" s="264"/>
      <c r="I445" s="264"/>
      <c r="J445" s="264"/>
      <c r="K445" s="264"/>
      <c r="L445" s="264"/>
      <c r="M445" s="264"/>
      <c r="N445" s="264"/>
      <c r="O445" s="264"/>
      <c r="P445" s="264"/>
      <c r="Q445" s="264"/>
      <c r="R445" s="264"/>
      <c r="S445" s="264"/>
      <c r="T445" s="264"/>
      <c r="U445" s="264"/>
      <c r="V445" s="264"/>
      <c r="W445" s="264"/>
      <c r="X445" s="264"/>
    </row>
    <row r="446" spans="5:24" x14ac:dyDescent="0.3">
      <c r="E446" s="264"/>
      <c r="F446" s="264"/>
      <c r="G446" s="264"/>
      <c r="H446" s="264"/>
      <c r="I446" s="264"/>
      <c r="J446" s="264"/>
      <c r="K446" s="264"/>
      <c r="L446" s="264"/>
      <c r="M446" s="264"/>
      <c r="N446" s="264"/>
      <c r="O446" s="264"/>
      <c r="P446" s="264"/>
      <c r="Q446" s="264"/>
      <c r="R446" s="264"/>
      <c r="S446" s="264"/>
      <c r="T446" s="264"/>
      <c r="U446" s="264"/>
      <c r="V446" s="264"/>
      <c r="W446" s="264"/>
      <c r="X446" s="264"/>
    </row>
    <row r="447" spans="5:24" x14ac:dyDescent="0.3">
      <c r="E447" s="264"/>
      <c r="F447" s="264"/>
      <c r="G447" s="264"/>
      <c r="H447" s="264"/>
      <c r="I447" s="264"/>
      <c r="J447" s="264"/>
      <c r="K447" s="264"/>
      <c r="L447" s="264"/>
      <c r="M447" s="264"/>
      <c r="N447" s="264"/>
      <c r="O447" s="264"/>
      <c r="P447" s="264"/>
      <c r="Q447" s="264"/>
      <c r="R447" s="264"/>
      <c r="S447" s="264"/>
      <c r="T447" s="264"/>
      <c r="U447" s="264"/>
      <c r="V447" s="264"/>
      <c r="W447" s="264"/>
      <c r="X447" s="264"/>
    </row>
    <row r="448" spans="5:24" x14ac:dyDescent="0.3">
      <c r="E448" s="264"/>
      <c r="F448" s="264"/>
      <c r="G448" s="264"/>
      <c r="H448" s="264"/>
      <c r="I448" s="264"/>
      <c r="J448" s="264"/>
      <c r="K448" s="264"/>
      <c r="L448" s="264"/>
      <c r="M448" s="264"/>
      <c r="N448" s="264"/>
      <c r="O448" s="264"/>
      <c r="P448" s="264"/>
      <c r="Q448" s="264"/>
      <c r="R448" s="264"/>
      <c r="S448" s="264"/>
      <c r="T448" s="264"/>
      <c r="U448" s="264"/>
      <c r="V448" s="264"/>
      <c r="W448" s="264"/>
      <c r="X448" s="264"/>
    </row>
    <row r="449" spans="5:24" x14ac:dyDescent="0.3">
      <c r="E449" s="264"/>
      <c r="F449" s="264"/>
      <c r="G449" s="264"/>
      <c r="H449" s="264"/>
      <c r="I449" s="264"/>
      <c r="J449" s="264"/>
      <c r="K449" s="264"/>
      <c r="L449" s="264"/>
      <c r="M449" s="264"/>
      <c r="N449" s="264"/>
      <c r="O449" s="264"/>
      <c r="P449" s="264"/>
      <c r="Q449" s="264"/>
      <c r="R449" s="264"/>
      <c r="S449" s="264"/>
      <c r="T449" s="264"/>
      <c r="U449" s="264"/>
      <c r="V449" s="264"/>
      <c r="W449" s="264"/>
      <c r="X449" s="264"/>
    </row>
    <row r="450" spans="5:24" x14ac:dyDescent="0.3">
      <c r="E450" s="264"/>
      <c r="F450" s="264"/>
      <c r="G450" s="264"/>
      <c r="H450" s="264"/>
      <c r="I450" s="264"/>
      <c r="J450" s="264"/>
      <c r="K450" s="264"/>
      <c r="L450" s="264"/>
      <c r="M450" s="264"/>
      <c r="N450" s="264"/>
      <c r="O450" s="264"/>
      <c r="P450" s="264"/>
      <c r="Q450" s="264"/>
      <c r="R450" s="264"/>
      <c r="S450" s="264"/>
      <c r="T450" s="264"/>
      <c r="U450" s="264"/>
      <c r="V450" s="264"/>
      <c r="W450" s="264"/>
      <c r="X450" s="264"/>
    </row>
    <row r="451" spans="5:24" x14ac:dyDescent="0.3">
      <c r="E451" s="264"/>
      <c r="F451" s="264"/>
      <c r="G451" s="264"/>
      <c r="H451" s="264"/>
      <c r="I451" s="264"/>
      <c r="J451" s="264"/>
      <c r="K451" s="264"/>
      <c r="L451" s="264"/>
      <c r="M451" s="264"/>
      <c r="N451" s="264"/>
      <c r="O451" s="264"/>
      <c r="P451" s="264"/>
      <c r="Q451" s="264"/>
      <c r="R451" s="264"/>
      <c r="S451" s="264"/>
      <c r="T451" s="264"/>
      <c r="U451" s="264"/>
      <c r="V451" s="264"/>
      <c r="W451" s="264"/>
      <c r="X451" s="264"/>
    </row>
    <row r="452" spans="5:24" x14ac:dyDescent="0.3">
      <c r="E452" s="264"/>
      <c r="F452" s="264"/>
      <c r="G452" s="264"/>
      <c r="H452" s="264"/>
      <c r="I452" s="264"/>
      <c r="J452" s="264"/>
      <c r="K452" s="264"/>
      <c r="L452" s="264"/>
      <c r="M452" s="264"/>
      <c r="N452" s="264"/>
      <c r="O452" s="264"/>
      <c r="P452" s="264"/>
      <c r="Q452" s="264"/>
      <c r="R452" s="264"/>
      <c r="S452" s="264"/>
      <c r="T452" s="264"/>
      <c r="U452" s="264"/>
      <c r="V452" s="264"/>
      <c r="W452" s="264"/>
      <c r="X452" s="264"/>
    </row>
    <row r="453" spans="5:24" x14ac:dyDescent="0.3">
      <c r="E453" s="264"/>
      <c r="F453" s="264"/>
      <c r="G453" s="264"/>
      <c r="H453" s="264"/>
      <c r="I453" s="264"/>
      <c r="J453" s="264"/>
      <c r="K453" s="264"/>
      <c r="L453" s="264"/>
      <c r="M453" s="264"/>
      <c r="N453" s="264"/>
      <c r="O453" s="264"/>
      <c r="P453" s="264"/>
      <c r="Q453" s="264"/>
      <c r="R453" s="264"/>
      <c r="S453" s="264"/>
      <c r="T453" s="264"/>
      <c r="U453" s="264"/>
      <c r="V453" s="264"/>
      <c r="W453" s="264"/>
      <c r="X453" s="264"/>
    </row>
    <row r="454" spans="5:24" x14ac:dyDescent="0.3">
      <c r="E454" s="264"/>
      <c r="F454" s="264"/>
      <c r="G454" s="264"/>
      <c r="H454" s="264"/>
      <c r="I454" s="264"/>
      <c r="J454" s="264"/>
      <c r="K454" s="264"/>
      <c r="L454" s="264"/>
      <c r="M454" s="264"/>
      <c r="N454" s="264"/>
      <c r="O454" s="264"/>
      <c r="P454" s="264"/>
      <c r="Q454" s="264"/>
      <c r="R454" s="264"/>
      <c r="S454" s="264"/>
      <c r="T454" s="264"/>
      <c r="U454" s="264"/>
      <c r="V454" s="264"/>
      <c r="W454" s="264"/>
      <c r="X454" s="264"/>
    </row>
    <row r="455" spans="5:24" x14ac:dyDescent="0.3">
      <c r="E455" s="264"/>
      <c r="F455" s="264"/>
      <c r="G455" s="264"/>
      <c r="H455" s="264"/>
      <c r="I455" s="264"/>
      <c r="J455" s="264"/>
      <c r="K455" s="264"/>
      <c r="L455" s="264"/>
      <c r="M455" s="264"/>
      <c r="N455" s="264"/>
      <c r="O455" s="264"/>
      <c r="P455" s="264"/>
      <c r="Q455" s="264"/>
      <c r="R455" s="264"/>
      <c r="S455" s="264"/>
      <c r="T455" s="264"/>
      <c r="U455" s="264"/>
      <c r="V455" s="264"/>
      <c r="W455" s="264"/>
      <c r="X455" s="264"/>
    </row>
    <row r="456" spans="5:24" x14ac:dyDescent="0.3">
      <c r="E456" s="264"/>
      <c r="F456" s="264"/>
      <c r="G456" s="264"/>
      <c r="H456" s="264"/>
      <c r="I456" s="264"/>
      <c r="J456" s="264"/>
      <c r="K456" s="264"/>
      <c r="L456" s="264"/>
      <c r="M456" s="264"/>
      <c r="N456" s="264"/>
      <c r="O456" s="264"/>
      <c r="P456" s="264"/>
      <c r="Q456" s="264"/>
      <c r="R456" s="264"/>
      <c r="S456" s="264"/>
      <c r="T456" s="264"/>
      <c r="U456" s="264"/>
      <c r="V456" s="264"/>
      <c r="W456" s="264"/>
      <c r="X456" s="264"/>
    </row>
    <row r="457" spans="5:24" x14ac:dyDescent="0.3">
      <c r="E457" s="264"/>
      <c r="F457" s="264"/>
      <c r="G457" s="264"/>
      <c r="H457" s="264"/>
      <c r="I457" s="264"/>
      <c r="J457" s="264"/>
      <c r="K457" s="264"/>
      <c r="L457" s="264"/>
      <c r="M457" s="264"/>
      <c r="N457" s="264"/>
      <c r="O457" s="264"/>
      <c r="P457" s="264"/>
      <c r="Q457" s="264"/>
      <c r="R457" s="264"/>
      <c r="S457" s="264"/>
      <c r="T457" s="264"/>
      <c r="U457" s="264"/>
      <c r="V457" s="264"/>
      <c r="W457" s="264"/>
      <c r="X457" s="264"/>
    </row>
    <row r="458" spans="5:24" x14ac:dyDescent="0.3">
      <c r="E458" s="264"/>
      <c r="F458" s="264"/>
      <c r="G458" s="264"/>
      <c r="H458" s="264"/>
      <c r="I458" s="264"/>
      <c r="J458" s="264"/>
      <c r="K458" s="264"/>
      <c r="L458" s="264"/>
      <c r="M458" s="264"/>
      <c r="N458" s="264"/>
      <c r="O458" s="264"/>
      <c r="P458" s="264"/>
      <c r="Q458" s="264"/>
      <c r="R458" s="264"/>
      <c r="S458" s="264"/>
      <c r="T458" s="264"/>
      <c r="U458" s="264"/>
      <c r="V458" s="264"/>
      <c r="W458" s="264"/>
      <c r="X458" s="264"/>
    </row>
    <row r="459" spans="5:24" x14ac:dyDescent="0.3">
      <c r="E459" s="264"/>
      <c r="F459" s="264"/>
      <c r="G459" s="264"/>
      <c r="H459" s="264"/>
      <c r="I459" s="264"/>
      <c r="J459" s="264"/>
      <c r="K459" s="264"/>
      <c r="L459" s="264"/>
      <c r="M459" s="264"/>
      <c r="N459" s="264"/>
      <c r="O459" s="264"/>
      <c r="P459" s="264"/>
      <c r="Q459" s="264"/>
      <c r="R459" s="264"/>
      <c r="S459" s="264"/>
      <c r="T459" s="264"/>
      <c r="U459" s="264"/>
      <c r="V459" s="264"/>
      <c r="W459" s="264"/>
      <c r="X459" s="264"/>
    </row>
    <row r="460" spans="5:24" x14ac:dyDescent="0.3">
      <c r="E460" s="264"/>
      <c r="F460" s="264"/>
      <c r="G460" s="264"/>
      <c r="H460" s="264"/>
      <c r="I460" s="264"/>
      <c r="J460" s="264"/>
      <c r="K460" s="264"/>
      <c r="L460" s="264"/>
      <c r="M460" s="264"/>
      <c r="N460" s="264"/>
      <c r="O460" s="264"/>
      <c r="P460" s="264"/>
      <c r="Q460" s="264"/>
      <c r="R460" s="264"/>
      <c r="S460" s="264"/>
      <c r="T460" s="264"/>
      <c r="U460" s="264"/>
      <c r="V460" s="264"/>
      <c r="W460" s="264"/>
      <c r="X460" s="264"/>
    </row>
    <row r="461" spans="5:24" x14ac:dyDescent="0.3">
      <c r="E461" s="264"/>
      <c r="F461" s="264"/>
      <c r="G461" s="264"/>
      <c r="H461" s="264"/>
      <c r="I461" s="264"/>
      <c r="J461" s="264"/>
      <c r="K461" s="264"/>
      <c r="L461" s="264"/>
      <c r="M461" s="264"/>
      <c r="N461" s="264"/>
      <c r="O461" s="264"/>
      <c r="P461" s="264"/>
      <c r="Q461" s="264"/>
      <c r="R461" s="264"/>
      <c r="S461" s="264"/>
      <c r="T461" s="264"/>
      <c r="U461" s="264"/>
      <c r="V461" s="264"/>
      <c r="W461" s="264"/>
      <c r="X461" s="264"/>
    </row>
    <row r="462" spans="5:24" x14ac:dyDescent="0.3">
      <c r="E462" s="264"/>
      <c r="F462" s="264"/>
      <c r="G462" s="264"/>
      <c r="H462" s="264"/>
      <c r="I462" s="264"/>
      <c r="J462" s="264"/>
      <c r="K462" s="264"/>
      <c r="L462" s="264"/>
      <c r="M462" s="264"/>
      <c r="N462" s="264"/>
      <c r="O462" s="264"/>
      <c r="P462" s="264"/>
      <c r="Q462" s="264"/>
      <c r="R462" s="264"/>
      <c r="S462" s="264"/>
      <c r="T462" s="264"/>
      <c r="U462" s="264"/>
      <c r="V462" s="264"/>
      <c r="W462" s="264"/>
      <c r="X462" s="264"/>
    </row>
    <row r="463" spans="5:24" x14ac:dyDescent="0.3">
      <c r="E463" s="264"/>
      <c r="F463" s="264"/>
      <c r="G463" s="264"/>
      <c r="H463" s="264"/>
      <c r="I463" s="264"/>
      <c r="J463" s="264"/>
      <c r="K463" s="264"/>
      <c r="L463" s="264"/>
      <c r="M463" s="264"/>
      <c r="N463" s="264"/>
      <c r="O463" s="264"/>
      <c r="P463" s="264"/>
      <c r="Q463" s="264"/>
      <c r="R463" s="264"/>
      <c r="S463" s="264"/>
      <c r="T463" s="264"/>
      <c r="U463" s="264"/>
      <c r="V463" s="264"/>
      <c r="W463" s="264"/>
      <c r="X463" s="264"/>
    </row>
    <row r="464" spans="5:24" x14ac:dyDescent="0.3">
      <c r="E464" s="264"/>
      <c r="F464" s="264"/>
      <c r="G464" s="264"/>
      <c r="H464" s="264"/>
      <c r="I464" s="264"/>
      <c r="J464" s="264"/>
      <c r="K464" s="264"/>
      <c r="L464" s="264"/>
      <c r="M464" s="264"/>
      <c r="N464" s="264"/>
      <c r="O464" s="264"/>
      <c r="P464" s="264"/>
      <c r="Q464" s="264"/>
      <c r="R464" s="264"/>
      <c r="S464" s="264"/>
      <c r="T464" s="264"/>
      <c r="U464" s="264"/>
      <c r="V464" s="264"/>
      <c r="W464" s="264"/>
      <c r="X464" s="264"/>
    </row>
    <row r="465" spans="5:24" x14ac:dyDescent="0.3">
      <c r="E465" s="264"/>
      <c r="F465" s="264"/>
      <c r="G465" s="264"/>
      <c r="H465" s="264"/>
      <c r="I465" s="264"/>
      <c r="J465" s="264"/>
      <c r="K465" s="264"/>
      <c r="L465" s="264"/>
      <c r="M465" s="264"/>
      <c r="N465" s="264"/>
      <c r="O465" s="264"/>
      <c r="P465" s="264"/>
      <c r="Q465" s="264"/>
      <c r="R465" s="264"/>
      <c r="S465" s="264"/>
      <c r="T465" s="264"/>
      <c r="U465" s="264"/>
      <c r="V465" s="264"/>
      <c r="W465" s="264"/>
      <c r="X465" s="264"/>
    </row>
    <row r="466" spans="5:24" x14ac:dyDescent="0.3">
      <c r="E466" s="264"/>
      <c r="F466" s="264"/>
      <c r="G466" s="264"/>
      <c r="H466" s="264"/>
      <c r="I466" s="264"/>
      <c r="J466" s="264"/>
      <c r="K466" s="264"/>
      <c r="L466" s="264"/>
      <c r="M466" s="264"/>
      <c r="N466" s="264"/>
      <c r="O466" s="264"/>
      <c r="P466" s="264"/>
      <c r="Q466" s="264"/>
      <c r="R466" s="264"/>
      <c r="S466" s="264"/>
      <c r="T466" s="264"/>
      <c r="U466" s="264"/>
      <c r="V466" s="264"/>
      <c r="W466" s="264"/>
      <c r="X466" s="264"/>
    </row>
    <row r="467" spans="5:24" x14ac:dyDescent="0.3">
      <c r="E467" s="264"/>
      <c r="F467" s="264"/>
      <c r="G467" s="264"/>
      <c r="H467" s="264"/>
      <c r="I467" s="264"/>
      <c r="J467" s="264"/>
      <c r="K467" s="264"/>
      <c r="L467" s="264"/>
      <c r="M467" s="264"/>
      <c r="N467" s="264"/>
      <c r="O467" s="264"/>
      <c r="P467" s="264"/>
      <c r="Q467" s="264"/>
      <c r="R467" s="264"/>
      <c r="S467" s="264"/>
      <c r="T467" s="264"/>
      <c r="U467" s="264"/>
      <c r="V467" s="264"/>
      <c r="W467" s="264"/>
      <c r="X467" s="264"/>
    </row>
    <row r="468" spans="5:24" x14ac:dyDescent="0.3">
      <c r="E468" s="264"/>
      <c r="F468" s="264"/>
      <c r="G468" s="264"/>
      <c r="H468" s="264"/>
      <c r="I468" s="264"/>
      <c r="J468" s="264"/>
      <c r="K468" s="264"/>
      <c r="L468" s="264"/>
      <c r="M468" s="264"/>
      <c r="N468" s="264"/>
      <c r="O468" s="264"/>
      <c r="P468" s="264"/>
      <c r="Q468" s="264"/>
      <c r="R468" s="264"/>
      <c r="S468" s="264"/>
      <c r="T468" s="264"/>
      <c r="U468" s="264"/>
      <c r="V468" s="264"/>
      <c r="W468" s="264"/>
      <c r="X468" s="264"/>
    </row>
    <row r="469" spans="5:24" x14ac:dyDescent="0.3">
      <c r="E469" s="264"/>
      <c r="F469" s="264"/>
      <c r="G469" s="264"/>
      <c r="H469" s="264"/>
      <c r="I469" s="264"/>
      <c r="J469" s="264"/>
      <c r="K469" s="264"/>
      <c r="L469" s="264"/>
      <c r="M469" s="264"/>
      <c r="N469" s="264"/>
      <c r="O469" s="264"/>
      <c r="P469" s="264"/>
      <c r="Q469" s="264"/>
      <c r="R469" s="264"/>
      <c r="S469" s="264"/>
      <c r="T469" s="264"/>
      <c r="U469" s="264"/>
      <c r="V469" s="264"/>
      <c r="W469" s="264"/>
      <c r="X469" s="264"/>
    </row>
    <row r="470" spans="5:24" x14ac:dyDescent="0.3">
      <c r="E470" s="264"/>
      <c r="F470" s="264"/>
      <c r="G470" s="264"/>
      <c r="H470" s="264"/>
      <c r="I470" s="264"/>
      <c r="J470" s="264"/>
      <c r="K470" s="264"/>
      <c r="L470" s="264"/>
      <c r="M470" s="264"/>
      <c r="N470" s="264"/>
      <c r="O470" s="264"/>
      <c r="P470" s="264"/>
      <c r="Q470" s="264"/>
      <c r="R470" s="264"/>
      <c r="S470" s="264"/>
      <c r="T470" s="264"/>
      <c r="U470" s="264"/>
      <c r="V470" s="264"/>
      <c r="W470" s="264"/>
      <c r="X470" s="264"/>
    </row>
    <row r="471" spans="5:24" x14ac:dyDescent="0.3">
      <c r="E471" s="264"/>
      <c r="F471" s="264"/>
      <c r="G471" s="264"/>
      <c r="H471" s="264"/>
      <c r="I471" s="264"/>
      <c r="J471" s="264"/>
      <c r="K471" s="264"/>
      <c r="L471" s="264"/>
      <c r="M471" s="264"/>
      <c r="N471" s="264"/>
      <c r="O471" s="264"/>
      <c r="P471" s="264"/>
      <c r="Q471" s="264"/>
      <c r="R471" s="264"/>
      <c r="S471" s="264"/>
      <c r="T471" s="264"/>
      <c r="U471" s="264"/>
      <c r="V471" s="264"/>
      <c r="W471" s="264"/>
      <c r="X471" s="264"/>
    </row>
    <row r="472" spans="5:24" x14ac:dyDescent="0.3">
      <c r="E472" s="264"/>
      <c r="F472" s="264"/>
      <c r="G472" s="264"/>
      <c r="H472" s="264"/>
      <c r="I472" s="264"/>
      <c r="J472" s="264"/>
      <c r="K472" s="264"/>
      <c r="L472" s="264"/>
      <c r="M472" s="264"/>
      <c r="N472" s="264"/>
      <c r="O472" s="264"/>
      <c r="P472" s="264"/>
      <c r="Q472" s="264"/>
      <c r="R472" s="264"/>
      <c r="S472" s="264"/>
      <c r="T472" s="264"/>
      <c r="U472" s="264"/>
      <c r="V472" s="264"/>
      <c r="W472" s="264"/>
      <c r="X472" s="264"/>
    </row>
    <row r="473" spans="5:24" x14ac:dyDescent="0.3">
      <c r="E473" s="264"/>
      <c r="F473" s="264"/>
      <c r="G473" s="264"/>
      <c r="H473" s="264"/>
      <c r="I473" s="264"/>
      <c r="J473" s="264"/>
      <c r="K473" s="264"/>
      <c r="L473" s="264"/>
      <c r="M473" s="264"/>
      <c r="N473" s="264"/>
      <c r="O473" s="264"/>
      <c r="P473" s="264"/>
      <c r="Q473" s="264"/>
      <c r="R473" s="264"/>
      <c r="S473" s="264"/>
      <c r="T473" s="264"/>
      <c r="U473" s="264"/>
      <c r="V473" s="264"/>
      <c r="W473" s="264"/>
      <c r="X473" s="264"/>
    </row>
    <row r="474" spans="5:24" x14ac:dyDescent="0.3">
      <c r="E474" s="264"/>
      <c r="F474" s="264"/>
      <c r="G474" s="264"/>
      <c r="H474" s="264"/>
      <c r="I474" s="264"/>
      <c r="J474" s="264"/>
      <c r="K474" s="264"/>
      <c r="L474" s="264"/>
      <c r="M474" s="264"/>
      <c r="N474" s="264"/>
      <c r="O474" s="264"/>
      <c r="P474" s="264"/>
      <c r="Q474" s="264"/>
      <c r="R474" s="264"/>
      <c r="S474" s="264"/>
      <c r="T474" s="264"/>
      <c r="U474" s="264"/>
      <c r="V474" s="264"/>
      <c r="W474" s="264"/>
      <c r="X474" s="264"/>
    </row>
    <row r="475" spans="5:24" x14ac:dyDescent="0.3">
      <c r="E475" s="264"/>
      <c r="F475" s="264"/>
      <c r="G475" s="264"/>
      <c r="H475" s="264"/>
      <c r="I475" s="264"/>
      <c r="J475" s="264"/>
      <c r="K475" s="264"/>
      <c r="L475" s="264"/>
      <c r="M475" s="264"/>
      <c r="N475" s="264"/>
      <c r="O475" s="264"/>
      <c r="P475" s="264"/>
      <c r="Q475" s="264"/>
      <c r="R475" s="264"/>
      <c r="S475" s="264"/>
      <c r="T475" s="264"/>
      <c r="U475" s="264"/>
      <c r="V475" s="264"/>
      <c r="W475" s="264"/>
      <c r="X475" s="264"/>
    </row>
  </sheetData>
  <sheetProtection sheet="1" formatColumns="0" formatRows="0"/>
  <mergeCells count="7">
    <mergeCell ref="A9:B9"/>
    <mergeCell ref="A1:A2"/>
    <mergeCell ref="B1:B2"/>
    <mergeCell ref="C1:D2"/>
    <mergeCell ref="E1:E2"/>
    <mergeCell ref="C3:D3"/>
    <mergeCell ref="A8:B8"/>
  </mergeCells>
  <conditionalFormatting sqref="F9">
    <cfRule type="cellIs" dxfId="65" priority="5" stopIfTrue="1" operator="equal">
      <formula>0</formula>
    </cfRule>
    <cfRule type="cellIs" dxfId="64" priority="6" operator="greaterThanOrEqual">
      <formula>250</formula>
    </cfRule>
    <cfRule type="cellIs" dxfId="63" priority="7" operator="between">
      <formula>90</formula>
      <formula>249</formula>
    </cfRule>
    <cfRule type="cellIs" dxfId="62" priority="8" operator="between">
      <formula>1</formula>
      <formula>89</formula>
    </cfRule>
  </conditionalFormatting>
  <conditionalFormatting sqref="G9">
    <cfRule type="cellIs" dxfId="61" priority="1" stopIfTrue="1" operator="equal">
      <formula>0</formula>
    </cfRule>
    <cfRule type="cellIs" dxfId="60" priority="2" stopIfTrue="1" operator="greaterThanOrEqual">
      <formula>250</formula>
    </cfRule>
    <cfRule type="cellIs" dxfId="59" priority="3" stopIfTrue="1" operator="between">
      <formula>90</formula>
      <formula>249</formula>
    </cfRule>
    <cfRule type="cellIs" dxfId="58" priority="4" operator="between">
      <formula>1</formula>
      <formula>89</formula>
    </cfRule>
  </conditionalFormatting>
  <dataValidations count="10">
    <dataValidation type="whole" allowBlank="1" showInputMessage="1" showErrorMessage="1" sqref="K4:K5" xr:uid="{00000000-0002-0000-0700-000000000000}">
      <formula1>1</formula1>
      <formula2>10</formula2>
    </dataValidation>
    <dataValidation type="list" allowBlank="1" showErrorMessage="1" promptTitle="Classification (characteristics)" prompt="CC = Critical Characteristic_x000a_SC = Significant Characteristic_x000a_KC = Key Characteristic_x000a_'_' = normal" sqref="D5" xr:uid="{00000000-0002-0000-0700-000001000000}">
      <formula1>Classification</formula1>
    </dataValidation>
    <dataValidation type="whole" allowBlank="1" showInputMessage="1" showErrorMessage="1" errorTitle="Initial severity" error="Please enter a number between 1 and 10 for the severity rating!" sqref="F3" xr:uid="{00000000-0002-0000-0700-000002000000}">
      <formula1>1</formula1>
      <formula2>10</formula2>
    </dataValidation>
    <dataValidation type="whole" allowBlank="1" showInputMessage="1" showErrorMessage="1" errorTitle="Current Severity" error="Please enter a number between 1 and 10 for the severity rating!" sqref="G3" xr:uid="{00000000-0002-0000-0700-000003000000}">
      <formula1>1</formula1>
      <formula2>10</formula2>
    </dataValidation>
    <dataValidation type="whole" allowBlank="1" showInputMessage="1" showErrorMessage="1" sqref="H1" xr:uid="{00000000-0002-0000-0700-000004000000}">
      <formula1>1</formula1>
      <formula2>10000</formula2>
    </dataValidation>
    <dataValidation type="whole" allowBlank="1" showInputMessage="1" showErrorMessage="1" errorTitle="Initial occurance" error="Please enter a number between 1 and 10 for the occurance rating!" sqref="F5" xr:uid="{00000000-0002-0000-0700-000005000000}">
      <formula1>1</formula1>
      <formula2>10</formula2>
    </dataValidation>
    <dataValidation type="whole" allowBlank="1" showInputMessage="1" showErrorMessage="1" errorTitle="Current occurance" error="Please enter a number between 1 and 10 for the occurance rating!" sqref="G5" xr:uid="{00000000-0002-0000-0700-000006000000}">
      <formula1>1</formula1>
      <formula2>10</formula2>
    </dataValidation>
    <dataValidation type="whole" allowBlank="1" showInputMessage="1" showErrorMessage="1" errorTitle="Initial detectability" error="Please enter a number between 1 and 10 for the detectability rating!" sqref="F7" xr:uid="{00000000-0002-0000-0700-000007000000}">
      <formula1>1</formula1>
      <formula2>10</formula2>
    </dataValidation>
    <dataValidation type="whole" allowBlank="1" showInputMessage="1" showErrorMessage="1" errorTitle="Current detectability" error="Please enter a number between 1 and 10 for the detectability rating!" sqref="G7" xr:uid="{00000000-0002-0000-0700-000008000000}">
      <formula1>1</formula1>
      <formula2>10</formula2>
    </dataValidation>
    <dataValidation type="list" allowBlank="1" showErrorMessage="1" promptTitle="Classification (characteristics)" prompt="CC = Critical Characteristic_x000a_SC = Significant Characteristic_x000a_KC = Key Characteristic_x000a_'_' = normal" sqref="D7" xr:uid="{00000000-0002-0000-0700-000009000000}">
      <formula1>SRClass</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Drop Down 1">
              <controlPr defaultSize="0" autoLine="0" autoPict="0" macro="[0]!Tabelle3.UpdateFMEAItem">
                <anchor moveWithCells="1">
                  <from>
                    <xdr:col>2</xdr:col>
                    <xdr:colOff>0</xdr:colOff>
                    <xdr:row>1</xdr:row>
                    <xdr:rowOff>0</xdr:rowOff>
                  </from>
                  <to>
                    <xdr:col>3</xdr:col>
                    <xdr:colOff>641350</xdr:colOff>
                    <xdr:row>2</xdr:row>
                    <xdr:rowOff>12700</xdr:rowOff>
                  </to>
                </anchor>
              </controlPr>
            </control>
          </mc:Choice>
        </mc:AlternateContent>
        <mc:AlternateContent xmlns:mc="http://schemas.openxmlformats.org/markup-compatibility/2006">
          <mc:Choice Requires="x14">
            <control shapeId="16386" r:id="rId5" name="Drop Down 2">
              <controlPr defaultSize="0" autoLine="0" autoPict="0" macro="[0]!Tabelle3.UpdateFMEAItem">
                <anchor moveWithCells="1">
                  <from>
                    <xdr:col>0</xdr:col>
                    <xdr:colOff>12700</xdr:colOff>
                    <xdr:row>0</xdr:row>
                    <xdr:rowOff>222250</xdr:rowOff>
                  </from>
                  <to>
                    <xdr:col>0</xdr:col>
                    <xdr:colOff>622300</xdr:colOff>
                    <xdr:row>2</xdr:row>
                    <xdr:rowOff>12700</xdr:rowOff>
                  </to>
                </anchor>
              </controlPr>
            </control>
          </mc:Choice>
        </mc:AlternateContent>
        <mc:AlternateContent xmlns:mc="http://schemas.openxmlformats.org/markup-compatibility/2006">
          <mc:Choice Requires="x14">
            <control shapeId="16387" r:id="rId6" name="Drop Down 3">
              <controlPr defaultSize="0" autoLine="0" autoPict="0" macro="[0]!Tabelle3.UpdateFMEAItem">
                <anchor moveWithCells="1">
                  <from>
                    <xdr:col>1</xdr:col>
                    <xdr:colOff>12700</xdr:colOff>
                    <xdr:row>1</xdr:row>
                    <xdr:rowOff>0</xdr:rowOff>
                  </from>
                  <to>
                    <xdr:col>1</xdr:col>
                    <xdr:colOff>2508250</xdr:colOff>
                    <xdr:row>2</xdr:row>
                    <xdr:rowOff>12700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pageSetUpPr fitToPage="1"/>
  </sheetPr>
  <dimension ref="A1:Y72"/>
  <sheetViews>
    <sheetView showGridLines="0" topLeftCell="G10" zoomScale="70" zoomScaleNormal="70" workbookViewId="0">
      <selection activeCell="L14" sqref="L14"/>
    </sheetView>
  </sheetViews>
  <sheetFormatPr defaultColWidth="11.453125" defaultRowHeight="12.5" x14ac:dyDescent="0.25"/>
  <cols>
    <col min="1" max="1" width="15.54296875" style="57" customWidth="1"/>
    <col min="2" max="2" width="59.453125" style="57" customWidth="1"/>
    <col min="3" max="3" width="29" style="57" customWidth="1"/>
    <col min="4" max="4" width="6.81640625" style="57" customWidth="1"/>
    <col min="5" max="5" width="16.1796875" style="57" customWidth="1"/>
    <col min="6" max="6" width="52.54296875" style="57" customWidth="1"/>
    <col min="7" max="7" width="11.453125" style="57"/>
    <col min="8" max="8" width="35.453125" style="57" customWidth="1"/>
    <col min="9" max="10" width="11.453125" style="57"/>
    <col min="11" max="11" width="16.54296875" style="57" customWidth="1"/>
    <col min="12" max="12" width="51.54296875" style="57" customWidth="1"/>
    <col min="13" max="14" width="11.453125" style="57"/>
    <col min="15" max="15" width="35" style="57" customWidth="1"/>
    <col min="16" max="16384" width="11.453125" style="57"/>
  </cols>
  <sheetData>
    <row r="1" spans="1:15" ht="13" x14ac:dyDescent="0.3">
      <c r="A1" s="577"/>
      <c r="B1" s="577"/>
      <c r="C1" s="6"/>
    </row>
    <row r="2" spans="1:15" ht="26.25" customHeight="1" x14ac:dyDescent="0.25">
      <c r="A2" s="381" t="s">
        <v>88</v>
      </c>
      <c r="B2" s="351"/>
      <c r="C2" s="351"/>
      <c r="D2" s="56"/>
    </row>
    <row r="3" spans="1:15" ht="13" x14ac:dyDescent="0.3">
      <c r="A3" s="55"/>
      <c r="B3" s="55"/>
      <c r="C3" s="55"/>
      <c r="D3" s="56"/>
    </row>
    <row r="4" spans="1:15" ht="20.25" customHeight="1" x14ac:dyDescent="0.25">
      <c r="A4" s="578" t="s">
        <v>93</v>
      </c>
      <c r="B4" s="578"/>
      <c r="C4" s="578"/>
      <c r="D4" s="56"/>
    </row>
    <row r="5" spans="1:15" ht="21" x14ac:dyDescent="0.25">
      <c r="A5" s="578" t="s">
        <v>94</v>
      </c>
      <c r="B5" s="578"/>
      <c r="C5" s="578"/>
      <c r="D5" s="56"/>
    </row>
    <row r="6" spans="1:15" ht="13" x14ac:dyDescent="0.3">
      <c r="A6" s="55"/>
      <c r="B6" s="55"/>
      <c r="C6" s="55"/>
      <c r="D6" s="56"/>
    </row>
    <row r="7" spans="1:15" ht="13" x14ac:dyDescent="0.3">
      <c r="A7" s="55"/>
      <c r="B7" s="55"/>
      <c r="C7" s="55"/>
      <c r="D7" s="56"/>
    </row>
    <row r="8" spans="1:15" ht="56" thickBot="1" x14ac:dyDescent="0.5">
      <c r="A8" s="303" t="s">
        <v>104</v>
      </c>
      <c r="B8" s="303" t="s">
        <v>105</v>
      </c>
      <c r="C8" s="304" t="s">
        <v>0</v>
      </c>
      <c r="D8" s="56"/>
      <c r="E8" s="310" t="s">
        <v>121</v>
      </c>
      <c r="F8" s="310" t="s">
        <v>122</v>
      </c>
      <c r="G8" s="311"/>
      <c r="H8" s="310" t="s">
        <v>123</v>
      </c>
      <c r="I8" s="310" t="s">
        <v>0</v>
      </c>
      <c r="K8" s="310" t="s">
        <v>143</v>
      </c>
      <c r="L8" s="310" t="s">
        <v>144</v>
      </c>
      <c r="M8" s="314"/>
      <c r="N8" s="310" t="s">
        <v>0</v>
      </c>
      <c r="O8" s="314" t="s">
        <v>145</v>
      </c>
    </row>
    <row r="9" spans="1:15" ht="26" x14ac:dyDescent="0.3">
      <c r="A9" s="579" t="s">
        <v>106</v>
      </c>
      <c r="B9" s="305" t="s">
        <v>107</v>
      </c>
      <c r="C9" s="306">
        <v>10</v>
      </c>
      <c r="D9" s="56"/>
      <c r="E9" s="347" t="s">
        <v>99</v>
      </c>
      <c r="F9" s="312" t="s">
        <v>124</v>
      </c>
      <c r="G9" s="313"/>
      <c r="H9" s="349" t="s">
        <v>125</v>
      </c>
      <c r="I9" s="349">
        <v>10</v>
      </c>
      <c r="K9" s="348" t="s">
        <v>146</v>
      </c>
      <c r="L9" s="315" t="s">
        <v>147</v>
      </c>
      <c r="M9" s="316"/>
      <c r="N9" s="346">
        <v>10</v>
      </c>
      <c r="O9" s="317" t="s">
        <v>148</v>
      </c>
    </row>
    <row r="10" spans="1:15" ht="42" x14ac:dyDescent="0.3">
      <c r="A10" s="580"/>
      <c r="B10" s="307" t="s">
        <v>108</v>
      </c>
      <c r="C10" s="308">
        <v>9</v>
      </c>
      <c r="D10" s="56"/>
      <c r="E10" s="581" t="s">
        <v>97</v>
      </c>
      <c r="F10" s="307" t="s">
        <v>126</v>
      </c>
      <c r="G10" s="313"/>
      <c r="H10" s="308" t="s">
        <v>127</v>
      </c>
      <c r="I10" s="308">
        <v>9</v>
      </c>
      <c r="K10" s="308" t="s">
        <v>149</v>
      </c>
      <c r="L10" s="318" t="s">
        <v>150</v>
      </c>
      <c r="M10" s="319"/>
      <c r="N10" s="309">
        <v>9</v>
      </c>
      <c r="O10" s="320" t="s">
        <v>103</v>
      </c>
    </row>
    <row r="11" spans="1:15" ht="53.5" x14ac:dyDescent="0.3">
      <c r="A11" s="581" t="s">
        <v>109</v>
      </c>
      <c r="B11" s="307" t="s">
        <v>110</v>
      </c>
      <c r="C11" s="308">
        <v>8</v>
      </c>
      <c r="D11" s="56"/>
      <c r="E11" s="582"/>
      <c r="F11" s="307" t="s">
        <v>128</v>
      </c>
      <c r="G11" s="313"/>
      <c r="H11" s="308" t="s">
        <v>129</v>
      </c>
      <c r="I11" s="308">
        <v>8</v>
      </c>
      <c r="K11" s="583" t="s">
        <v>151</v>
      </c>
      <c r="L11" s="307" t="s">
        <v>152</v>
      </c>
      <c r="M11" s="321"/>
      <c r="N11" s="322">
        <v>8</v>
      </c>
      <c r="O11" s="320" t="s">
        <v>102</v>
      </c>
    </row>
    <row r="12" spans="1:15" ht="40.5" x14ac:dyDescent="0.3">
      <c r="A12" s="580"/>
      <c r="B12" s="307" t="s">
        <v>111</v>
      </c>
      <c r="C12" s="308">
        <v>7</v>
      </c>
      <c r="D12" s="56"/>
      <c r="E12" s="580"/>
      <c r="F12" s="307" t="s">
        <v>130</v>
      </c>
      <c r="G12" s="313"/>
      <c r="H12" s="308" t="s">
        <v>131</v>
      </c>
      <c r="I12" s="308">
        <v>7</v>
      </c>
      <c r="K12" s="584"/>
      <c r="L12" s="312" t="s">
        <v>153</v>
      </c>
      <c r="M12" s="323"/>
      <c r="N12" s="324">
        <v>7</v>
      </c>
      <c r="O12" s="325" t="s">
        <v>154</v>
      </c>
    </row>
    <row r="13" spans="1:15" ht="40.5" x14ac:dyDescent="0.3">
      <c r="A13" s="581" t="s">
        <v>112</v>
      </c>
      <c r="B13" s="307" t="s">
        <v>113</v>
      </c>
      <c r="C13" s="308">
        <v>6</v>
      </c>
      <c r="D13" s="56"/>
      <c r="E13" s="581" t="s">
        <v>96</v>
      </c>
      <c r="F13" s="307" t="s">
        <v>132</v>
      </c>
      <c r="G13" s="313"/>
      <c r="H13" s="308" t="s">
        <v>133</v>
      </c>
      <c r="I13" s="308">
        <v>6</v>
      </c>
      <c r="K13" s="585"/>
      <c r="L13" s="307" t="s">
        <v>155</v>
      </c>
      <c r="M13" s="321"/>
      <c r="N13" s="322">
        <v>6</v>
      </c>
      <c r="O13" s="320" t="s">
        <v>95</v>
      </c>
    </row>
    <row r="14" spans="1:15" ht="40.5" x14ac:dyDescent="0.3">
      <c r="A14" s="580"/>
      <c r="B14" s="307" t="s">
        <v>114</v>
      </c>
      <c r="C14" s="308">
        <v>5</v>
      </c>
      <c r="D14" s="56"/>
      <c r="E14" s="582"/>
      <c r="F14" s="307" t="s">
        <v>134</v>
      </c>
      <c r="G14" s="313"/>
      <c r="H14" s="308" t="s">
        <v>135</v>
      </c>
      <c r="I14" s="308">
        <v>5</v>
      </c>
      <c r="K14" s="583" t="s">
        <v>156</v>
      </c>
      <c r="L14" s="326" t="s">
        <v>157</v>
      </c>
      <c r="M14" s="321"/>
      <c r="N14" s="309">
        <v>5</v>
      </c>
      <c r="O14" s="320" t="s">
        <v>96</v>
      </c>
    </row>
    <row r="15" spans="1:15" ht="40.5" x14ac:dyDescent="0.3">
      <c r="A15" s="581" t="s">
        <v>115</v>
      </c>
      <c r="B15" s="307" t="s">
        <v>116</v>
      </c>
      <c r="C15" s="308">
        <v>4</v>
      </c>
      <c r="D15" s="56"/>
      <c r="E15" s="580"/>
      <c r="F15" s="307" t="s">
        <v>136</v>
      </c>
      <c r="G15" s="313"/>
      <c r="H15" s="308" t="s">
        <v>137</v>
      </c>
      <c r="I15" s="308">
        <v>4</v>
      </c>
      <c r="K15" s="584"/>
      <c r="L15" s="307" t="s">
        <v>158</v>
      </c>
      <c r="M15" s="327"/>
      <c r="N15" s="309">
        <v>4</v>
      </c>
      <c r="O15" s="320" t="s">
        <v>101</v>
      </c>
    </row>
    <row r="16" spans="1:15" ht="40.5" x14ac:dyDescent="0.3">
      <c r="A16" s="582"/>
      <c r="B16" s="307" t="s">
        <v>117</v>
      </c>
      <c r="C16" s="308">
        <v>3</v>
      </c>
      <c r="D16" s="56"/>
      <c r="E16" s="581" t="s">
        <v>95</v>
      </c>
      <c r="F16" s="307" t="s">
        <v>138</v>
      </c>
      <c r="G16" s="313"/>
      <c r="H16" s="308" t="s">
        <v>139</v>
      </c>
      <c r="I16" s="308">
        <v>3</v>
      </c>
      <c r="K16" s="585"/>
      <c r="L16" s="326" t="s">
        <v>159</v>
      </c>
      <c r="M16" s="321"/>
      <c r="N16" s="309">
        <v>3</v>
      </c>
      <c r="O16" s="320" t="s">
        <v>97</v>
      </c>
    </row>
    <row r="17" spans="1:15" ht="55" x14ac:dyDescent="0.3">
      <c r="A17" s="580"/>
      <c r="B17" s="307" t="s">
        <v>118</v>
      </c>
      <c r="C17" s="308">
        <v>2</v>
      </c>
      <c r="D17" s="56"/>
      <c r="E17" s="580"/>
      <c r="F17" s="307" t="s">
        <v>140</v>
      </c>
      <c r="G17" s="313"/>
      <c r="H17" s="308" t="s">
        <v>141</v>
      </c>
      <c r="I17" s="308">
        <v>2</v>
      </c>
      <c r="K17" s="308" t="s">
        <v>160</v>
      </c>
      <c r="L17" s="307" t="s">
        <v>161</v>
      </c>
      <c r="M17" s="327"/>
      <c r="N17" s="309">
        <v>2</v>
      </c>
      <c r="O17" s="320" t="s">
        <v>99</v>
      </c>
    </row>
    <row r="18" spans="1:15" ht="39" x14ac:dyDescent="0.3">
      <c r="A18" s="309" t="s">
        <v>119</v>
      </c>
      <c r="B18" s="307" t="s">
        <v>120</v>
      </c>
      <c r="C18" s="308">
        <v>1</v>
      </c>
      <c r="D18" s="56"/>
      <c r="E18" s="309" t="s">
        <v>98</v>
      </c>
      <c r="F18" s="307" t="s">
        <v>142</v>
      </c>
      <c r="G18" s="313"/>
      <c r="H18" s="308" t="s">
        <v>142</v>
      </c>
      <c r="I18" s="308">
        <v>1</v>
      </c>
      <c r="K18" s="308" t="s">
        <v>162</v>
      </c>
      <c r="L18" s="326" t="s">
        <v>163</v>
      </c>
      <c r="M18" s="321"/>
      <c r="N18" s="309">
        <v>1</v>
      </c>
      <c r="O18" s="325" t="s">
        <v>100</v>
      </c>
    </row>
    <row r="19" spans="1:15" ht="13" x14ac:dyDescent="0.3">
      <c r="A19" s="55"/>
      <c r="B19" s="55"/>
      <c r="C19" s="55"/>
      <c r="D19" s="56"/>
    </row>
    <row r="20" spans="1:15" ht="13" x14ac:dyDescent="0.3">
      <c r="A20" s="55"/>
      <c r="B20" s="55"/>
      <c r="C20" s="55"/>
      <c r="D20" s="56"/>
    </row>
    <row r="21" spans="1:15" ht="13" x14ac:dyDescent="0.3">
      <c r="A21" s="55"/>
      <c r="B21" s="55"/>
      <c r="C21" s="55"/>
      <c r="D21" s="56"/>
    </row>
    <row r="22" spans="1:15" ht="13" x14ac:dyDescent="0.3">
      <c r="A22" s="55"/>
      <c r="B22" s="55"/>
      <c r="C22" s="55"/>
      <c r="D22" s="56"/>
    </row>
    <row r="23" spans="1:15" ht="13" x14ac:dyDescent="0.3">
      <c r="A23" s="55"/>
      <c r="B23" s="55"/>
      <c r="C23" s="55"/>
      <c r="D23" s="56"/>
    </row>
    <row r="24" spans="1:15" ht="13" x14ac:dyDescent="0.3">
      <c r="A24" s="55"/>
      <c r="B24" s="55"/>
      <c r="C24" s="55"/>
      <c r="D24" s="56"/>
    </row>
    <row r="25" spans="1:15" ht="13" x14ac:dyDescent="0.3">
      <c r="A25" s="55"/>
      <c r="B25" s="55"/>
      <c r="C25" s="55"/>
      <c r="D25" s="56"/>
    </row>
    <row r="26" spans="1:15" ht="13" x14ac:dyDescent="0.3">
      <c r="A26" s="55"/>
      <c r="B26" s="55"/>
      <c r="C26" s="55"/>
      <c r="D26" s="56"/>
    </row>
    <row r="27" spans="1:15" ht="13" x14ac:dyDescent="0.3">
      <c r="A27" s="55"/>
      <c r="B27" s="55"/>
      <c r="C27" s="55"/>
      <c r="D27" s="56"/>
    </row>
    <row r="28" spans="1:15" ht="13" x14ac:dyDescent="0.3">
      <c r="A28" s="55"/>
      <c r="B28" s="55"/>
      <c r="C28" s="55"/>
      <c r="D28" s="56"/>
    </row>
    <row r="29" spans="1:15" ht="13" x14ac:dyDescent="0.3">
      <c r="A29" s="55"/>
      <c r="B29" s="55"/>
      <c r="C29" s="55"/>
      <c r="D29" s="56"/>
    </row>
    <row r="30" spans="1:15" ht="13" x14ac:dyDescent="0.3">
      <c r="A30" s="55"/>
      <c r="B30" s="55"/>
      <c r="C30" s="55"/>
      <c r="D30" s="56"/>
    </row>
    <row r="31" spans="1:15" ht="13.5" thickBot="1" x14ac:dyDescent="0.35">
      <c r="A31" s="55"/>
      <c r="B31" s="55"/>
      <c r="C31" s="55"/>
      <c r="D31" s="56"/>
    </row>
    <row r="32" spans="1:15" ht="32.25" customHeight="1" x14ac:dyDescent="0.25">
      <c r="A32" s="586" t="s">
        <v>370</v>
      </c>
      <c r="B32" s="587"/>
      <c r="C32" s="588"/>
    </row>
    <row r="33" spans="1:25" ht="32.25" customHeight="1" x14ac:dyDescent="0.25">
      <c r="A33" s="440"/>
      <c r="B33" s="441"/>
      <c r="C33" s="442"/>
    </row>
    <row r="34" spans="1:25" ht="21.25" customHeight="1" x14ac:dyDescent="0.25">
      <c r="A34" s="589" t="s">
        <v>0</v>
      </c>
      <c r="B34" s="590"/>
      <c r="C34" s="443" t="s">
        <v>371</v>
      </c>
      <c r="D34" s="295"/>
      <c r="E34" s="56"/>
    </row>
    <row r="35" spans="1:25" ht="28" x14ac:dyDescent="0.25">
      <c r="A35" s="444">
        <v>1</v>
      </c>
      <c r="B35" s="445" t="s">
        <v>315</v>
      </c>
      <c r="C35" s="446" t="s">
        <v>372</v>
      </c>
      <c r="D35" s="296"/>
      <c r="E35" s="56"/>
    </row>
    <row r="36" spans="1:25" ht="56" x14ac:dyDescent="0.25">
      <c r="A36" s="444">
        <v>2</v>
      </c>
      <c r="B36" s="445" t="s">
        <v>373</v>
      </c>
      <c r="C36" s="446" t="s">
        <v>374</v>
      </c>
      <c r="D36" s="296"/>
      <c r="E36" s="56"/>
      <c r="L36" s="56"/>
    </row>
    <row r="37" spans="1:25" ht="56" x14ac:dyDescent="0.25">
      <c r="A37" s="444">
        <v>3</v>
      </c>
      <c r="B37" s="445" t="s">
        <v>375</v>
      </c>
      <c r="C37" s="446" t="s">
        <v>376</v>
      </c>
      <c r="D37" s="296"/>
      <c r="E37" s="56"/>
    </row>
    <row r="38" spans="1:25" ht="42" x14ac:dyDescent="0.25">
      <c r="A38" s="444">
        <v>4</v>
      </c>
      <c r="B38" s="445" t="s">
        <v>377</v>
      </c>
      <c r="C38" s="446" t="s">
        <v>378</v>
      </c>
      <c r="D38" s="296"/>
      <c r="E38" s="56"/>
      <c r="F38" s="56"/>
      <c r="G38" s="56"/>
      <c r="H38" s="56"/>
      <c r="I38" s="56"/>
      <c r="J38" s="56"/>
      <c r="K38" s="56"/>
      <c r="L38" s="56"/>
      <c r="M38" s="56"/>
      <c r="N38" s="56"/>
      <c r="O38" s="56"/>
      <c r="P38" s="56"/>
      <c r="Q38" s="56"/>
      <c r="R38" s="56"/>
      <c r="S38" s="56"/>
      <c r="T38" s="56"/>
      <c r="U38" s="56"/>
      <c r="V38" s="56"/>
      <c r="W38" s="56"/>
      <c r="X38" s="56"/>
      <c r="Y38" s="56"/>
    </row>
    <row r="39" spans="1:25" ht="42" x14ac:dyDescent="0.3">
      <c r="A39" s="444">
        <v>5</v>
      </c>
      <c r="B39" s="445" t="s">
        <v>95</v>
      </c>
      <c r="C39" s="446" t="s">
        <v>379</v>
      </c>
      <c r="D39" s="296"/>
      <c r="E39" s="56"/>
      <c r="F39" s="56"/>
      <c r="G39" s="297"/>
      <c r="H39" s="297"/>
      <c r="I39" s="297"/>
      <c r="J39" s="297"/>
      <c r="K39" s="297"/>
      <c r="L39" s="297"/>
      <c r="M39" s="297"/>
      <c r="N39" s="297"/>
      <c r="O39" s="297"/>
      <c r="P39" s="297"/>
      <c r="Q39" s="56"/>
      <c r="R39" s="56"/>
      <c r="S39" s="56"/>
      <c r="T39" s="56"/>
      <c r="U39" s="56"/>
      <c r="V39" s="56"/>
      <c r="W39" s="56"/>
      <c r="X39" s="56"/>
      <c r="Y39" s="56"/>
    </row>
    <row r="40" spans="1:25" ht="42" x14ac:dyDescent="0.25">
      <c r="A40" s="444">
        <v>6</v>
      </c>
      <c r="B40" s="445" t="s">
        <v>96</v>
      </c>
      <c r="C40" s="446" t="s">
        <v>380</v>
      </c>
      <c r="D40" s="296"/>
      <c r="E40" s="56"/>
      <c r="F40" s="56"/>
      <c r="G40" s="56"/>
      <c r="H40" s="56"/>
      <c r="I40" s="56"/>
      <c r="J40" s="56"/>
      <c r="K40" s="56"/>
      <c r="L40" s="56"/>
      <c r="M40" s="56"/>
      <c r="N40" s="56"/>
      <c r="O40" s="56"/>
      <c r="P40" s="56"/>
      <c r="Q40" s="56"/>
      <c r="R40" s="56"/>
      <c r="S40" s="56"/>
      <c r="T40" s="56"/>
      <c r="U40" s="56"/>
      <c r="V40" s="56"/>
      <c r="W40" s="56"/>
      <c r="X40" s="56"/>
      <c r="Y40" s="56"/>
    </row>
    <row r="41" spans="1:25" ht="42" x14ac:dyDescent="0.25">
      <c r="A41" s="444">
        <v>7</v>
      </c>
      <c r="B41" s="445" t="s">
        <v>97</v>
      </c>
      <c r="C41" s="446" t="s">
        <v>381</v>
      </c>
      <c r="D41" s="296"/>
      <c r="E41" s="56"/>
      <c r="F41" s="56"/>
      <c r="G41" s="56"/>
      <c r="H41" s="56"/>
    </row>
    <row r="42" spans="1:25" ht="42" x14ac:dyDescent="0.3">
      <c r="A42" s="444">
        <v>8</v>
      </c>
      <c r="B42" s="445" t="s">
        <v>382</v>
      </c>
      <c r="C42" s="446" t="s">
        <v>383</v>
      </c>
      <c r="D42" s="296"/>
      <c r="E42" s="56"/>
      <c r="F42" s="56"/>
      <c r="G42" s="297"/>
      <c r="H42" s="56"/>
    </row>
    <row r="43" spans="1:25" ht="15.5" x14ac:dyDescent="0.3">
      <c r="A43" s="444">
        <v>9</v>
      </c>
      <c r="B43" s="445" t="s">
        <v>384</v>
      </c>
      <c r="C43" s="446" t="s">
        <v>385</v>
      </c>
      <c r="D43" s="296"/>
      <c r="E43" s="56"/>
      <c r="F43" s="56"/>
      <c r="G43" s="297"/>
      <c r="H43" s="56"/>
    </row>
    <row r="44" spans="1:25" ht="28.5" thickBot="1" x14ac:dyDescent="0.35">
      <c r="A44" s="447">
        <v>10</v>
      </c>
      <c r="B44" s="448" t="s">
        <v>386</v>
      </c>
      <c r="C44" s="449" t="s">
        <v>387</v>
      </c>
      <c r="D44" s="296"/>
      <c r="E44" s="56"/>
      <c r="F44" s="56"/>
      <c r="G44" s="297"/>
      <c r="H44" s="56"/>
    </row>
    <row r="45" spans="1:25" ht="19.5" customHeight="1" thickBot="1" x14ac:dyDescent="0.35">
      <c r="F45" s="56"/>
      <c r="G45" s="297"/>
      <c r="H45" s="56"/>
    </row>
    <row r="46" spans="1:25" ht="30.75" customHeight="1" x14ac:dyDescent="0.3">
      <c r="A46" s="586" t="s">
        <v>388</v>
      </c>
      <c r="B46" s="587"/>
      <c r="C46" s="588"/>
      <c r="D46" s="298"/>
      <c r="E46" s="298"/>
      <c r="F46" s="298"/>
      <c r="G46" s="297"/>
      <c r="H46" s="56"/>
    </row>
    <row r="47" spans="1:25" ht="30.75" customHeight="1" x14ac:dyDescent="0.3">
      <c r="A47" s="440"/>
      <c r="B47" s="450"/>
      <c r="C47" s="442"/>
      <c r="D47" s="298"/>
      <c r="E47" s="298"/>
      <c r="F47" s="298"/>
      <c r="G47" s="297"/>
      <c r="H47" s="56"/>
    </row>
    <row r="48" spans="1:25" ht="21.25" customHeight="1" x14ac:dyDescent="0.3">
      <c r="A48" s="589" t="s">
        <v>0</v>
      </c>
      <c r="B48" s="590"/>
      <c r="C48" s="451" t="s">
        <v>371</v>
      </c>
      <c r="D48" s="299"/>
      <c r="E48" s="299"/>
      <c r="F48" s="298"/>
      <c r="G48" s="297"/>
      <c r="H48" s="56"/>
    </row>
    <row r="49" spans="1:8" ht="30" customHeight="1" x14ac:dyDescent="0.3">
      <c r="A49" s="452">
        <v>1</v>
      </c>
      <c r="B49" s="445" t="s">
        <v>389</v>
      </c>
      <c r="C49" s="591" t="s">
        <v>390</v>
      </c>
      <c r="D49" s="300"/>
      <c r="E49" s="300"/>
      <c r="F49" s="298"/>
      <c r="G49" s="297"/>
      <c r="H49" s="56"/>
    </row>
    <row r="50" spans="1:8" ht="30" customHeight="1" x14ac:dyDescent="0.3">
      <c r="A50" s="452">
        <v>2</v>
      </c>
      <c r="B50" s="445" t="s">
        <v>391</v>
      </c>
      <c r="C50" s="591"/>
      <c r="D50" s="300"/>
      <c r="E50" s="300"/>
      <c r="F50" s="298"/>
      <c r="G50" s="297"/>
      <c r="H50" s="56"/>
    </row>
    <row r="51" spans="1:8" ht="30" customHeight="1" x14ac:dyDescent="0.3">
      <c r="A51" s="452">
        <v>3</v>
      </c>
      <c r="B51" s="445" t="s">
        <v>98</v>
      </c>
      <c r="C51" s="591" t="s">
        <v>392</v>
      </c>
      <c r="D51" s="300"/>
      <c r="E51" s="300"/>
      <c r="F51" s="298"/>
      <c r="G51" s="297"/>
      <c r="H51" s="56"/>
    </row>
    <row r="52" spans="1:8" ht="30" customHeight="1" x14ac:dyDescent="0.3">
      <c r="A52" s="452">
        <v>4</v>
      </c>
      <c r="B52" s="445" t="s">
        <v>95</v>
      </c>
      <c r="C52" s="591"/>
      <c r="D52" s="300"/>
      <c r="E52" s="300"/>
      <c r="F52" s="298"/>
      <c r="G52" s="297"/>
      <c r="H52" s="56"/>
    </row>
    <row r="53" spans="1:8" ht="30" customHeight="1" x14ac:dyDescent="0.25">
      <c r="A53" s="452">
        <v>5</v>
      </c>
      <c r="B53" s="445" t="s">
        <v>393</v>
      </c>
      <c r="C53" s="591" t="s">
        <v>394</v>
      </c>
      <c r="D53" s="300"/>
      <c r="E53" s="300"/>
      <c r="F53" s="298"/>
      <c r="G53" s="56"/>
      <c r="H53" s="56"/>
    </row>
    <row r="54" spans="1:8" ht="30" customHeight="1" x14ac:dyDescent="0.25">
      <c r="A54" s="452">
        <v>6</v>
      </c>
      <c r="B54" s="445" t="s">
        <v>395</v>
      </c>
      <c r="C54" s="591"/>
      <c r="D54" s="300"/>
      <c r="E54" s="300"/>
      <c r="F54" s="298"/>
      <c r="G54" s="56"/>
      <c r="H54" s="56"/>
    </row>
    <row r="55" spans="1:8" ht="30" customHeight="1" x14ac:dyDescent="0.25">
      <c r="A55" s="452">
        <v>7</v>
      </c>
      <c r="B55" s="445" t="s">
        <v>97</v>
      </c>
      <c r="C55" s="591" t="s">
        <v>396</v>
      </c>
      <c r="D55" s="300"/>
      <c r="E55" s="300"/>
      <c r="F55" s="298"/>
      <c r="G55" s="56"/>
      <c r="H55" s="56"/>
    </row>
    <row r="56" spans="1:8" ht="30" customHeight="1" x14ac:dyDescent="0.25">
      <c r="A56" s="452">
        <v>8</v>
      </c>
      <c r="B56" s="445" t="s">
        <v>99</v>
      </c>
      <c r="C56" s="591"/>
      <c r="D56" s="300"/>
      <c r="E56" s="300"/>
      <c r="F56" s="298"/>
      <c r="G56" s="56"/>
      <c r="H56" s="56"/>
    </row>
    <row r="57" spans="1:8" ht="30" customHeight="1" x14ac:dyDescent="0.25">
      <c r="A57" s="452">
        <v>9</v>
      </c>
      <c r="B57" s="445" t="s">
        <v>397</v>
      </c>
      <c r="C57" s="591" t="s">
        <v>398</v>
      </c>
      <c r="D57" s="300"/>
      <c r="E57" s="300"/>
      <c r="F57" s="298"/>
      <c r="G57" s="56"/>
      <c r="H57" s="56"/>
    </row>
    <row r="58" spans="1:8" ht="45.75" customHeight="1" thickBot="1" x14ac:dyDescent="0.3">
      <c r="A58" s="453">
        <v>10</v>
      </c>
      <c r="B58" s="448" t="s">
        <v>100</v>
      </c>
      <c r="C58" s="592"/>
      <c r="D58" s="300"/>
      <c r="E58" s="300"/>
      <c r="F58" s="298"/>
      <c r="G58" s="56"/>
      <c r="H58" s="56"/>
    </row>
    <row r="59" spans="1:8" ht="13" thickBot="1" x14ac:dyDescent="0.3">
      <c r="D59" s="298"/>
      <c r="E59" s="298"/>
      <c r="F59" s="298"/>
      <c r="G59" s="56"/>
      <c r="H59" s="56"/>
    </row>
    <row r="60" spans="1:8" ht="27.75" customHeight="1" x14ac:dyDescent="0.25">
      <c r="A60" s="586" t="s">
        <v>399</v>
      </c>
      <c r="B60" s="587"/>
      <c r="C60" s="588"/>
      <c r="D60" s="298"/>
      <c r="E60" s="298"/>
      <c r="F60" s="298"/>
      <c r="G60" s="56"/>
      <c r="H60" s="56"/>
    </row>
    <row r="61" spans="1:8" ht="27.75" customHeight="1" x14ac:dyDescent="0.25">
      <c r="A61" s="440"/>
      <c r="B61" s="450"/>
      <c r="C61" s="442"/>
      <c r="D61" s="298"/>
      <c r="E61" s="298"/>
      <c r="F61" s="298"/>
      <c r="G61" s="56"/>
      <c r="H61" s="56"/>
    </row>
    <row r="62" spans="1:8" ht="21.25" customHeight="1" x14ac:dyDescent="0.3">
      <c r="A62" s="589" t="s">
        <v>0</v>
      </c>
      <c r="B62" s="590"/>
      <c r="C62" s="443" t="s">
        <v>371</v>
      </c>
      <c r="D62" s="301"/>
      <c r="E62" s="301"/>
      <c r="F62" s="302"/>
      <c r="G62" s="56"/>
      <c r="H62" s="56"/>
    </row>
    <row r="63" spans="1:8" ht="37.5" customHeight="1" x14ac:dyDescent="0.25">
      <c r="A63" s="452">
        <v>1</v>
      </c>
      <c r="B63" s="445" t="s">
        <v>400</v>
      </c>
      <c r="C63" s="591" t="s">
        <v>401</v>
      </c>
      <c r="F63" s="56"/>
      <c r="G63" s="56"/>
      <c r="H63" s="56"/>
    </row>
    <row r="64" spans="1:8" ht="45.75" customHeight="1" x14ac:dyDescent="0.25">
      <c r="A64" s="452">
        <v>2</v>
      </c>
      <c r="B64" s="445" t="s">
        <v>99</v>
      </c>
      <c r="C64" s="591"/>
      <c r="F64" s="56"/>
      <c r="G64" s="56"/>
      <c r="H64" s="56"/>
    </row>
    <row r="65" spans="1:3" ht="37.5" customHeight="1" x14ac:dyDescent="0.25">
      <c r="A65" s="452">
        <v>3</v>
      </c>
      <c r="B65" s="445" t="s">
        <v>97</v>
      </c>
      <c r="C65" s="591" t="s">
        <v>402</v>
      </c>
    </row>
    <row r="66" spans="1:3" ht="37.5" customHeight="1" x14ac:dyDescent="0.25">
      <c r="A66" s="452">
        <v>4</v>
      </c>
      <c r="B66" s="445" t="s">
        <v>101</v>
      </c>
      <c r="C66" s="591"/>
    </row>
    <row r="67" spans="1:3" ht="37.5" customHeight="1" x14ac:dyDescent="0.25">
      <c r="A67" s="452">
        <v>5</v>
      </c>
      <c r="B67" s="445" t="s">
        <v>96</v>
      </c>
      <c r="C67" s="591" t="s">
        <v>403</v>
      </c>
    </row>
    <row r="68" spans="1:3" ht="37.5" customHeight="1" x14ac:dyDescent="0.25">
      <c r="A68" s="452">
        <v>6</v>
      </c>
      <c r="B68" s="445" t="s">
        <v>95</v>
      </c>
      <c r="C68" s="591"/>
    </row>
    <row r="69" spans="1:3" ht="37.5" customHeight="1" x14ac:dyDescent="0.25">
      <c r="A69" s="452">
        <v>7</v>
      </c>
      <c r="B69" s="445" t="s">
        <v>98</v>
      </c>
      <c r="C69" s="591" t="s">
        <v>404</v>
      </c>
    </row>
    <row r="70" spans="1:3" ht="37.5" customHeight="1" x14ac:dyDescent="0.25">
      <c r="A70" s="452">
        <v>8</v>
      </c>
      <c r="B70" s="445" t="s">
        <v>102</v>
      </c>
      <c r="C70" s="591"/>
    </row>
    <row r="71" spans="1:3" ht="43.5" customHeight="1" x14ac:dyDescent="0.25">
      <c r="A71" s="452">
        <v>9</v>
      </c>
      <c r="B71" s="445" t="s">
        <v>103</v>
      </c>
      <c r="C71" s="591" t="s">
        <v>405</v>
      </c>
    </row>
    <row r="72" spans="1:3" ht="37.5" customHeight="1" thickBot="1" x14ac:dyDescent="0.3">
      <c r="A72" s="453">
        <v>10</v>
      </c>
      <c r="B72" s="448" t="s">
        <v>406</v>
      </c>
      <c r="C72" s="592"/>
    </row>
  </sheetData>
  <mergeCells count="28">
    <mergeCell ref="C71:C72"/>
    <mergeCell ref="A62:B62"/>
    <mergeCell ref="C63:C64"/>
    <mergeCell ref="C65:C66"/>
    <mergeCell ref="C67:C68"/>
    <mergeCell ref="C69:C70"/>
    <mergeCell ref="C51:C52"/>
    <mergeCell ref="C53:C54"/>
    <mergeCell ref="C55:C56"/>
    <mergeCell ref="C57:C58"/>
    <mergeCell ref="A60:C60"/>
    <mergeCell ref="A32:C32"/>
    <mergeCell ref="A34:B34"/>
    <mergeCell ref="A46:C46"/>
    <mergeCell ref="A48:B48"/>
    <mergeCell ref="C49:C50"/>
    <mergeCell ref="K11:K13"/>
    <mergeCell ref="A13:A14"/>
    <mergeCell ref="E13:E15"/>
    <mergeCell ref="K14:K16"/>
    <mergeCell ref="A15:A17"/>
    <mergeCell ref="E16:E17"/>
    <mergeCell ref="A1:B1"/>
    <mergeCell ref="A4:C4"/>
    <mergeCell ref="A5:C5"/>
    <mergeCell ref="A9:A10"/>
    <mergeCell ref="E10:E12"/>
    <mergeCell ref="A11:A12"/>
  </mergeCells>
  <pageMargins left="0.62992125984251968" right="0.6692913385826772" top="0.47244094488188981" bottom="0.39370078740157483" header="0.51181102362204722" footer="0.35433070866141736"/>
  <pageSetup paperSize="9" scale="91" orientation="landscape"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IT724"/>
  <sheetViews>
    <sheetView showZeros="0" tabSelected="1" zoomScale="70" zoomScaleNormal="70" workbookViewId="0">
      <pane xSplit="4" ySplit="9" topLeftCell="N26" activePane="bottomRight" state="frozen"/>
      <selection pane="topRight" activeCell="E1" sqref="E1"/>
      <selection pane="bottomLeft" activeCell="A10" sqref="A10"/>
      <selection pane="bottomRight" activeCell="D26" sqref="D26"/>
    </sheetView>
  </sheetViews>
  <sheetFormatPr defaultColWidth="11.453125" defaultRowHeight="12.5" x14ac:dyDescent="0.25"/>
  <cols>
    <col min="1" max="1" width="16.08984375" style="92" customWidth="1"/>
    <col min="2" max="2" width="24.453125" style="92" customWidth="1"/>
    <col min="3" max="3" width="36.26953125" style="92" customWidth="1"/>
    <col min="4" max="4" width="47.453125" style="92" customWidth="1"/>
    <col min="5" max="6" width="5.81640625" style="92" customWidth="1"/>
    <col min="7" max="7" width="5.54296875" style="92" customWidth="1"/>
    <col min="8" max="8" width="45.453125" style="92" customWidth="1"/>
    <col min="9" max="9" width="10.453125" style="92" customWidth="1"/>
    <col min="10" max="10" width="35.453125" style="92" customWidth="1"/>
    <col min="11" max="11" width="36.81640625" style="92" customWidth="1"/>
    <col min="12" max="13" width="10.453125" style="92" bestFit="1" customWidth="1"/>
    <col min="14" max="14" width="69.1796875" style="92" customWidth="1"/>
    <col min="15" max="15" width="16.54296875" style="141" customWidth="1"/>
    <col min="16" max="16" width="20.54296875" style="92" customWidth="1"/>
    <col min="17" max="17" width="27.1796875" style="92" customWidth="1"/>
    <col min="18" max="18" width="13.26953125" style="92" customWidth="1"/>
    <col min="19" max="19" width="4.54296875" style="92" bestFit="1" customWidth="1"/>
    <col min="20" max="20" width="4.453125" style="92" customWidth="1"/>
    <col min="21" max="21" width="6.81640625" style="92" bestFit="1" customWidth="1"/>
    <col min="22" max="22" width="11.453125" style="108" customWidth="1"/>
    <col min="23" max="25" width="11.453125" style="112" customWidth="1"/>
    <col min="26" max="26" width="11.453125" style="134" customWidth="1"/>
    <col min="27" max="31" width="11.453125" style="135" customWidth="1"/>
    <col min="32" max="16384" width="11.453125" style="92"/>
  </cols>
  <sheetData>
    <row r="1" spans="1:44" s="83" customFormat="1" ht="23.25" hidden="1" customHeight="1" x14ac:dyDescent="0.4">
      <c r="A1" s="622" t="s">
        <v>184</v>
      </c>
      <c r="B1" s="622"/>
      <c r="C1" s="622"/>
      <c r="D1" s="622"/>
      <c r="E1" s="622"/>
      <c r="F1" s="622"/>
      <c r="G1" s="622"/>
      <c r="H1" s="622"/>
      <c r="I1" s="622"/>
      <c r="J1" s="622"/>
      <c r="K1" s="622"/>
      <c r="L1" s="622"/>
      <c r="M1" s="622"/>
      <c r="N1" s="622"/>
      <c r="O1" s="622"/>
      <c r="P1" s="622"/>
      <c r="Q1" s="622"/>
      <c r="R1" s="622"/>
      <c r="S1" s="622"/>
      <c r="T1" s="622"/>
      <c r="U1" s="622"/>
      <c r="V1" s="105"/>
      <c r="W1" s="109"/>
      <c r="X1" s="109"/>
      <c r="Y1" s="109"/>
      <c r="Z1" s="126"/>
      <c r="AA1" s="127"/>
      <c r="AB1" s="127"/>
      <c r="AC1" s="127"/>
      <c r="AD1" s="127"/>
      <c r="AE1" s="127"/>
    </row>
    <row r="2" spans="1:44" s="84" customFormat="1" ht="16.5" hidden="1" customHeight="1" x14ac:dyDescent="0.45">
      <c r="A2" s="623"/>
      <c r="B2" s="623"/>
      <c r="C2" s="623"/>
      <c r="D2" s="623"/>
      <c r="E2" s="623"/>
      <c r="F2" s="623"/>
      <c r="G2" s="623"/>
      <c r="H2" s="623"/>
      <c r="I2" s="623"/>
      <c r="J2" s="623"/>
      <c r="K2" s="623"/>
      <c r="L2" s="623"/>
      <c r="M2" s="623"/>
      <c r="N2" s="623"/>
      <c r="O2" s="623"/>
      <c r="P2" s="623"/>
      <c r="Q2" s="623"/>
      <c r="R2" s="623"/>
      <c r="S2" s="623"/>
      <c r="T2" s="623"/>
      <c r="U2" s="623"/>
      <c r="V2" s="106"/>
      <c r="W2" s="110"/>
      <c r="X2" s="110"/>
      <c r="Y2" s="110"/>
      <c r="Z2" s="128"/>
      <c r="AA2" s="129"/>
      <c r="AB2" s="129"/>
      <c r="AC2" s="129"/>
      <c r="AD2" s="129"/>
      <c r="AE2" s="129"/>
    </row>
    <row r="3" spans="1:44" s="286" customFormat="1" ht="15.5" hidden="1" x14ac:dyDescent="0.3">
      <c r="A3" s="619"/>
      <c r="B3" s="269" t="s">
        <v>4</v>
      </c>
      <c r="C3" s="606"/>
      <c r="D3" s="607"/>
      <c r="E3" s="607"/>
      <c r="F3" s="607"/>
      <c r="G3" s="607"/>
      <c r="H3" s="607"/>
      <c r="I3" s="608"/>
      <c r="J3" s="270"/>
      <c r="K3" s="627" t="s">
        <v>5</v>
      </c>
      <c r="L3" s="628"/>
      <c r="M3" s="630"/>
      <c r="N3" s="631"/>
      <c r="O3" s="632"/>
      <c r="P3" s="271"/>
      <c r="Q3" s="271"/>
      <c r="R3" s="271"/>
      <c r="S3" s="271"/>
      <c r="T3" s="271"/>
      <c r="U3" s="271"/>
      <c r="V3" s="282"/>
      <c r="W3" s="283"/>
      <c r="X3" s="283"/>
      <c r="Y3" s="283"/>
      <c r="Z3" s="284"/>
      <c r="AA3" s="285"/>
      <c r="AB3" s="285"/>
      <c r="AC3" s="285"/>
      <c r="AD3" s="285"/>
      <c r="AE3" s="285"/>
    </row>
    <row r="4" spans="1:44" s="286" customFormat="1" ht="20.149999999999999" hidden="1" customHeight="1" x14ac:dyDescent="0.3">
      <c r="A4" s="620"/>
      <c r="B4" s="269" t="s">
        <v>364</v>
      </c>
      <c r="C4" s="601"/>
      <c r="D4" s="602"/>
      <c r="E4" s="602"/>
      <c r="F4" s="602"/>
      <c r="G4" s="602"/>
      <c r="H4" s="602"/>
      <c r="I4" s="603"/>
      <c r="J4" s="272"/>
      <c r="K4" s="627" t="s">
        <v>165</v>
      </c>
      <c r="L4" s="628"/>
      <c r="M4" s="633">
        <v>44154</v>
      </c>
      <c r="N4" s="634"/>
      <c r="O4" s="635"/>
      <c r="P4" s="273"/>
      <c r="Q4" s="273"/>
      <c r="R4" s="273"/>
      <c r="S4" s="273"/>
      <c r="T4" s="273"/>
      <c r="U4" s="273"/>
      <c r="V4" s="282"/>
      <c r="W4" s="283"/>
      <c r="X4" s="283"/>
      <c r="Y4" s="283"/>
      <c r="Z4" s="284"/>
      <c r="AA4" s="285"/>
      <c r="AB4" s="285"/>
      <c r="AC4" s="285"/>
      <c r="AD4" s="285"/>
      <c r="AE4" s="285"/>
    </row>
    <row r="5" spans="1:44" s="286" customFormat="1" ht="20.149999999999999" hidden="1" customHeight="1" x14ac:dyDescent="0.3">
      <c r="A5" s="620"/>
      <c r="B5" s="269" t="s">
        <v>8</v>
      </c>
      <c r="C5" s="606"/>
      <c r="D5" s="607"/>
      <c r="E5" s="607"/>
      <c r="F5" s="607"/>
      <c r="G5" s="607"/>
      <c r="H5" s="607"/>
      <c r="I5" s="608"/>
      <c r="J5" s="272"/>
      <c r="K5" s="627" t="s">
        <v>164</v>
      </c>
      <c r="L5" s="628"/>
      <c r="M5" s="597"/>
      <c r="N5" s="598"/>
      <c r="O5" s="599"/>
      <c r="P5" s="273"/>
      <c r="Q5" s="273"/>
      <c r="R5" s="273"/>
      <c r="S5" s="273"/>
      <c r="T5" s="273"/>
      <c r="U5" s="273"/>
      <c r="V5" s="282"/>
      <c r="W5" s="283"/>
      <c r="X5" s="283"/>
      <c r="Y5" s="283"/>
      <c r="Z5" s="284"/>
      <c r="AA5" s="285"/>
      <c r="AB5" s="285"/>
      <c r="AC5" s="285"/>
      <c r="AD5" s="285"/>
      <c r="AE5" s="285"/>
    </row>
    <row r="6" spans="1:44" s="291" customFormat="1" ht="20.149999999999999" hidden="1" customHeight="1" x14ac:dyDescent="0.35">
      <c r="A6" s="620"/>
      <c r="B6" s="609" t="s">
        <v>9</v>
      </c>
      <c r="C6" s="611"/>
      <c r="D6" s="612"/>
      <c r="E6" s="612"/>
      <c r="F6" s="612"/>
      <c r="G6" s="612"/>
      <c r="H6" s="612"/>
      <c r="I6" s="613"/>
      <c r="J6" s="272"/>
      <c r="K6" s="627" t="s">
        <v>183</v>
      </c>
      <c r="L6" s="628"/>
      <c r="M6" s="597"/>
      <c r="N6" s="598"/>
      <c r="O6" s="599"/>
      <c r="P6" s="274"/>
      <c r="Q6" s="275"/>
      <c r="R6" s="384"/>
      <c r="S6" s="276"/>
      <c r="T6" s="384"/>
      <c r="U6" s="275"/>
      <c r="V6" s="287"/>
      <c r="W6" s="288"/>
      <c r="X6" s="288"/>
      <c r="Y6" s="288"/>
      <c r="Z6" s="289"/>
      <c r="AA6" s="290"/>
      <c r="AB6" s="290"/>
      <c r="AC6" s="290"/>
      <c r="AD6" s="290"/>
      <c r="AE6" s="290"/>
    </row>
    <row r="7" spans="1:44" s="291" customFormat="1" ht="53.15" hidden="1" customHeight="1" x14ac:dyDescent="0.35">
      <c r="A7" s="621"/>
      <c r="B7" s="610"/>
      <c r="C7" s="614"/>
      <c r="D7" s="615"/>
      <c r="E7" s="615"/>
      <c r="F7" s="615"/>
      <c r="G7" s="615"/>
      <c r="H7" s="615"/>
      <c r="I7" s="616"/>
      <c r="J7" s="277"/>
      <c r="K7" s="278"/>
      <c r="L7" s="278"/>
      <c r="M7" s="629"/>
      <c r="N7" s="629"/>
      <c r="O7" s="629"/>
      <c r="P7" s="279"/>
      <c r="Q7" s="280"/>
      <c r="R7" s="278"/>
      <c r="S7" s="281"/>
      <c r="T7" s="278"/>
      <c r="U7" s="280"/>
      <c r="V7" s="287"/>
      <c r="W7" s="288"/>
      <c r="X7" s="288"/>
      <c r="Y7" s="288"/>
      <c r="Z7" s="289"/>
      <c r="AA7" s="290"/>
      <c r="AB7" s="290"/>
      <c r="AC7" s="290"/>
      <c r="AD7" s="290"/>
      <c r="AE7" s="290"/>
    </row>
    <row r="8" spans="1:44" s="86" customFormat="1" ht="22.5" customHeight="1" x14ac:dyDescent="0.3">
      <c r="A8" s="617" t="s">
        <v>70</v>
      </c>
      <c r="B8" s="604" t="s">
        <v>10</v>
      </c>
      <c r="C8" s="604" t="s">
        <v>11</v>
      </c>
      <c r="D8" s="604" t="s">
        <v>12</v>
      </c>
      <c r="E8" s="595" t="s">
        <v>15</v>
      </c>
      <c r="F8" s="595" t="s">
        <v>72</v>
      </c>
      <c r="G8" s="595" t="s">
        <v>303</v>
      </c>
      <c r="H8" s="593" t="s">
        <v>13</v>
      </c>
      <c r="I8" s="595" t="s">
        <v>16</v>
      </c>
      <c r="J8" s="593" t="s">
        <v>23</v>
      </c>
      <c r="K8" s="593" t="s">
        <v>24</v>
      </c>
      <c r="L8" s="595" t="s">
        <v>17</v>
      </c>
      <c r="M8" s="595" t="s">
        <v>19</v>
      </c>
      <c r="N8" s="604" t="s">
        <v>14</v>
      </c>
      <c r="O8" s="604" t="s">
        <v>62</v>
      </c>
      <c r="P8" s="604" t="s">
        <v>63</v>
      </c>
      <c r="Q8" s="624" t="s">
        <v>21</v>
      </c>
      <c r="R8" s="625"/>
      <c r="S8" s="625"/>
      <c r="T8" s="625"/>
      <c r="U8" s="625"/>
      <c r="V8" s="626"/>
      <c r="W8" s="107"/>
      <c r="X8" s="111"/>
      <c r="Y8" s="111"/>
      <c r="Z8" s="111"/>
      <c r="AA8" s="118"/>
      <c r="AB8" s="119"/>
      <c r="AC8" s="119"/>
      <c r="AD8" s="119"/>
      <c r="AE8" s="119"/>
      <c r="AF8" s="119"/>
    </row>
    <row r="9" spans="1:44" s="86" customFormat="1" ht="87.25" customHeight="1" x14ac:dyDescent="0.3">
      <c r="A9" s="618"/>
      <c r="B9" s="605"/>
      <c r="C9" s="605"/>
      <c r="D9" s="605"/>
      <c r="E9" s="596"/>
      <c r="F9" s="596"/>
      <c r="G9" s="596"/>
      <c r="H9" s="594"/>
      <c r="I9" s="596"/>
      <c r="J9" s="594"/>
      <c r="K9" s="594"/>
      <c r="L9" s="596"/>
      <c r="M9" s="596"/>
      <c r="N9" s="605"/>
      <c r="O9" s="605"/>
      <c r="P9" s="605"/>
      <c r="Q9" s="218" t="s">
        <v>18</v>
      </c>
      <c r="R9" s="218" t="s">
        <v>73</v>
      </c>
      <c r="S9" s="219" t="s">
        <v>15</v>
      </c>
      <c r="T9" s="220" t="s">
        <v>16</v>
      </c>
      <c r="U9" s="220" t="s">
        <v>17</v>
      </c>
      <c r="V9" s="220" t="s">
        <v>20</v>
      </c>
      <c r="W9" s="221"/>
      <c r="X9" s="221"/>
      <c r="Y9" s="221"/>
      <c r="Z9" s="221"/>
      <c r="AA9" s="118"/>
      <c r="AB9" s="119"/>
      <c r="AC9" s="118" t="s">
        <v>58</v>
      </c>
      <c r="AD9" s="118" t="s">
        <v>59</v>
      </c>
      <c r="AE9" s="118" t="s">
        <v>60</v>
      </c>
      <c r="AF9" s="118" t="s">
        <v>32</v>
      </c>
      <c r="AG9" s="221"/>
      <c r="AH9" s="221"/>
      <c r="AI9" s="221"/>
      <c r="AJ9" s="221"/>
      <c r="AK9" s="221"/>
      <c r="AL9" s="221"/>
      <c r="AM9" s="221"/>
      <c r="AN9" s="221"/>
      <c r="AO9" s="221"/>
      <c r="AP9" s="221"/>
      <c r="AQ9" s="221"/>
      <c r="AR9" s="221"/>
    </row>
    <row r="10" spans="1:44" s="85" customFormat="1" ht="126" x14ac:dyDescent="0.3">
      <c r="A10" s="488" t="s">
        <v>440</v>
      </c>
      <c r="B10" s="489" t="s">
        <v>441</v>
      </c>
      <c r="C10" s="489" t="s">
        <v>864</v>
      </c>
      <c r="D10" s="489" t="s">
        <v>442</v>
      </c>
      <c r="E10" s="490">
        <v>4</v>
      </c>
      <c r="F10" s="491" t="s">
        <v>305</v>
      </c>
      <c r="G10" s="491" t="s">
        <v>305</v>
      </c>
      <c r="H10" s="492" t="s">
        <v>443</v>
      </c>
      <c r="I10" s="490">
        <v>5</v>
      </c>
      <c r="J10" s="489" t="s">
        <v>444</v>
      </c>
      <c r="K10" s="489" t="s">
        <v>445</v>
      </c>
      <c r="L10" s="490">
        <v>6</v>
      </c>
      <c r="M10" s="493">
        <f t="shared" ref="M10:M41" si="0">E10*I10*L10</f>
        <v>120</v>
      </c>
      <c r="N10" s="489" t="s">
        <v>901</v>
      </c>
      <c r="O10" s="1" t="s">
        <v>697</v>
      </c>
      <c r="P10" s="136"/>
      <c r="Q10" s="1"/>
      <c r="R10" s="1"/>
      <c r="S10" s="46"/>
      <c r="T10" s="46"/>
      <c r="U10" s="46"/>
      <c r="V10" s="47">
        <f t="shared" ref="V10:V41" si="1">S10*T10*U10</f>
        <v>0</v>
      </c>
      <c r="W10" s="222"/>
      <c r="X10" s="222"/>
      <c r="Y10" s="222"/>
      <c r="Z10" s="222"/>
      <c r="AA10" s="120" t="str">
        <f t="shared" ref="AA10:AA41" si="2">IF(AE10&gt;6,AF10,"")</f>
        <v/>
      </c>
      <c r="AB10" s="121"/>
      <c r="AC10" s="118">
        <f t="shared" ref="AC10:AC52" si="3">IF(S10&gt;0,S10,IF(E10&gt;0,E10,""))</f>
        <v>4</v>
      </c>
      <c r="AD10" s="118">
        <f t="shared" ref="AD10:AD52" si="4">IF(T10&gt;0,T10,IF(I10&gt;0,I10,""))</f>
        <v>5</v>
      </c>
      <c r="AE10" s="118">
        <f t="shared" ref="AE10:AE41" si="5">IF(U10&gt;0,U10,IF(L10&gt;0,L10,""))</f>
        <v>6</v>
      </c>
      <c r="AF10" s="118">
        <f t="shared" ref="AF10:AF40" si="6">IF(V10&gt;0,V10,IF(M10&gt;0,M10,""))</f>
        <v>120</v>
      </c>
      <c r="AG10" s="222"/>
      <c r="AH10" s="222"/>
      <c r="AI10" s="222"/>
      <c r="AJ10" s="222"/>
      <c r="AK10" s="222"/>
      <c r="AL10" s="222"/>
      <c r="AM10" s="222"/>
      <c r="AN10" s="222"/>
      <c r="AO10" s="222"/>
      <c r="AP10" s="222"/>
      <c r="AQ10" s="222"/>
      <c r="AR10" s="222"/>
    </row>
    <row r="11" spans="1:44" s="85" customFormat="1" ht="42" x14ac:dyDescent="0.3">
      <c r="A11" s="488" t="s">
        <v>446</v>
      </c>
      <c r="B11" s="489" t="s">
        <v>447</v>
      </c>
      <c r="C11" s="489" t="s">
        <v>448</v>
      </c>
      <c r="D11" s="489" t="s">
        <v>449</v>
      </c>
      <c r="E11" s="490">
        <v>10</v>
      </c>
      <c r="F11" s="491"/>
      <c r="G11" s="491" t="s">
        <v>307</v>
      </c>
      <c r="H11" s="492" t="s">
        <v>450</v>
      </c>
      <c r="I11" s="490">
        <v>3</v>
      </c>
      <c r="J11" s="489"/>
      <c r="K11" s="489" t="s">
        <v>451</v>
      </c>
      <c r="L11" s="490">
        <v>2</v>
      </c>
      <c r="M11" s="493">
        <f t="shared" si="0"/>
        <v>60</v>
      </c>
      <c r="N11" s="489"/>
      <c r="O11" s="1"/>
      <c r="P11" s="136"/>
      <c r="Q11" s="1"/>
      <c r="R11" s="1"/>
      <c r="S11" s="46"/>
      <c r="T11" s="46"/>
      <c r="U11" s="46"/>
      <c r="V11" s="47">
        <f t="shared" si="1"/>
        <v>0</v>
      </c>
      <c r="W11" s="222"/>
      <c r="X11" s="222"/>
      <c r="Y11" s="222"/>
      <c r="Z11" s="222"/>
      <c r="AA11" s="120" t="str">
        <f t="shared" si="2"/>
        <v/>
      </c>
      <c r="AB11" s="121"/>
      <c r="AC11" s="118">
        <f t="shared" si="3"/>
        <v>10</v>
      </c>
      <c r="AD11" s="118">
        <f t="shared" si="4"/>
        <v>3</v>
      </c>
      <c r="AE11" s="118">
        <f t="shared" si="5"/>
        <v>2</v>
      </c>
      <c r="AF11" s="118">
        <f t="shared" si="6"/>
        <v>60</v>
      </c>
      <c r="AG11" s="222"/>
      <c r="AH11" s="222"/>
      <c r="AI11" s="222"/>
      <c r="AJ11" s="222"/>
      <c r="AK11" s="222"/>
      <c r="AL11" s="222"/>
      <c r="AM11" s="222"/>
      <c r="AN11" s="222"/>
      <c r="AO11" s="222"/>
      <c r="AP11" s="222"/>
      <c r="AQ11" s="222"/>
      <c r="AR11" s="222"/>
    </row>
    <row r="12" spans="1:44" s="85" customFormat="1" ht="26" x14ac:dyDescent="0.3">
      <c r="A12" s="488" t="s">
        <v>452</v>
      </c>
      <c r="B12" s="489" t="s">
        <v>453</v>
      </c>
      <c r="C12" s="489" t="s">
        <v>454</v>
      </c>
      <c r="D12" s="489" t="s">
        <v>455</v>
      </c>
      <c r="E12" s="490">
        <v>8</v>
      </c>
      <c r="F12" s="491"/>
      <c r="G12" s="491" t="s">
        <v>307</v>
      </c>
      <c r="H12" s="492" t="s">
        <v>456</v>
      </c>
      <c r="I12" s="490">
        <v>3</v>
      </c>
      <c r="J12" s="494"/>
      <c r="K12" s="489" t="s">
        <v>457</v>
      </c>
      <c r="L12" s="490">
        <v>2</v>
      </c>
      <c r="M12" s="493">
        <f t="shared" si="0"/>
        <v>48</v>
      </c>
      <c r="N12" s="489"/>
      <c r="O12" s="1"/>
      <c r="P12" s="136"/>
      <c r="Q12" s="1"/>
      <c r="R12" s="1"/>
      <c r="S12" s="46"/>
      <c r="T12" s="46"/>
      <c r="U12" s="46"/>
      <c r="V12" s="47">
        <f t="shared" si="1"/>
        <v>0</v>
      </c>
      <c r="W12" s="222"/>
      <c r="X12" s="222"/>
      <c r="Y12" s="222"/>
      <c r="Z12" s="222"/>
      <c r="AA12" s="120" t="str">
        <f t="shared" si="2"/>
        <v/>
      </c>
      <c r="AB12" s="121"/>
      <c r="AC12" s="118">
        <f t="shared" si="3"/>
        <v>8</v>
      </c>
      <c r="AD12" s="118">
        <f t="shared" si="4"/>
        <v>3</v>
      </c>
      <c r="AE12" s="118">
        <f t="shared" si="5"/>
        <v>2</v>
      </c>
      <c r="AF12" s="118">
        <f t="shared" si="6"/>
        <v>48</v>
      </c>
      <c r="AG12" s="222"/>
      <c r="AH12" s="222"/>
      <c r="AI12" s="222"/>
      <c r="AJ12" s="222"/>
      <c r="AK12" s="222"/>
      <c r="AL12" s="222"/>
      <c r="AM12" s="222"/>
      <c r="AN12" s="222"/>
      <c r="AO12" s="222"/>
      <c r="AP12" s="222"/>
      <c r="AQ12" s="222"/>
      <c r="AR12" s="222"/>
    </row>
    <row r="13" spans="1:44" s="85" customFormat="1" ht="26" x14ac:dyDescent="0.3">
      <c r="A13" s="488" t="s">
        <v>458</v>
      </c>
      <c r="B13" s="489" t="s">
        <v>459</v>
      </c>
      <c r="C13" s="489" t="s">
        <v>460</v>
      </c>
      <c r="D13" s="489" t="s">
        <v>455</v>
      </c>
      <c r="E13" s="490">
        <v>8</v>
      </c>
      <c r="F13" s="491"/>
      <c r="G13" s="491" t="s">
        <v>307</v>
      </c>
      <c r="H13" s="492" t="s">
        <v>456</v>
      </c>
      <c r="I13" s="490">
        <v>3</v>
      </c>
      <c r="J13" s="494"/>
      <c r="K13" s="489" t="s">
        <v>457</v>
      </c>
      <c r="L13" s="490">
        <v>2</v>
      </c>
      <c r="M13" s="493">
        <f t="shared" si="0"/>
        <v>48</v>
      </c>
      <c r="N13" s="489"/>
      <c r="O13" s="1"/>
      <c r="P13" s="136"/>
      <c r="Q13" s="1"/>
      <c r="R13" s="1"/>
      <c r="S13" s="46"/>
      <c r="T13" s="46"/>
      <c r="U13" s="46"/>
      <c r="V13" s="47">
        <f t="shared" si="1"/>
        <v>0</v>
      </c>
      <c r="W13" s="222"/>
      <c r="X13" s="222"/>
      <c r="Y13" s="222"/>
      <c r="Z13" s="222"/>
      <c r="AA13" s="120" t="str">
        <f t="shared" si="2"/>
        <v/>
      </c>
      <c r="AB13" s="121"/>
      <c r="AC13" s="118">
        <f t="shared" si="3"/>
        <v>8</v>
      </c>
      <c r="AD13" s="118">
        <f t="shared" si="4"/>
        <v>3</v>
      </c>
      <c r="AE13" s="118">
        <f t="shared" si="5"/>
        <v>2</v>
      </c>
      <c r="AF13" s="118">
        <f t="shared" si="6"/>
        <v>48</v>
      </c>
      <c r="AG13" s="222"/>
      <c r="AH13" s="222"/>
      <c r="AI13" s="222"/>
      <c r="AJ13" s="222"/>
      <c r="AK13" s="222"/>
      <c r="AL13" s="222"/>
      <c r="AM13" s="222"/>
      <c r="AN13" s="222"/>
      <c r="AO13" s="222"/>
      <c r="AP13" s="222"/>
      <c r="AQ13" s="222"/>
      <c r="AR13" s="222"/>
    </row>
    <row r="14" spans="1:44" s="85" customFormat="1" ht="126" x14ac:dyDescent="0.3">
      <c r="A14" s="488" t="s">
        <v>461</v>
      </c>
      <c r="B14" s="489" t="s">
        <v>466</v>
      </c>
      <c r="C14" s="489" t="s">
        <v>847</v>
      </c>
      <c r="D14" s="489" t="s">
        <v>865</v>
      </c>
      <c r="E14" s="490">
        <v>7</v>
      </c>
      <c r="F14" s="491" t="s">
        <v>305</v>
      </c>
      <c r="G14" s="491" t="s">
        <v>307</v>
      </c>
      <c r="H14" s="492" t="s">
        <v>465</v>
      </c>
      <c r="I14" s="490">
        <v>4</v>
      </c>
      <c r="J14" s="489" t="s">
        <v>845</v>
      </c>
      <c r="K14" s="489"/>
      <c r="L14" s="490">
        <v>7</v>
      </c>
      <c r="M14" s="493">
        <f t="shared" si="0"/>
        <v>196</v>
      </c>
      <c r="N14" s="489" t="s">
        <v>848</v>
      </c>
      <c r="O14" s="1" t="s">
        <v>846</v>
      </c>
      <c r="P14" s="136"/>
      <c r="Q14" s="1"/>
      <c r="R14" s="1"/>
      <c r="S14" s="46"/>
      <c r="T14" s="46"/>
      <c r="U14" s="46"/>
      <c r="V14" s="47">
        <f t="shared" si="1"/>
        <v>0</v>
      </c>
      <c r="W14" s="222"/>
      <c r="X14" s="222"/>
      <c r="Y14" s="222"/>
      <c r="Z14" s="222"/>
      <c r="AA14" s="120">
        <f t="shared" si="2"/>
        <v>196</v>
      </c>
      <c r="AB14" s="121"/>
      <c r="AC14" s="118">
        <f t="shared" si="3"/>
        <v>7</v>
      </c>
      <c r="AD14" s="118">
        <f t="shared" si="4"/>
        <v>4</v>
      </c>
      <c r="AE14" s="118">
        <f t="shared" si="5"/>
        <v>7</v>
      </c>
      <c r="AF14" s="118">
        <f t="shared" si="6"/>
        <v>196</v>
      </c>
      <c r="AG14" s="222"/>
      <c r="AH14" s="222"/>
      <c r="AI14" s="222"/>
      <c r="AJ14" s="222"/>
      <c r="AK14" s="222"/>
      <c r="AL14" s="222"/>
      <c r="AM14" s="222"/>
      <c r="AN14" s="222"/>
      <c r="AO14" s="222"/>
      <c r="AP14" s="222"/>
      <c r="AQ14" s="222"/>
      <c r="AR14" s="222"/>
    </row>
    <row r="15" spans="1:44" s="85" customFormat="1" ht="112" x14ac:dyDescent="0.3">
      <c r="A15" s="488" t="s">
        <v>467</v>
      </c>
      <c r="B15" s="489" t="s">
        <v>468</v>
      </c>
      <c r="C15" s="489" t="s">
        <v>849</v>
      </c>
      <c r="D15" s="489" t="s">
        <v>469</v>
      </c>
      <c r="E15" s="496">
        <v>8</v>
      </c>
      <c r="F15" s="497" t="s">
        <v>305</v>
      </c>
      <c r="G15" s="491" t="s">
        <v>307</v>
      </c>
      <c r="H15" s="489"/>
      <c r="I15" s="496">
        <v>5</v>
      </c>
      <c r="J15" s="489"/>
      <c r="K15" s="489"/>
      <c r="L15" s="496">
        <v>3</v>
      </c>
      <c r="M15" s="493">
        <f t="shared" si="0"/>
        <v>120</v>
      </c>
      <c r="N15" s="489" t="s">
        <v>850</v>
      </c>
      <c r="O15" s="1" t="s">
        <v>838</v>
      </c>
      <c r="P15" s="136"/>
      <c r="Q15" s="1"/>
      <c r="R15" s="1"/>
      <c r="S15" s="46"/>
      <c r="T15" s="46"/>
      <c r="U15" s="46"/>
      <c r="V15" s="47">
        <f t="shared" si="1"/>
        <v>0</v>
      </c>
      <c r="W15" s="222"/>
      <c r="X15" s="222"/>
      <c r="Y15" s="222"/>
      <c r="Z15" s="222"/>
      <c r="AA15" s="120" t="str">
        <f t="shared" si="2"/>
        <v/>
      </c>
      <c r="AB15" s="121"/>
      <c r="AC15" s="118">
        <f t="shared" si="3"/>
        <v>8</v>
      </c>
      <c r="AD15" s="118">
        <f t="shared" si="4"/>
        <v>5</v>
      </c>
      <c r="AE15" s="118">
        <f t="shared" si="5"/>
        <v>3</v>
      </c>
      <c r="AF15" s="118">
        <f t="shared" si="6"/>
        <v>120</v>
      </c>
      <c r="AG15" s="222"/>
      <c r="AH15" s="222"/>
      <c r="AI15" s="222"/>
      <c r="AJ15" s="222"/>
      <c r="AK15" s="222"/>
      <c r="AL15" s="222"/>
      <c r="AM15" s="222"/>
      <c r="AN15" s="222"/>
      <c r="AO15" s="222"/>
      <c r="AP15" s="222"/>
      <c r="AQ15" s="222"/>
      <c r="AR15" s="222"/>
    </row>
    <row r="16" spans="1:44" s="85" customFormat="1" ht="98" x14ac:dyDescent="0.3">
      <c r="A16" s="488" t="s">
        <v>470</v>
      </c>
      <c r="B16" s="489" t="s">
        <v>471</v>
      </c>
      <c r="C16" s="489" t="s">
        <v>472</v>
      </c>
      <c r="D16" s="489" t="s">
        <v>473</v>
      </c>
      <c r="E16" s="490">
        <v>7</v>
      </c>
      <c r="F16" s="491" t="s">
        <v>305</v>
      </c>
      <c r="G16" s="491" t="s">
        <v>307</v>
      </c>
      <c r="H16" s="492" t="s">
        <v>474</v>
      </c>
      <c r="I16" s="490">
        <v>4</v>
      </c>
      <c r="J16" s="489"/>
      <c r="K16" s="489" t="s">
        <v>475</v>
      </c>
      <c r="L16" s="490">
        <v>2</v>
      </c>
      <c r="M16" s="493">
        <f t="shared" si="0"/>
        <v>56</v>
      </c>
      <c r="N16" s="489"/>
      <c r="O16" s="1"/>
      <c r="P16" s="136"/>
      <c r="Q16" s="1"/>
      <c r="R16" s="1"/>
      <c r="S16" s="46"/>
      <c r="T16" s="46"/>
      <c r="U16" s="46"/>
      <c r="V16" s="47">
        <f t="shared" si="1"/>
        <v>0</v>
      </c>
      <c r="W16" s="222"/>
      <c r="X16" s="222"/>
      <c r="Y16" s="222"/>
      <c r="Z16" s="222"/>
      <c r="AA16" s="120" t="str">
        <f t="shared" si="2"/>
        <v/>
      </c>
      <c r="AB16" s="121"/>
      <c r="AC16" s="118">
        <f t="shared" si="3"/>
        <v>7</v>
      </c>
      <c r="AD16" s="118">
        <f t="shared" si="4"/>
        <v>4</v>
      </c>
      <c r="AE16" s="118">
        <f t="shared" si="5"/>
        <v>2</v>
      </c>
      <c r="AF16" s="118">
        <f t="shared" si="6"/>
        <v>56</v>
      </c>
      <c r="AG16" s="222"/>
      <c r="AH16" s="222"/>
      <c r="AI16" s="222"/>
      <c r="AJ16" s="222"/>
      <c r="AK16" s="222"/>
      <c r="AL16" s="222"/>
      <c r="AM16" s="222"/>
      <c r="AN16" s="222"/>
      <c r="AO16" s="222"/>
      <c r="AP16" s="222"/>
      <c r="AQ16" s="222"/>
      <c r="AR16" s="222"/>
    </row>
    <row r="17" spans="1:44" s="85" customFormat="1" ht="70" x14ac:dyDescent="0.3">
      <c r="A17" s="488" t="s">
        <v>476</v>
      </c>
      <c r="B17" s="489" t="s">
        <v>477</v>
      </c>
      <c r="C17" s="489" t="s">
        <v>478</v>
      </c>
      <c r="D17" s="489" t="s">
        <v>479</v>
      </c>
      <c r="E17" s="490">
        <v>7</v>
      </c>
      <c r="F17" s="491" t="s">
        <v>305</v>
      </c>
      <c r="G17" s="491" t="s">
        <v>307</v>
      </c>
      <c r="H17" s="492" t="s">
        <v>480</v>
      </c>
      <c r="I17" s="490">
        <v>4</v>
      </c>
      <c r="J17" s="489" t="s">
        <v>481</v>
      </c>
      <c r="K17" s="489" t="s">
        <v>482</v>
      </c>
      <c r="L17" s="490">
        <v>3</v>
      </c>
      <c r="M17" s="493">
        <f t="shared" si="0"/>
        <v>84</v>
      </c>
      <c r="N17" s="489"/>
      <c r="O17" s="1"/>
      <c r="P17" s="136"/>
      <c r="Q17" s="1"/>
      <c r="R17" s="1"/>
      <c r="S17" s="46"/>
      <c r="T17" s="46"/>
      <c r="U17" s="46"/>
      <c r="V17" s="47">
        <f t="shared" si="1"/>
        <v>0</v>
      </c>
      <c r="W17" s="222"/>
      <c r="X17" s="222"/>
      <c r="Y17" s="222"/>
      <c r="Z17" s="222"/>
      <c r="AA17" s="120" t="str">
        <f t="shared" si="2"/>
        <v/>
      </c>
      <c r="AB17" s="121"/>
      <c r="AC17" s="118">
        <f t="shared" si="3"/>
        <v>7</v>
      </c>
      <c r="AD17" s="118">
        <f t="shared" si="4"/>
        <v>4</v>
      </c>
      <c r="AE17" s="118">
        <f t="shared" si="5"/>
        <v>3</v>
      </c>
      <c r="AF17" s="118">
        <f t="shared" si="6"/>
        <v>84</v>
      </c>
      <c r="AG17" s="222"/>
      <c r="AH17" s="222"/>
      <c r="AI17" s="222"/>
      <c r="AJ17" s="222"/>
      <c r="AK17" s="222"/>
      <c r="AL17" s="222"/>
      <c r="AM17" s="222"/>
      <c r="AN17" s="222"/>
      <c r="AO17" s="222"/>
      <c r="AP17" s="222"/>
      <c r="AQ17" s="222"/>
      <c r="AR17" s="222"/>
    </row>
    <row r="18" spans="1:44" s="85" customFormat="1" ht="42" x14ac:dyDescent="0.3">
      <c r="A18" s="488" t="s">
        <v>483</v>
      </c>
      <c r="B18" s="489" t="s">
        <v>484</v>
      </c>
      <c r="C18" s="489" t="s">
        <v>485</v>
      </c>
      <c r="D18" s="489" t="s">
        <v>741</v>
      </c>
      <c r="E18" s="496">
        <v>8</v>
      </c>
      <c r="F18" s="497" t="s">
        <v>305</v>
      </c>
      <c r="G18" s="491" t="s">
        <v>307</v>
      </c>
      <c r="H18" s="489" t="s">
        <v>486</v>
      </c>
      <c r="I18" s="496">
        <v>5</v>
      </c>
      <c r="J18" s="489"/>
      <c r="K18" s="489" t="s">
        <v>487</v>
      </c>
      <c r="L18" s="496">
        <v>3</v>
      </c>
      <c r="M18" s="493">
        <f t="shared" si="0"/>
        <v>120</v>
      </c>
      <c r="N18" s="489" t="s">
        <v>742</v>
      </c>
      <c r="O18" s="1"/>
      <c r="P18" s="136"/>
      <c r="Q18" s="1"/>
      <c r="R18" s="1"/>
      <c r="S18" s="46"/>
      <c r="T18" s="46"/>
      <c r="U18" s="46"/>
      <c r="V18" s="47">
        <f t="shared" si="1"/>
        <v>0</v>
      </c>
      <c r="W18" s="222"/>
      <c r="X18" s="222"/>
      <c r="Y18" s="222"/>
      <c r="Z18" s="222"/>
      <c r="AA18" s="120" t="str">
        <f t="shared" si="2"/>
        <v/>
      </c>
      <c r="AB18" s="121"/>
      <c r="AC18" s="118">
        <f t="shared" si="3"/>
        <v>8</v>
      </c>
      <c r="AD18" s="118">
        <f t="shared" si="4"/>
        <v>5</v>
      </c>
      <c r="AE18" s="118">
        <f t="shared" si="5"/>
        <v>3</v>
      </c>
      <c r="AF18" s="118">
        <f t="shared" si="6"/>
        <v>120</v>
      </c>
      <c r="AG18" s="222"/>
      <c r="AH18" s="222"/>
      <c r="AI18" s="222"/>
      <c r="AJ18" s="222"/>
      <c r="AK18" s="222"/>
      <c r="AL18" s="222"/>
      <c r="AM18" s="222"/>
      <c r="AN18" s="222"/>
      <c r="AO18" s="222"/>
      <c r="AP18" s="222"/>
      <c r="AQ18" s="222"/>
      <c r="AR18" s="222"/>
    </row>
    <row r="19" spans="1:44" s="85" customFormat="1" ht="42" x14ac:dyDescent="0.3">
      <c r="A19" s="488" t="s">
        <v>488</v>
      </c>
      <c r="B19" s="489" t="s">
        <v>489</v>
      </c>
      <c r="C19" s="489" t="s">
        <v>490</v>
      </c>
      <c r="D19" s="489" t="s">
        <v>491</v>
      </c>
      <c r="E19" s="496">
        <v>8</v>
      </c>
      <c r="F19" s="497" t="s">
        <v>305</v>
      </c>
      <c r="G19" s="491" t="s">
        <v>307</v>
      </c>
      <c r="H19" s="489" t="s">
        <v>492</v>
      </c>
      <c r="I19" s="496">
        <v>6</v>
      </c>
      <c r="J19" s="489"/>
      <c r="K19" s="489"/>
      <c r="L19" s="496">
        <v>3</v>
      </c>
      <c r="M19" s="493">
        <f t="shared" si="0"/>
        <v>144</v>
      </c>
      <c r="N19" s="489"/>
      <c r="O19" s="1"/>
      <c r="P19" s="136"/>
      <c r="Q19" s="1"/>
      <c r="R19" s="1"/>
      <c r="S19" s="46"/>
      <c r="T19" s="46"/>
      <c r="U19" s="46"/>
      <c r="V19" s="47">
        <f t="shared" si="1"/>
        <v>0</v>
      </c>
      <c r="W19" s="222"/>
      <c r="X19" s="222"/>
      <c r="Y19" s="222"/>
      <c r="Z19" s="222"/>
      <c r="AA19" s="120" t="str">
        <f t="shared" si="2"/>
        <v/>
      </c>
      <c r="AB19" s="121"/>
      <c r="AC19" s="118">
        <f t="shared" si="3"/>
        <v>8</v>
      </c>
      <c r="AD19" s="118">
        <f t="shared" si="4"/>
        <v>6</v>
      </c>
      <c r="AE19" s="118">
        <f t="shared" si="5"/>
        <v>3</v>
      </c>
      <c r="AF19" s="118">
        <f t="shared" si="6"/>
        <v>144</v>
      </c>
      <c r="AG19" s="222"/>
      <c r="AH19" s="222"/>
      <c r="AI19" s="222"/>
      <c r="AJ19" s="222"/>
      <c r="AK19" s="222"/>
      <c r="AL19" s="222"/>
      <c r="AM19" s="222"/>
      <c r="AN19" s="222"/>
      <c r="AO19" s="222"/>
      <c r="AP19" s="222"/>
      <c r="AQ19" s="222"/>
      <c r="AR19" s="222"/>
    </row>
    <row r="20" spans="1:44" s="85" customFormat="1" ht="84" x14ac:dyDescent="0.3">
      <c r="A20" s="488" t="s">
        <v>493</v>
      </c>
      <c r="B20" s="489" t="s">
        <v>494</v>
      </c>
      <c r="C20" s="489" t="s">
        <v>495</v>
      </c>
      <c r="D20" s="489" t="s">
        <v>496</v>
      </c>
      <c r="E20" s="496">
        <v>8</v>
      </c>
      <c r="F20" s="497" t="s">
        <v>305</v>
      </c>
      <c r="G20" s="491" t="s">
        <v>307</v>
      </c>
      <c r="H20" s="489" t="s">
        <v>497</v>
      </c>
      <c r="I20" s="496">
        <v>6</v>
      </c>
      <c r="J20" s="489" t="s">
        <v>498</v>
      </c>
      <c r="K20" s="489" t="s">
        <v>499</v>
      </c>
      <c r="L20" s="496">
        <v>2</v>
      </c>
      <c r="M20" s="493">
        <f t="shared" si="0"/>
        <v>96</v>
      </c>
      <c r="N20" s="489" t="s">
        <v>500</v>
      </c>
      <c r="O20" s="1"/>
      <c r="P20" s="136"/>
      <c r="Q20" s="1"/>
      <c r="R20" s="1"/>
      <c r="S20" s="46"/>
      <c r="T20" s="46"/>
      <c r="U20" s="46"/>
      <c r="V20" s="47">
        <f t="shared" si="1"/>
        <v>0</v>
      </c>
      <c r="W20" s="222"/>
      <c r="X20" s="222"/>
      <c r="Y20" s="222"/>
      <c r="Z20" s="222"/>
      <c r="AA20" s="120" t="str">
        <f t="shared" si="2"/>
        <v/>
      </c>
      <c r="AB20" s="121"/>
      <c r="AC20" s="118">
        <f t="shared" si="3"/>
        <v>8</v>
      </c>
      <c r="AD20" s="118">
        <f t="shared" si="4"/>
        <v>6</v>
      </c>
      <c r="AE20" s="118">
        <f t="shared" si="5"/>
        <v>2</v>
      </c>
      <c r="AF20" s="118">
        <f t="shared" si="6"/>
        <v>96</v>
      </c>
      <c r="AG20" s="222"/>
      <c r="AH20" s="222"/>
      <c r="AI20" s="222"/>
      <c r="AJ20" s="222"/>
      <c r="AK20" s="222"/>
      <c r="AL20" s="222"/>
      <c r="AM20" s="222"/>
      <c r="AN20" s="222"/>
      <c r="AO20" s="222"/>
      <c r="AP20" s="222"/>
      <c r="AQ20" s="222"/>
      <c r="AR20" s="222"/>
    </row>
    <row r="21" spans="1:44" s="85" customFormat="1" ht="224" x14ac:dyDescent="0.3">
      <c r="A21" s="488" t="s">
        <v>501</v>
      </c>
      <c r="B21" s="489" t="s">
        <v>502</v>
      </c>
      <c r="C21" s="489" t="s">
        <v>866</v>
      </c>
      <c r="D21" s="489" t="s">
        <v>503</v>
      </c>
      <c r="E21" s="496">
        <v>8</v>
      </c>
      <c r="F21" s="497" t="s">
        <v>305</v>
      </c>
      <c r="G21" s="491" t="s">
        <v>305</v>
      </c>
      <c r="H21" s="489" t="s">
        <v>504</v>
      </c>
      <c r="I21" s="496">
        <v>4</v>
      </c>
      <c r="J21" s="489"/>
      <c r="K21" s="489"/>
      <c r="L21" s="496">
        <v>3</v>
      </c>
      <c r="M21" s="493">
        <f t="shared" si="0"/>
        <v>96</v>
      </c>
      <c r="N21" s="528" t="s">
        <v>867</v>
      </c>
      <c r="O21" s="1" t="s">
        <v>838</v>
      </c>
      <c r="P21" s="136"/>
      <c r="Q21" s="1"/>
      <c r="R21" s="1"/>
      <c r="S21" s="46"/>
      <c r="T21" s="46"/>
      <c r="U21" s="46"/>
      <c r="V21" s="47">
        <f t="shared" si="1"/>
        <v>0</v>
      </c>
      <c r="W21" s="222"/>
      <c r="X21" s="222"/>
      <c r="Y21" s="222"/>
      <c r="Z21" s="222"/>
      <c r="AA21" s="120" t="str">
        <f t="shared" si="2"/>
        <v/>
      </c>
      <c r="AB21" s="121"/>
      <c r="AC21" s="118">
        <f t="shared" si="3"/>
        <v>8</v>
      </c>
      <c r="AD21" s="118">
        <f t="shared" si="4"/>
        <v>4</v>
      </c>
      <c r="AE21" s="118">
        <f t="shared" si="5"/>
        <v>3</v>
      </c>
      <c r="AF21" s="118">
        <f t="shared" si="6"/>
        <v>96</v>
      </c>
      <c r="AG21" s="222"/>
      <c r="AH21" s="222"/>
      <c r="AI21" s="222"/>
      <c r="AJ21" s="222"/>
      <c r="AK21" s="222"/>
      <c r="AL21" s="222"/>
      <c r="AM21" s="222"/>
      <c r="AN21" s="222"/>
      <c r="AO21" s="222"/>
      <c r="AP21" s="222"/>
      <c r="AQ21" s="222"/>
      <c r="AR21" s="222"/>
    </row>
    <row r="22" spans="1:44" s="85" customFormat="1" ht="205" customHeight="1" x14ac:dyDescent="0.3">
      <c r="A22" s="488" t="s">
        <v>508</v>
      </c>
      <c r="B22" s="489" t="s">
        <v>509</v>
      </c>
      <c r="C22" s="489" t="s">
        <v>682</v>
      </c>
      <c r="D22" s="489" t="s">
        <v>681</v>
      </c>
      <c r="E22" s="496">
        <v>8</v>
      </c>
      <c r="F22" s="497" t="s">
        <v>305</v>
      </c>
      <c r="G22" s="491" t="s">
        <v>307</v>
      </c>
      <c r="H22" s="489" t="s">
        <v>511</v>
      </c>
      <c r="I22" s="496">
        <v>2</v>
      </c>
      <c r="J22" s="489" t="s">
        <v>512</v>
      </c>
      <c r="K22" s="489"/>
      <c r="L22" s="496">
        <v>3</v>
      </c>
      <c r="M22" s="493">
        <f t="shared" si="0"/>
        <v>48</v>
      </c>
      <c r="N22" s="489"/>
      <c r="O22" s="1"/>
      <c r="P22" s="136"/>
      <c r="Q22" s="1"/>
      <c r="R22" s="1"/>
      <c r="S22" s="46"/>
      <c r="T22" s="46"/>
      <c r="U22" s="46"/>
      <c r="V22" s="47">
        <f t="shared" si="1"/>
        <v>0</v>
      </c>
      <c r="W22" s="222"/>
      <c r="X22" s="222"/>
      <c r="Y22" s="222"/>
      <c r="Z22" s="222"/>
      <c r="AA22" s="120" t="str">
        <f t="shared" si="2"/>
        <v/>
      </c>
      <c r="AB22" s="121"/>
      <c r="AC22" s="118">
        <f t="shared" si="3"/>
        <v>8</v>
      </c>
      <c r="AD22" s="118">
        <f t="shared" si="4"/>
        <v>2</v>
      </c>
      <c r="AE22" s="118">
        <f t="shared" si="5"/>
        <v>3</v>
      </c>
      <c r="AF22" s="118">
        <f t="shared" si="6"/>
        <v>48</v>
      </c>
      <c r="AG22" s="222"/>
      <c r="AH22" s="222"/>
      <c r="AI22" s="222"/>
      <c r="AJ22" s="222"/>
      <c r="AK22" s="222"/>
      <c r="AL22" s="222"/>
      <c r="AM22" s="222"/>
      <c r="AN22" s="222"/>
      <c r="AO22" s="222"/>
      <c r="AP22" s="222"/>
      <c r="AQ22" s="222"/>
      <c r="AR22" s="222"/>
    </row>
    <row r="23" spans="1:44" s="85" customFormat="1" ht="98" x14ac:dyDescent="0.3">
      <c r="A23" s="488" t="s">
        <v>513</v>
      </c>
      <c r="B23" s="489" t="s">
        <v>509</v>
      </c>
      <c r="C23" s="489" t="s">
        <v>514</v>
      </c>
      <c r="D23" s="489" t="s">
        <v>510</v>
      </c>
      <c r="E23" s="496">
        <v>8</v>
      </c>
      <c r="F23" s="497" t="s">
        <v>305</v>
      </c>
      <c r="G23" s="491" t="s">
        <v>307</v>
      </c>
      <c r="H23" s="489"/>
      <c r="I23" s="496">
        <v>2</v>
      </c>
      <c r="J23" s="489" t="s">
        <v>515</v>
      </c>
      <c r="K23" s="489"/>
      <c r="L23" s="496">
        <v>3</v>
      </c>
      <c r="M23" s="493">
        <f t="shared" si="0"/>
        <v>48</v>
      </c>
      <c r="N23" s="489"/>
      <c r="O23" s="1"/>
      <c r="P23" s="136"/>
      <c r="Q23" s="1"/>
      <c r="R23" s="1"/>
      <c r="S23" s="46"/>
      <c r="T23" s="46"/>
      <c r="U23" s="46"/>
      <c r="V23" s="47">
        <f t="shared" si="1"/>
        <v>0</v>
      </c>
      <c r="W23" s="222"/>
      <c r="X23" s="222"/>
      <c r="Y23" s="222"/>
      <c r="Z23" s="222"/>
      <c r="AA23" s="120" t="str">
        <f t="shared" si="2"/>
        <v/>
      </c>
      <c r="AB23" s="121"/>
      <c r="AC23" s="118">
        <f t="shared" si="3"/>
        <v>8</v>
      </c>
      <c r="AD23" s="118">
        <f t="shared" si="4"/>
        <v>2</v>
      </c>
      <c r="AE23" s="118">
        <f t="shared" si="5"/>
        <v>3</v>
      </c>
      <c r="AF23" s="118">
        <f t="shared" si="6"/>
        <v>48</v>
      </c>
      <c r="AG23" s="222"/>
      <c r="AH23" s="222"/>
      <c r="AI23" s="222"/>
      <c r="AJ23" s="222"/>
      <c r="AK23" s="222"/>
      <c r="AL23" s="222"/>
      <c r="AM23" s="222"/>
      <c r="AN23" s="222"/>
      <c r="AO23" s="222"/>
      <c r="AP23" s="222"/>
      <c r="AQ23" s="222"/>
      <c r="AR23" s="222"/>
    </row>
    <row r="24" spans="1:44" s="85" customFormat="1" ht="70" x14ac:dyDescent="0.3">
      <c r="A24" s="488" t="s">
        <v>516</v>
      </c>
      <c r="B24" s="489" t="s">
        <v>517</v>
      </c>
      <c r="C24" s="489" t="s">
        <v>518</v>
      </c>
      <c r="D24" s="489" t="s">
        <v>519</v>
      </c>
      <c r="E24" s="496">
        <v>5</v>
      </c>
      <c r="F24" s="497"/>
      <c r="G24" s="491" t="s">
        <v>307</v>
      </c>
      <c r="H24" s="489"/>
      <c r="I24" s="496">
        <v>8</v>
      </c>
      <c r="J24" s="489" t="s">
        <v>520</v>
      </c>
      <c r="K24" s="489"/>
      <c r="L24" s="496">
        <v>2</v>
      </c>
      <c r="M24" s="493">
        <f t="shared" si="0"/>
        <v>80</v>
      </c>
      <c r="N24" s="489" t="s">
        <v>521</v>
      </c>
      <c r="O24" s="1"/>
      <c r="P24" s="136"/>
      <c r="Q24" s="1"/>
      <c r="R24" s="1"/>
      <c r="S24" s="46"/>
      <c r="T24" s="46"/>
      <c r="U24" s="46"/>
      <c r="V24" s="47">
        <f t="shared" si="1"/>
        <v>0</v>
      </c>
      <c r="W24" s="222"/>
      <c r="X24" s="222"/>
      <c r="Y24" s="222"/>
      <c r="Z24" s="222"/>
      <c r="AA24" s="120" t="str">
        <f t="shared" si="2"/>
        <v/>
      </c>
      <c r="AB24" s="121"/>
      <c r="AC24" s="118">
        <f t="shared" si="3"/>
        <v>5</v>
      </c>
      <c r="AD24" s="118">
        <f t="shared" si="4"/>
        <v>8</v>
      </c>
      <c r="AE24" s="118">
        <f t="shared" si="5"/>
        <v>2</v>
      </c>
      <c r="AF24" s="118">
        <f t="shared" si="6"/>
        <v>80</v>
      </c>
      <c r="AG24" s="222"/>
      <c r="AH24" s="222"/>
      <c r="AI24" s="222"/>
      <c r="AJ24" s="222"/>
      <c r="AK24" s="222"/>
      <c r="AL24" s="222"/>
      <c r="AM24" s="222"/>
      <c r="AN24" s="222"/>
      <c r="AO24" s="222"/>
      <c r="AP24" s="222"/>
      <c r="AQ24" s="222"/>
      <c r="AR24" s="222"/>
    </row>
    <row r="25" spans="1:44" s="85" customFormat="1" ht="140" x14ac:dyDescent="0.3">
      <c r="A25" s="488" t="s">
        <v>522</v>
      </c>
      <c r="B25" s="489" t="s">
        <v>523</v>
      </c>
      <c r="C25" s="489" t="s">
        <v>524</v>
      </c>
      <c r="D25" s="489" t="s">
        <v>525</v>
      </c>
      <c r="E25" s="496">
        <v>7</v>
      </c>
      <c r="F25" s="497" t="s">
        <v>305</v>
      </c>
      <c r="G25" s="491" t="s">
        <v>307</v>
      </c>
      <c r="H25" s="489"/>
      <c r="I25" s="496">
        <v>2</v>
      </c>
      <c r="J25" s="489" t="s">
        <v>526</v>
      </c>
      <c r="K25" s="489"/>
      <c r="L25" s="496">
        <v>8</v>
      </c>
      <c r="M25" s="493">
        <f t="shared" si="0"/>
        <v>112</v>
      </c>
      <c r="N25" s="489" t="s">
        <v>527</v>
      </c>
      <c r="O25" s="1"/>
      <c r="P25" s="136"/>
      <c r="Q25" s="1"/>
      <c r="R25" s="1"/>
      <c r="S25" s="46"/>
      <c r="T25" s="46"/>
      <c r="U25" s="46"/>
      <c r="V25" s="47">
        <f t="shared" si="1"/>
        <v>0</v>
      </c>
      <c r="W25" s="222"/>
      <c r="X25" s="222"/>
      <c r="Y25" s="222"/>
      <c r="Z25" s="222"/>
      <c r="AA25" s="120">
        <f t="shared" si="2"/>
        <v>112</v>
      </c>
      <c r="AB25" s="121"/>
      <c r="AC25" s="118">
        <f t="shared" si="3"/>
        <v>7</v>
      </c>
      <c r="AD25" s="118">
        <f t="shared" si="4"/>
        <v>2</v>
      </c>
      <c r="AE25" s="118">
        <f t="shared" si="5"/>
        <v>8</v>
      </c>
      <c r="AF25" s="118">
        <f t="shared" si="6"/>
        <v>112</v>
      </c>
      <c r="AG25" s="222"/>
      <c r="AH25" s="222"/>
      <c r="AI25" s="222"/>
      <c r="AJ25" s="222"/>
      <c r="AK25" s="222"/>
      <c r="AL25" s="222"/>
      <c r="AM25" s="222"/>
      <c r="AN25" s="222"/>
      <c r="AO25" s="222"/>
      <c r="AP25" s="222"/>
      <c r="AQ25" s="222"/>
      <c r="AR25" s="222"/>
    </row>
    <row r="26" spans="1:44" s="85" customFormat="1" ht="280" x14ac:dyDescent="0.3">
      <c r="A26" s="488" t="s">
        <v>528</v>
      </c>
      <c r="B26" s="489" t="s">
        <v>529</v>
      </c>
      <c r="C26" s="489" t="s">
        <v>530</v>
      </c>
      <c r="D26" s="489" t="s">
        <v>531</v>
      </c>
      <c r="E26" s="496">
        <v>8</v>
      </c>
      <c r="F26" s="497" t="s">
        <v>305</v>
      </c>
      <c r="G26" s="491" t="s">
        <v>305</v>
      </c>
      <c r="H26" s="489" t="s">
        <v>532</v>
      </c>
      <c r="I26" s="496">
        <v>8</v>
      </c>
      <c r="J26" s="489" t="s">
        <v>533</v>
      </c>
      <c r="K26" s="489"/>
      <c r="L26" s="496">
        <v>4</v>
      </c>
      <c r="M26" s="493">
        <f t="shared" si="0"/>
        <v>256</v>
      </c>
      <c r="N26" s="489" t="s">
        <v>892</v>
      </c>
      <c r="O26" s="1" t="s">
        <v>857</v>
      </c>
      <c r="P26" s="136">
        <v>44531</v>
      </c>
      <c r="Q26" s="1"/>
      <c r="R26" s="1"/>
      <c r="S26" s="46">
        <v>8</v>
      </c>
      <c r="T26" s="46">
        <v>7</v>
      </c>
      <c r="U26" s="46">
        <v>4</v>
      </c>
      <c r="V26" s="47">
        <f t="shared" si="1"/>
        <v>224</v>
      </c>
      <c r="W26" s="222"/>
      <c r="X26" s="222"/>
      <c r="Y26" s="222"/>
      <c r="Z26" s="222"/>
      <c r="AA26" s="120" t="str">
        <f t="shared" si="2"/>
        <v/>
      </c>
      <c r="AB26" s="121"/>
      <c r="AC26" s="118">
        <f t="shared" si="3"/>
        <v>8</v>
      </c>
      <c r="AD26" s="118">
        <f t="shared" si="4"/>
        <v>7</v>
      </c>
      <c r="AE26" s="118">
        <f t="shared" si="5"/>
        <v>4</v>
      </c>
      <c r="AF26" s="118">
        <f t="shared" si="6"/>
        <v>224</v>
      </c>
      <c r="AG26" s="222"/>
      <c r="AH26" s="222"/>
      <c r="AI26" s="222"/>
      <c r="AJ26" s="222"/>
      <c r="AK26" s="222"/>
      <c r="AL26" s="222"/>
      <c r="AM26" s="222"/>
      <c r="AN26" s="222"/>
      <c r="AO26" s="222"/>
      <c r="AP26" s="222"/>
      <c r="AQ26" s="222"/>
      <c r="AR26" s="222"/>
    </row>
    <row r="27" spans="1:44" s="85" customFormat="1" ht="154" x14ac:dyDescent="0.3">
      <c r="A27" s="488" t="s">
        <v>534</v>
      </c>
      <c r="B27" s="489" t="s">
        <v>535</v>
      </c>
      <c r="C27" s="489" t="s">
        <v>536</v>
      </c>
      <c r="D27" s="521" t="s">
        <v>869</v>
      </c>
      <c r="E27" s="496">
        <v>7</v>
      </c>
      <c r="F27" s="497" t="s">
        <v>305</v>
      </c>
      <c r="G27" s="491" t="s">
        <v>307</v>
      </c>
      <c r="H27" s="489" t="s">
        <v>537</v>
      </c>
      <c r="I27" s="496">
        <v>4</v>
      </c>
      <c r="J27" s="489" t="s">
        <v>538</v>
      </c>
      <c r="K27" s="489"/>
      <c r="L27" s="496">
        <v>7</v>
      </c>
      <c r="M27" s="493">
        <f t="shared" si="0"/>
        <v>196</v>
      </c>
      <c r="N27" s="489" t="s">
        <v>900</v>
      </c>
      <c r="O27" s="1" t="s">
        <v>868</v>
      </c>
      <c r="P27" s="136" t="s">
        <v>905</v>
      </c>
      <c r="Q27" s="1" t="s">
        <v>907</v>
      </c>
      <c r="R27" s="1" t="s">
        <v>908</v>
      </c>
      <c r="S27" s="46">
        <v>7</v>
      </c>
      <c r="T27" s="46">
        <v>3</v>
      </c>
      <c r="U27" s="46">
        <v>7</v>
      </c>
      <c r="V27" s="47">
        <f t="shared" si="1"/>
        <v>147</v>
      </c>
      <c r="W27" s="222"/>
      <c r="X27" s="222"/>
      <c r="Y27" s="222"/>
      <c r="Z27" s="222"/>
      <c r="AA27" s="120">
        <f t="shared" si="2"/>
        <v>147</v>
      </c>
      <c r="AB27" s="121"/>
      <c r="AC27" s="118">
        <f t="shared" si="3"/>
        <v>7</v>
      </c>
      <c r="AD27" s="118">
        <f t="shared" si="4"/>
        <v>3</v>
      </c>
      <c r="AE27" s="118">
        <f t="shared" si="5"/>
        <v>7</v>
      </c>
      <c r="AF27" s="118">
        <f t="shared" si="6"/>
        <v>147</v>
      </c>
      <c r="AG27" s="222"/>
      <c r="AH27" s="222"/>
      <c r="AI27" s="222"/>
      <c r="AJ27" s="222"/>
      <c r="AK27" s="222"/>
      <c r="AL27" s="222"/>
      <c r="AM27" s="222"/>
      <c r="AN27" s="222"/>
      <c r="AO27" s="222"/>
      <c r="AP27" s="222"/>
      <c r="AQ27" s="222"/>
      <c r="AR27" s="222"/>
    </row>
    <row r="28" spans="1:44" s="85" customFormat="1" ht="181.4" customHeight="1" x14ac:dyDescent="0.3">
      <c r="A28" s="488" t="s">
        <v>539</v>
      </c>
      <c r="B28" s="489" t="s">
        <v>535</v>
      </c>
      <c r="C28" s="489" t="s">
        <v>540</v>
      </c>
      <c r="D28" s="489" t="s">
        <v>541</v>
      </c>
      <c r="E28" s="496">
        <v>5</v>
      </c>
      <c r="F28" s="497" t="s">
        <v>305</v>
      </c>
      <c r="G28" s="491" t="s">
        <v>305</v>
      </c>
      <c r="H28" s="489" t="s">
        <v>542</v>
      </c>
      <c r="I28" s="496">
        <v>6</v>
      </c>
      <c r="J28" s="489"/>
      <c r="K28" s="489"/>
      <c r="L28" s="496">
        <v>5</v>
      </c>
      <c r="M28" s="493">
        <f t="shared" si="0"/>
        <v>150</v>
      </c>
      <c r="N28" s="489" t="s">
        <v>899</v>
      </c>
      <c r="O28" s="1" t="s">
        <v>839</v>
      </c>
      <c r="P28" s="136"/>
      <c r="Q28" s="1" t="s">
        <v>898</v>
      </c>
      <c r="R28" s="1"/>
      <c r="S28" s="46">
        <v>5</v>
      </c>
      <c r="T28" s="46">
        <v>3</v>
      </c>
      <c r="U28" s="46">
        <v>5</v>
      </c>
      <c r="V28" s="47">
        <f t="shared" si="1"/>
        <v>75</v>
      </c>
      <c r="W28" s="222"/>
      <c r="X28" s="222"/>
      <c r="Y28" s="222"/>
      <c r="Z28" s="222"/>
      <c r="AA28" s="120" t="str">
        <f t="shared" si="2"/>
        <v/>
      </c>
      <c r="AB28" s="121"/>
      <c r="AC28" s="118">
        <f t="shared" si="3"/>
        <v>5</v>
      </c>
      <c r="AD28" s="118">
        <f t="shared" si="4"/>
        <v>3</v>
      </c>
      <c r="AE28" s="118">
        <f t="shared" si="5"/>
        <v>5</v>
      </c>
      <c r="AF28" s="118">
        <f t="shared" si="6"/>
        <v>75</v>
      </c>
      <c r="AG28" s="222"/>
      <c r="AH28" s="222"/>
      <c r="AI28" s="222"/>
      <c r="AJ28" s="222"/>
      <c r="AK28" s="222"/>
      <c r="AL28" s="222"/>
      <c r="AM28" s="222"/>
      <c r="AN28" s="222"/>
      <c r="AO28" s="222"/>
      <c r="AP28" s="222"/>
      <c r="AQ28" s="222"/>
      <c r="AR28" s="222"/>
    </row>
    <row r="29" spans="1:44" s="85" customFormat="1" ht="112" x14ac:dyDescent="0.3">
      <c r="A29" s="488" t="s">
        <v>543</v>
      </c>
      <c r="B29" s="489" t="s">
        <v>544</v>
      </c>
      <c r="C29" s="489" t="s">
        <v>545</v>
      </c>
      <c r="D29" s="489" t="s">
        <v>546</v>
      </c>
      <c r="E29" s="496">
        <v>8</v>
      </c>
      <c r="F29" s="497" t="s">
        <v>305</v>
      </c>
      <c r="G29" s="491" t="s">
        <v>307</v>
      </c>
      <c r="H29" s="489" t="s">
        <v>547</v>
      </c>
      <c r="I29" s="496">
        <v>2</v>
      </c>
      <c r="J29" s="489" t="s">
        <v>548</v>
      </c>
      <c r="K29" s="489" t="s">
        <v>549</v>
      </c>
      <c r="L29" s="496">
        <v>7</v>
      </c>
      <c r="M29" s="493">
        <f t="shared" si="0"/>
        <v>112</v>
      </c>
      <c r="N29" s="489" t="s">
        <v>896</v>
      </c>
      <c r="O29" s="1" t="s">
        <v>839</v>
      </c>
      <c r="P29" s="136"/>
      <c r="Q29" s="1" t="s">
        <v>897</v>
      </c>
      <c r="R29" s="1"/>
      <c r="S29" s="46">
        <v>8</v>
      </c>
      <c r="T29" s="46">
        <v>2</v>
      </c>
      <c r="U29" s="46">
        <v>4</v>
      </c>
      <c r="V29" s="47">
        <f t="shared" si="1"/>
        <v>64</v>
      </c>
      <c r="W29" s="222"/>
      <c r="X29" s="222"/>
      <c r="Y29" s="222"/>
      <c r="Z29" s="222"/>
      <c r="AA29" s="120" t="str">
        <f t="shared" si="2"/>
        <v/>
      </c>
      <c r="AB29" s="121"/>
      <c r="AC29" s="118">
        <f t="shared" si="3"/>
        <v>8</v>
      </c>
      <c r="AD29" s="118">
        <f t="shared" si="4"/>
        <v>2</v>
      </c>
      <c r="AE29" s="118">
        <f t="shared" si="5"/>
        <v>4</v>
      </c>
      <c r="AF29" s="118">
        <f t="shared" si="6"/>
        <v>64</v>
      </c>
      <c r="AG29" s="222"/>
      <c r="AH29" s="222"/>
      <c r="AI29" s="222"/>
      <c r="AJ29" s="222"/>
      <c r="AK29" s="222"/>
      <c r="AL29" s="222"/>
      <c r="AM29" s="222"/>
      <c r="AN29" s="222"/>
      <c r="AO29" s="222"/>
      <c r="AP29" s="222"/>
      <c r="AQ29" s="222"/>
      <c r="AR29" s="222"/>
    </row>
    <row r="30" spans="1:44" s="85" customFormat="1" ht="160.5" customHeight="1" x14ac:dyDescent="0.3">
      <c r="A30" s="523" t="s">
        <v>559</v>
      </c>
      <c r="B30" s="489" t="s">
        <v>560</v>
      </c>
      <c r="C30" s="489" t="s">
        <v>743</v>
      </c>
      <c r="D30" s="489" t="s">
        <v>808</v>
      </c>
      <c r="E30" s="496">
        <v>7</v>
      </c>
      <c r="F30" s="497" t="s">
        <v>305</v>
      </c>
      <c r="G30" s="491" t="s">
        <v>307</v>
      </c>
      <c r="H30" s="489" t="s">
        <v>561</v>
      </c>
      <c r="I30" s="496">
        <v>2</v>
      </c>
      <c r="J30" s="489"/>
      <c r="K30" s="489"/>
      <c r="L30" s="496">
        <v>3</v>
      </c>
      <c r="M30" s="493">
        <f t="shared" ref="M30:M31" si="7">E30*I30*L30</f>
        <v>42</v>
      </c>
      <c r="N30" s="489" t="s">
        <v>744</v>
      </c>
      <c r="O30" s="1" t="s">
        <v>838</v>
      </c>
      <c r="P30" s="136"/>
      <c r="Q30" s="1"/>
      <c r="R30" s="1"/>
      <c r="S30" s="46"/>
      <c r="T30" s="46"/>
      <c r="U30" s="46"/>
      <c r="V30" s="47">
        <f t="shared" ref="V30:V31" si="8">S30*T30*U30</f>
        <v>0</v>
      </c>
      <c r="W30" s="222"/>
      <c r="X30" s="222"/>
      <c r="Y30" s="222"/>
      <c r="Z30" s="222"/>
      <c r="AA30" s="120" t="str">
        <f t="shared" ref="AA30:AA31" si="9">IF(AE30&gt;6,AF30,"")</f>
        <v/>
      </c>
      <c r="AB30" s="121"/>
      <c r="AC30" s="118">
        <f t="shared" ref="AC30:AC31" si="10">IF(S30&gt;0,S30,IF(E30&gt;0,E30,""))</f>
        <v>7</v>
      </c>
      <c r="AD30" s="118">
        <f t="shared" ref="AD30:AD31" si="11">IF(T30&gt;0,T30,IF(I30&gt;0,I30,""))</f>
        <v>2</v>
      </c>
      <c r="AE30" s="118">
        <f t="shared" ref="AE30:AF31" si="12">IF(U30&gt;0,U30,IF(L30&gt;0,L30,""))</f>
        <v>3</v>
      </c>
      <c r="AF30" s="118">
        <f t="shared" si="12"/>
        <v>42</v>
      </c>
      <c r="AG30" s="222"/>
      <c r="AH30" s="222"/>
      <c r="AI30" s="222"/>
      <c r="AJ30" s="222"/>
      <c r="AK30" s="222"/>
      <c r="AL30" s="222"/>
      <c r="AM30" s="222"/>
      <c r="AN30" s="222"/>
      <c r="AO30" s="222"/>
      <c r="AP30" s="222"/>
      <c r="AQ30" s="222"/>
      <c r="AR30" s="222"/>
    </row>
    <row r="31" spans="1:44" s="85" customFormat="1" ht="70" x14ac:dyDescent="0.3">
      <c r="A31" s="523" t="s">
        <v>564</v>
      </c>
      <c r="B31" s="489" t="s">
        <v>565</v>
      </c>
      <c r="C31" s="489" t="s">
        <v>743</v>
      </c>
      <c r="D31" s="489" t="s">
        <v>810</v>
      </c>
      <c r="E31" s="496">
        <v>7</v>
      </c>
      <c r="F31" s="497" t="s">
        <v>305</v>
      </c>
      <c r="G31" s="491" t="s">
        <v>307</v>
      </c>
      <c r="H31" s="489" t="s">
        <v>809</v>
      </c>
      <c r="I31" s="496">
        <v>2</v>
      </c>
      <c r="J31" s="489"/>
      <c r="K31" s="489"/>
      <c r="L31" s="496">
        <v>3</v>
      </c>
      <c r="M31" s="493">
        <f t="shared" si="7"/>
        <v>42</v>
      </c>
      <c r="N31" s="489" t="s">
        <v>811</v>
      </c>
      <c r="O31" s="1" t="s">
        <v>838</v>
      </c>
      <c r="P31" s="136"/>
      <c r="Q31" s="1"/>
      <c r="R31" s="1"/>
      <c r="S31" s="46"/>
      <c r="T31" s="46"/>
      <c r="U31" s="46"/>
      <c r="V31" s="47">
        <f t="shared" si="8"/>
        <v>0</v>
      </c>
      <c r="W31" s="222"/>
      <c r="X31" s="222"/>
      <c r="Y31" s="222"/>
      <c r="Z31" s="222"/>
      <c r="AA31" s="120" t="str">
        <f t="shared" si="9"/>
        <v/>
      </c>
      <c r="AB31" s="121"/>
      <c r="AC31" s="118">
        <f t="shared" si="10"/>
        <v>7</v>
      </c>
      <c r="AD31" s="118">
        <f t="shared" si="11"/>
        <v>2</v>
      </c>
      <c r="AE31" s="118">
        <f t="shared" si="12"/>
        <v>3</v>
      </c>
      <c r="AF31" s="118">
        <f t="shared" si="12"/>
        <v>42</v>
      </c>
      <c r="AG31" s="222"/>
      <c r="AH31" s="222"/>
      <c r="AI31" s="222"/>
      <c r="AJ31" s="222"/>
      <c r="AK31" s="222"/>
      <c r="AL31" s="222"/>
      <c r="AM31" s="222"/>
      <c r="AN31" s="222"/>
      <c r="AO31" s="222"/>
      <c r="AP31" s="222"/>
      <c r="AQ31" s="222"/>
      <c r="AR31" s="222"/>
    </row>
    <row r="32" spans="1:44" s="85" customFormat="1" ht="101.5" customHeight="1" x14ac:dyDescent="0.3">
      <c r="A32" s="523" t="s">
        <v>572</v>
      </c>
      <c r="B32" s="489" t="s">
        <v>573</v>
      </c>
      <c r="C32" s="489" t="s">
        <v>812</v>
      </c>
      <c r="D32" s="489" t="s">
        <v>574</v>
      </c>
      <c r="E32" s="496">
        <v>7</v>
      </c>
      <c r="F32" s="497" t="s">
        <v>305</v>
      </c>
      <c r="G32" s="491" t="s">
        <v>307</v>
      </c>
      <c r="H32" s="489" t="s">
        <v>575</v>
      </c>
      <c r="I32" s="496">
        <v>1</v>
      </c>
      <c r="J32" s="489" t="s">
        <v>576</v>
      </c>
      <c r="K32" s="489"/>
      <c r="L32" s="496">
        <v>3</v>
      </c>
      <c r="M32" s="493">
        <f t="shared" si="0"/>
        <v>21</v>
      </c>
      <c r="N32" s="489" t="s">
        <v>745</v>
      </c>
      <c r="O32" s="1" t="s">
        <v>858</v>
      </c>
      <c r="P32" s="136"/>
      <c r="Q32" s="1"/>
      <c r="R32" s="1"/>
      <c r="S32" s="46"/>
      <c r="T32" s="46"/>
      <c r="U32" s="46"/>
      <c r="V32" s="47">
        <f t="shared" si="1"/>
        <v>0</v>
      </c>
      <c r="W32" s="222"/>
      <c r="X32" s="222"/>
      <c r="Y32" s="222"/>
      <c r="Z32" s="222"/>
      <c r="AA32" s="120" t="str">
        <f t="shared" si="2"/>
        <v/>
      </c>
      <c r="AB32" s="121"/>
      <c r="AC32" s="118">
        <f t="shared" si="3"/>
        <v>7</v>
      </c>
      <c r="AD32" s="118">
        <f t="shared" si="4"/>
        <v>1</v>
      </c>
      <c r="AE32" s="118">
        <f t="shared" si="5"/>
        <v>3</v>
      </c>
      <c r="AF32" s="118">
        <f t="shared" si="6"/>
        <v>21</v>
      </c>
      <c r="AG32" s="222"/>
      <c r="AH32" s="222"/>
      <c r="AI32" s="222"/>
      <c r="AJ32" s="222"/>
      <c r="AK32" s="222"/>
      <c r="AL32" s="222"/>
      <c r="AM32" s="222"/>
      <c r="AN32" s="222"/>
      <c r="AO32" s="222"/>
      <c r="AP32" s="222"/>
      <c r="AQ32" s="222"/>
      <c r="AR32" s="222"/>
    </row>
    <row r="33" spans="1:44" s="85" customFormat="1" ht="97.5" customHeight="1" x14ac:dyDescent="0.3">
      <c r="A33" s="488" t="s">
        <v>577</v>
      </c>
      <c r="B33" s="489" t="s">
        <v>578</v>
      </c>
      <c r="C33" s="489" t="s">
        <v>632</v>
      </c>
      <c r="D33" s="489" t="s">
        <v>579</v>
      </c>
      <c r="E33" s="496">
        <v>9</v>
      </c>
      <c r="F33" s="497" t="s">
        <v>305</v>
      </c>
      <c r="G33" s="491" t="s">
        <v>307</v>
      </c>
      <c r="H33" s="489" t="s">
        <v>622</v>
      </c>
      <c r="I33" s="496">
        <v>1</v>
      </c>
      <c r="J33" s="489" t="s">
        <v>620</v>
      </c>
      <c r="K33" s="489" t="s">
        <v>621</v>
      </c>
      <c r="L33" s="496">
        <v>5</v>
      </c>
      <c r="M33" s="493">
        <f t="shared" si="0"/>
        <v>45</v>
      </c>
      <c r="N33" s="489"/>
      <c r="O33" s="1"/>
      <c r="P33" s="136"/>
      <c r="Q33" s="1"/>
      <c r="R33" s="1"/>
      <c r="S33" s="46"/>
      <c r="T33" s="46"/>
      <c r="U33" s="46"/>
      <c r="V33" s="47">
        <f t="shared" si="1"/>
        <v>0</v>
      </c>
      <c r="W33" s="222"/>
      <c r="X33" s="222"/>
      <c r="Y33" s="222"/>
      <c r="Z33" s="222"/>
      <c r="AA33" s="120" t="str">
        <f t="shared" si="2"/>
        <v/>
      </c>
      <c r="AB33" s="121"/>
      <c r="AC33" s="118">
        <f t="shared" si="3"/>
        <v>9</v>
      </c>
      <c r="AD33" s="118">
        <f t="shared" si="4"/>
        <v>1</v>
      </c>
      <c r="AE33" s="118">
        <f t="shared" si="5"/>
        <v>5</v>
      </c>
      <c r="AF33" s="118">
        <f t="shared" si="6"/>
        <v>45</v>
      </c>
      <c r="AG33" s="222"/>
      <c r="AH33" s="222"/>
      <c r="AI33" s="222"/>
      <c r="AJ33" s="222"/>
      <c r="AK33" s="222"/>
      <c r="AL33" s="222"/>
      <c r="AM33" s="222"/>
      <c r="AN33" s="222"/>
      <c r="AO33" s="222"/>
      <c r="AP33" s="222"/>
      <c r="AQ33" s="222"/>
      <c r="AR33" s="222"/>
    </row>
    <row r="34" spans="1:44" s="85" customFormat="1" ht="140" x14ac:dyDescent="0.3">
      <c r="A34" s="488" t="s">
        <v>580</v>
      </c>
      <c r="B34" s="489" t="s">
        <v>581</v>
      </c>
      <c r="C34" s="489" t="s">
        <v>623</v>
      </c>
      <c r="D34" s="526" t="s">
        <v>624</v>
      </c>
      <c r="E34" s="496">
        <v>9</v>
      </c>
      <c r="F34" s="497" t="s">
        <v>305</v>
      </c>
      <c r="G34" s="491" t="s">
        <v>307</v>
      </c>
      <c r="H34" s="489" t="s">
        <v>638</v>
      </c>
      <c r="I34" s="496">
        <v>4</v>
      </c>
      <c r="J34" s="489"/>
      <c r="K34" s="489" t="s">
        <v>625</v>
      </c>
      <c r="L34" s="496">
        <v>6</v>
      </c>
      <c r="M34" s="493">
        <f t="shared" si="0"/>
        <v>216</v>
      </c>
      <c r="N34" s="489" t="s">
        <v>910</v>
      </c>
      <c r="O34" s="1" t="s">
        <v>697</v>
      </c>
      <c r="P34" s="136">
        <v>44560</v>
      </c>
      <c r="Q34" s="1" t="s">
        <v>909</v>
      </c>
      <c r="R34" s="1"/>
      <c r="S34" s="46"/>
      <c r="T34" s="46"/>
      <c r="U34" s="46"/>
      <c r="V34" s="47">
        <f t="shared" si="1"/>
        <v>0</v>
      </c>
      <c r="W34" s="222"/>
      <c r="X34" s="222"/>
      <c r="Y34" s="222"/>
      <c r="Z34" s="222"/>
      <c r="AA34" s="120" t="str">
        <f t="shared" si="2"/>
        <v/>
      </c>
      <c r="AB34" s="121"/>
      <c r="AC34" s="118">
        <f t="shared" si="3"/>
        <v>9</v>
      </c>
      <c r="AD34" s="118">
        <f t="shared" si="4"/>
        <v>4</v>
      </c>
      <c r="AE34" s="118">
        <f t="shared" si="5"/>
        <v>6</v>
      </c>
      <c r="AF34" s="118">
        <f t="shared" si="6"/>
        <v>216</v>
      </c>
      <c r="AG34" s="222"/>
      <c r="AH34" s="222"/>
      <c r="AI34" s="222"/>
      <c r="AJ34" s="222"/>
      <c r="AK34" s="222"/>
      <c r="AL34" s="222"/>
      <c r="AM34" s="222"/>
      <c r="AN34" s="222"/>
      <c r="AO34" s="222"/>
      <c r="AP34" s="222"/>
      <c r="AQ34" s="222"/>
      <c r="AR34" s="222"/>
    </row>
    <row r="35" spans="1:44" s="85" customFormat="1" ht="56" x14ac:dyDescent="0.3">
      <c r="A35" s="488" t="s">
        <v>582</v>
      </c>
      <c r="B35" s="489" t="s">
        <v>583</v>
      </c>
      <c r="C35" s="489" t="s">
        <v>626</v>
      </c>
      <c r="D35" s="489" t="s">
        <v>627</v>
      </c>
      <c r="E35" s="496">
        <v>9</v>
      </c>
      <c r="F35" s="497" t="s">
        <v>305</v>
      </c>
      <c r="G35" s="491" t="s">
        <v>307</v>
      </c>
      <c r="H35" s="489" t="s">
        <v>584</v>
      </c>
      <c r="I35" s="496">
        <v>3</v>
      </c>
      <c r="J35" s="489" t="s">
        <v>585</v>
      </c>
      <c r="K35" s="489" t="s">
        <v>628</v>
      </c>
      <c r="L35" s="496">
        <v>3</v>
      </c>
      <c r="M35" s="493">
        <f t="shared" si="0"/>
        <v>81</v>
      </c>
      <c r="N35" s="489"/>
      <c r="O35" s="1"/>
      <c r="P35" s="136"/>
      <c r="Q35" s="1"/>
      <c r="R35" s="1"/>
      <c r="S35" s="46"/>
      <c r="T35" s="46"/>
      <c r="U35" s="46"/>
      <c r="V35" s="47">
        <f t="shared" si="1"/>
        <v>0</v>
      </c>
      <c r="W35" s="222"/>
      <c r="X35" s="222"/>
      <c r="Y35" s="222"/>
      <c r="Z35" s="222"/>
      <c r="AA35" s="120" t="str">
        <f t="shared" si="2"/>
        <v/>
      </c>
      <c r="AB35" s="121"/>
      <c r="AC35" s="118">
        <f t="shared" si="3"/>
        <v>9</v>
      </c>
      <c r="AD35" s="118">
        <f t="shared" si="4"/>
        <v>3</v>
      </c>
      <c r="AE35" s="118">
        <f t="shared" si="5"/>
        <v>3</v>
      </c>
      <c r="AF35" s="118">
        <f t="shared" si="6"/>
        <v>81</v>
      </c>
      <c r="AG35" s="222"/>
      <c r="AH35" s="222"/>
      <c r="AI35" s="222"/>
      <c r="AJ35" s="222"/>
      <c r="AK35" s="222"/>
      <c r="AL35" s="222"/>
      <c r="AM35" s="222"/>
      <c r="AN35" s="222"/>
      <c r="AO35" s="222"/>
      <c r="AP35" s="222"/>
      <c r="AQ35" s="222"/>
      <c r="AR35" s="222"/>
    </row>
    <row r="36" spans="1:44" s="85" customFormat="1" ht="280" x14ac:dyDescent="0.3">
      <c r="A36" s="488" t="s">
        <v>586</v>
      </c>
      <c r="B36" s="489" t="s">
        <v>462</v>
      </c>
      <c r="C36" s="489" t="s">
        <v>629</v>
      </c>
      <c r="D36" s="494" t="s">
        <v>630</v>
      </c>
      <c r="E36" s="496">
        <v>8</v>
      </c>
      <c r="F36" s="497" t="s">
        <v>305</v>
      </c>
      <c r="G36" s="491" t="s">
        <v>305</v>
      </c>
      <c r="H36" s="489" t="s">
        <v>759</v>
      </c>
      <c r="I36" s="496">
        <v>7</v>
      </c>
      <c r="J36" s="489" t="s">
        <v>625</v>
      </c>
      <c r="K36" s="489" t="s">
        <v>625</v>
      </c>
      <c r="L36" s="496">
        <v>5</v>
      </c>
      <c r="M36" s="493">
        <f t="shared" si="0"/>
        <v>280</v>
      </c>
      <c r="N36" s="489" t="s">
        <v>895</v>
      </c>
      <c r="O36" s="1" t="s">
        <v>846</v>
      </c>
      <c r="P36" s="136">
        <v>44501</v>
      </c>
      <c r="Q36" s="1"/>
      <c r="R36" s="1"/>
      <c r="S36" s="46">
        <v>8</v>
      </c>
      <c r="T36" s="46">
        <v>5</v>
      </c>
      <c r="U36" s="46">
        <v>3</v>
      </c>
      <c r="V36" s="47">
        <f t="shared" si="1"/>
        <v>120</v>
      </c>
      <c r="W36" s="222"/>
      <c r="X36" s="222"/>
      <c r="Y36" s="222"/>
      <c r="Z36" s="222"/>
      <c r="AA36" s="120" t="str">
        <f t="shared" si="2"/>
        <v/>
      </c>
      <c r="AB36" s="121"/>
      <c r="AC36" s="118">
        <f t="shared" si="3"/>
        <v>8</v>
      </c>
      <c r="AD36" s="118">
        <f t="shared" si="4"/>
        <v>5</v>
      </c>
      <c r="AE36" s="118">
        <f t="shared" si="5"/>
        <v>3</v>
      </c>
      <c r="AF36" s="118">
        <f t="shared" si="6"/>
        <v>120</v>
      </c>
      <c r="AG36" s="222"/>
      <c r="AH36" s="222"/>
      <c r="AI36" s="222"/>
      <c r="AJ36" s="222"/>
      <c r="AK36" s="222"/>
      <c r="AL36" s="222"/>
      <c r="AM36" s="222"/>
      <c r="AN36" s="222"/>
      <c r="AO36" s="222"/>
      <c r="AP36" s="222"/>
      <c r="AQ36" s="222"/>
      <c r="AR36" s="222"/>
    </row>
    <row r="37" spans="1:44" s="85" customFormat="1" ht="186" x14ac:dyDescent="0.3">
      <c r="A37" s="488" t="s">
        <v>505</v>
      </c>
      <c r="B37" s="489" t="s">
        <v>502</v>
      </c>
      <c r="C37" s="517" t="s">
        <v>902</v>
      </c>
      <c r="D37" s="489" t="s">
        <v>506</v>
      </c>
      <c r="E37" s="496">
        <v>8</v>
      </c>
      <c r="F37" s="497" t="s">
        <v>305</v>
      </c>
      <c r="G37" s="491" t="s">
        <v>305</v>
      </c>
      <c r="H37" s="489" t="s">
        <v>507</v>
      </c>
      <c r="I37" s="496">
        <v>6</v>
      </c>
      <c r="J37" s="489"/>
      <c r="K37" s="489"/>
      <c r="L37" s="496">
        <v>2</v>
      </c>
      <c r="M37" s="493">
        <f t="shared" si="0"/>
        <v>96</v>
      </c>
      <c r="N37" s="489" t="s">
        <v>870</v>
      </c>
      <c r="O37" s="1" t="s">
        <v>871</v>
      </c>
      <c r="P37" s="136"/>
      <c r="Q37" s="1" t="s">
        <v>903</v>
      </c>
      <c r="R37" s="530" t="s">
        <v>904</v>
      </c>
      <c r="S37" s="46">
        <v>8</v>
      </c>
      <c r="T37" s="46">
        <v>2</v>
      </c>
      <c r="U37" s="46">
        <v>2</v>
      </c>
      <c r="V37" s="47">
        <f t="shared" si="1"/>
        <v>32</v>
      </c>
      <c r="W37" s="222"/>
      <c r="X37" s="222"/>
      <c r="Y37" s="222"/>
      <c r="Z37" s="222"/>
      <c r="AA37" s="120" t="str">
        <f t="shared" si="2"/>
        <v/>
      </c>
      <c r="AB37" s="121"/>
      <c r="AC37" s="118">
        <f t="shared" si="3"/>
        <v>8</v>
      </c>
      <c r="AD37" s="118">
        <f t="shared" si="4"/>
        <v>2</v>
      </c>
      <c r="AE37" s="118">
        <f t="shared" si="5"/>
        <v>2</v>
      </c>
      <c r="AF37" s="118">
        <f t="shared" si="6"/>
        <v>32</v>
      </c>
      <c r="AG37" s="222"/>
      <c r="AH37" s="222"/>
      <c r="AI37" s="222"/>
      <c r="AJ37" s="222"/>
      <c r="AK37" s="222"/>
      <c r="AL37" s="222"/>
      <c r="AM37" s="222"/>
      <c r="AN37" s="222"/>
      <c r="AO37" s="222"/>
      <c r="AP37" s="222"/>
      <c r="AQ37" s="222"/>
      <c r="AR37" s="222"/>
    </row>
    <row r="38" spans="1:44" s="85" customFormat="1" ht="58.5" customHeight="1" x14ac:dyDescent="0.3">
      <c r="A38" s="488" t="s">
        <v>618</v>
      </c>
      <c r="B38" s="517" t="s">
        <v>650</v>
      </c>
      <c r="C38" s="489" t="s">
        <v>604</v>
      </c>
      <c r="D38" s="489" t="s">
        <v>605</v>
      </c>
      <c r="E38" s="496">
        <v>8</v>
      </c>
      <c r="F38" s="497" t="s">
        <v>305</v>
      </c>
      <c r="G38" s="491" t="s">
        <v>305</v>
      </c>
      <c r="H38" s="489" t="s">
        <v>606</v>
      </c>
      <c r="I38" s="496">
        <v>6</v>
      </c>
      <c r="J38" s="489"/>
      <c r="K38" s="489"/>
      <c r="L38" s="496">
        <v>7</v>
      </c>
      <c r="M38" s="493">
        <f t="shared" si="0"/>
        <v>336</v>
      </c>
      <c r="N38" s="489" t="s">
        <v>885</v>
      </c>
      <c r="O38" s="1" t="s">
        <v>838</v>
      </c>
      <c r="P38" s="136">
        <v>44501</v>
      </c>
      <c r="Q38" s="1"/>
      <c r="R38" s="1"/>
      <c r="S38" s="46"/>
      <c r="T38" s="46"/>
      <c r="U38" s="46"/>
      <c r="V38" s="47">
        <f t="shared" si="1"/>
        <v>0</v>
      </c>
      <c r="W38" s="222"/>
      <c r="X38" s="222"/>
      <c r="Y38" s="222"/>
      <c r="Z38" s="222"/>
      <c r="AA38" s="120">
        <f t="shared" si="2"/>
        <v>336</v>
      </c>
      <c r="AB38" s="121"/>
      <c r="AC38" s="118">
        <f t="shared" si="3"/>
        <v>8</v>
      </c>
      <c r="AD38" s="118">
        <f t="shared" si="4"/>
        <v>6</v>
      </c>
      <c r="AE38" s="118">
        <f t="shared" si="5"/>
        <v>7</v>
      </c>
      <c r="AF38" s="118">
        <f t="shared" si="6"/>
        <v>336</v>
      </c>
      <c r="AG38" s="222"/>
      <c r="AH38" s="222"/>
      <c r="AI38" s="222"/>
      <c r="AJ38" s="222"/>
      <c r="AK38" s="222"/>
      <c r="AL38" s="222"/>
      <c r="AM38" s="222"/>
      <c r="AN38" s="222"/>
      <c r="AO38" s="222"/>
      <c r="AP38" s="222"/>
      <c r="AQ38" s="222"/>
      <c r="AR38" s="222"/>
    </row>
    <row r="39" spans="1:44" s="85" customFormat="1" ht="58" customHeight="1" x14ac:dyDescent="0.3">
      <c r="A39" s="488" t="s">
        <v>635</v>
      </c>
      <c r="B39" s="518" t="s">
        <v>651</v>
      </c>
      <c r="C39" s="489" t="s">
        <v>652</v>
      </c>
      <c r="D39" s="489" t="s">
        <v>631</v>
      </c>
      <c r="E39" s="490">
        <v>8</v>
      </c>
      <c r="F39" s="491" t="s">
        <v>305</v>
      </c>
      <c r="G39" s="491" t="s">
        <v>307</v>
      </c>
      <c r="H39" s="492" t="s">
        <v>637</v>
      </c>
      <c r="I39" s="490">
        <v>4</v>
      </c>
      <c r="J39" s="489" t="s">
        <v>625</v>
      </c>
      <c r="K39" s="489" t="s">
        <v>653</v>
      </c>
      <c r="L39" s="490">
        <v>4</v>
      </c>
      <c r="M39" s="493">
        <f t="shared" si="0"/>
        <v>128</v>
      </c>
      <c r="N39" s="489" t="s">
        <v>878</v>
      </c>
      <c r="O39" s="1" t="s">
        <v>846</v>
      </c>
      <c r="P39" s="136" t="s">
        <v>879</v>
      </c>
      <c r="Q39" s="1"/>
      <c r="R39" s="1"/>
      <c r="S39" s="46"/>
      <c r="T39" s="46"/>
      <c r="U39" s="46"/>
      <c r="V39" s="47">
        <f t="shared" si="1"/>
        <v>0</v>
      </c>
      <c r="W39" s="222"/>
      <c r="X39" s="222"/>
      <c r="Y39" s="222"/>
      <c r="Z39" s="222"/>
      <c r="AA39" s="120" t="str">
        <f t="shared" si="2"/>
        <v/>
      </c>
      <c r="AB39" s="121"/>
      <c r="AC39" s="118">
        <f t="shared" si="3"/>
        <v>8</v>
      </c>
      <c r="AD39" s="118">
        <f t="shared" si="4"/>
        <v>4</v>
      </c>
      <c r="AE39" s="118">
        <f t="shared" si="5"/>
        <v>4</v>
      </c>
      <c r="AF39" s="118">
        <f t="shared" si="6"/>
        <v>128</v>
      </c>
      <c r="AG39" s="222"/>
      <c r="AH39" s="222"/>
      <c r="AI39" s="222"/>
      <c r="AJ39" s="222"/>
      <c r="AK39" s="222"/>
      <c r="AL39" s="222"/>
      <c r="AM39" s="222"/>
      <c r="AN39" s="222"/>
      <c r="AO39" s="222"/>
      <c r="AP39" s="222"/>
      <c r="AQ39" s="222"/>
      <c r="AR39" s="222"/>
    </row>
    <row r="40" spans="1:44" s="85" customFormat="1" ht="98" x14ac:dyDescent="0.3">
      <c r="A40" s="488" t="s">
        <v>645</v>
      </c>
      <c r="B40" s="489" t="s">
        <v>642</v>
      </c>
      <c r="C40" s="489" t="s">
        <v>643</v>
      </c>
      <c r="D40" s="489" t="s">
        <v>649</v>
      </c>
      <c r="E40" s="490">
        <v>8</v>
      </c>
      <c r="F40" s="217" t="s">
        <v>305</v>
      </c>
      <c r="G40" s="491" t="s">
        <v>307</v>
      </c>
      <c r="H40" s="492" t="s">
        <v>644</v>
      </c>
      <c r="I40" s="490">
        <v>3</v>
      </c>
      <c r="J40" s="489" t="s">
        <v>646</v>
      </c>
      <c r="K40" s="489" t="s">
        <v>647</v>
      </c>
      <c r="L40" s="490">
        <v>8</v>
      </c>
      <c r="M40" s="493">
        <f t="shared" si="0"/>
        <v>192</v>
      </c>
      <c r="N40" s="489" t="s">
        <v>648</v>
      </c>
      <c r="O40" s="1"/>
      <c r="P40" s="136"/>
      <c r="Q40" s="1"/>
      <c r="R40" s="1"/>
      <c r="S40" s="46"/>
      <c r="T40" s="46"/>
      <c r="U40" s="46"/>
      <c r="V40" s="47">
        <f t="shared" si="1"/>
        <v>0</v>
      </c>
      <c r="W40" s="222"/>
      <c r="X40" s="222"/>
      <c r="Y40" s="222"/>
      <c r="Z40" s="222"/>
      <c r="AA40" s="120">
        <f t="shared" si="2"/>
        <v>192</v>
      </c>
      <c r="AB40" s="121"/>
      <c r="AC40" s="118">
        <f t="shared" si="3"/>
        <v>8</v>
      </c>
      <c r="AD40" s="118">
        <f t="shared" si="4"/>
        <v>3</v>
      </c>
      <c r="AE40" s="118">
        <f t="shared" si="5"/>
        <v>8</v>
      </c>
      <c r="AF40" s="118">
        <f t="shared" si="6"/>
        <v>192</v>
      </c>
      <c r="AG40" s="222"/>
      <c r="AH40" s="222"/>
      <c r="AI40" s="222"/>
      <c r="AJ40" s="222"/>
      <c r="AK40" s="222"/>
      <c r="AL40" s="222"/>
      <c r="AM40" s="222"/>
      <c r="AN40" s="222"/>
      <c r="AO40" s="222"/>
      <c r="AP40" s="222"/>
      <c r="AQ40" s="222"/>
      <c r="AR40" s="222"/>
    </row>
    <row r="41" spans="1:44" s="85" customFormat="1" ht="154" x14ac:dyDescent="0.3">
      <c r="A41" s="523" t="s">
        <v>667</v>
      </c>
      <c r="B41" s="489" t="s">
        <v>587</v>
      </c>
      <c r="C41" s="489" t="s">
        <v>884</v>
      </c>
      <c r="D41" s="489" t="s">
        <v>813</v>
      </c>
      <c r="E41" s="496">
        <v>7</v>
      </c>
      <c r="F41" s="497" t="s">
        <v>305</v>
      </c>
      <c r="G41" s="491" t="s">
        <v>307</v>
      </c>
      <c r="H41" s="489" t="s">
        <v>814</v>
      </c>
      <c r="I41" s="496">
        <v>7</v>
      </c>
      <c r="J41" s="489"/>
      <c r="K41" s="489"/>
      <c r="L41" s="496">
        <v>9</v>
      </c>
      <c r="M41" s="493">
        <f t="shared" si="0"/>
        <v>441</v>
      </c>
      <c r="N41" s="489" t="s">
        <v>886</v>
      </c>
      <c r="O41" s="1" t="s">
        <v>880</v>
      </c>
      <c r="P41" s="136">
        <v>44530</v>
      </c>
      <c r="Q41" s="1"/>
      <c r="R41" s="1"/>
      <c r="S41" s="46"/>
      <c r="T41" s="46"/>
      <c r="U41" s="46"/>
      <c r="V41" s="47">
        <f t="shared" si="1"/>
        <v>0</v>
      </c>
      <c r="W41" s="222"/>
      <c r="X41" s="222"/>
      <c r="Y41" s="222"/>
      <c r="Z41" s="222"/>
      <c r="AA41" s="120">
        <f t="shared" si="2"/>
        <v>441</v>
      </c>
      <c r="AB41" s="121"/>
      <c r="AC41" s="118">
        <f t="shared" si="3"/>
        <v>7</v>
      </c>
      <c r="AD41" s="118">
        <f t="shared" si="4"/>
        <v>7</v>
      </c>
      <c r="AE41" s="118">
        <f t="shared" si="5"/>
        <v>9</v>
      </c>
      <c r="AF41" s="118">
        <f t="shared" ref="AF41:AF75" si="13">IF(V41&gt;0,V41,IF(M41&gt;0,M41,""))</f>
        <v>441</v>
      </c>
      <c r="AG41" s="222"/>
      <c r="AH41" s="222"/>
      <c r="AI41" s="222"/>
      <c r="AJ41" s="222"/>
      <c r="AK41" s="222"/>
      <c r="AL41" s="222"/>
      <c r="AM41" s="222"/>
      <c r="AN41" s="222"/>
      <c r="AO41" s="222"/>
      <c r="AP41" s="222"/>
      <c r="AQ41" s="222"/>
      <c r="AR41" s="222"/>
    </row>
    <row r="42" spans="1:44" s="85" customFormat="1" ht="42" x14ac:dyDescent="0.3">
      <c r="A42" s="488" t="s">
        <v>668</v>
      </c>
      <c r="B42" s="521" t="s">
        <v>655</v>
      </c>
      <c r="C42" s="489" t="s">
        <v>654</v>
      </c>
      <c r="D42" s="489" t="s">
        <v>658</v>
      </c>
      <c r="E42" s="490">
        <v>8</v>
      </c>
      <c r="F42" s="491" t="s">
        <v>305</v>
      </c>
      <c r="G42" s="491" t="s">
        <v>307</v>
      </c>
      <c r="H42" s="492" t="s">
        <v>659</v>
      </c>
      <c r="I42" s="490">
        <v>4</v>
      </c>
      <c r="J42" s="489"/>
      <c r="K42" s="489" t="s">
        <v>656</v>
      </c>
      <c r="L42" s="490">
        <v>7</v>
      </c>
      <c r="M42" s="493">
        <f t="shared" ref="M42:M76" si="14">E42*I42*L42</f>
        <v>224</v>
      </c>
      <c r="N42" s="489" t="s">
        <v>657</v>
      </c>
      <c r="O42" s="1"/>
      <c r="P42" s="136"/>
      <c r="Q42" s="1"/>
      <c r="R42" s="1"/>
      <c r="S42" s="46"/>
      <c r="T42" s="46"/>
      <c r="U42" s="46"/>
      <c r="V42" s="47">
        <f t="shared" ref="V42:V64" si="15">S42*T42*U42</f>
        <v>0</v>
      </c>
      <c r="W42" s="222"/>
      <c r="X42" s="222"/>
      <c r="Y42" s="222"/>
      <c r="Z42" s="222"/>
      <c r="AA42" s="120">
        <f t="shared" ref="AA42:AA64" si="16">IF(AE42&gt;6,AF42,"")</f>
        <v>224</v>
      </c>
      <c r="AB42" s="121"/>
      <c r="AC42" s="118">
        <f t="shared" si="3"/>
        <v>8</v>
      </c>
      <c r="AD42" s="118">
        <f t="shared" si="4"/>
        <v>4</v>
      </c>
      <c r="AE42" s="118">
        <f t="shared" ref="AE42:AE66" si="17">IF(U42&gt;0,U42,IF(L42&gt;0,L42,""))</f>
        <v>7</v>
      </c>
      <c r="AF42" s="118">
        <f t="shared" si="13"/>
        <v>224</v>
      </c>
      <c r="AG42" s="222"/>
      <c r="AH42" s="222"/>
      <c r="AI42" s="222"/>
      <c r="AJ42" s="222"/>
      <c r="AK42" s="222"/>
      <c r="AL42" s="222"/>
      <c r="AM42" s="222"/>
      <c r="AN42" s="222"/>
      <c r="AO42" s="222"/>
      <c r="AP42" s="222"/>
      <c r="AQ42" s="222"/>
      <c r="AR42" s="222"/>
    </row>
    <row r="43" spans="1:44" s="85" customFormat="1" ht="56" x14ac:dyDescent="0.3">
      <c r="A43" s="488" t="s">
        <v>669</v>
      </c>
      <c r="B43" s="521" t="s">
        <v>588</v>
      </c>
      <c r="C43" s="489" t="s">
        <v>662</v>
      </c>
      <c r="D43" s="489" t="s">
        <v>663</v>
      </c>
      <c r="E43" s="496">
        <v>7</v>
      </c>
      <c r="F43" s="497" t="s">
        <v>305</v>
      </c>
      <c r="G43" s="491" t="s">
        <v>307</v>
      </c>
      <c r="H43" s="489"/>
      <c r="I43" s="496">
        <v>3</v>
      </c>
      <c r="J43" s="489"/>
      <c r="K43" s="489" t="s">
        <v>660</v>
      </c>
      <c r="L43" s="496">
        <v>7</v>
      </c>
      <c r="M43" s="493">
        <f t="shared" si="14"/>
        <v>147</v>
      </c>
      <c r="N43" s="489" t="s">
        <v>661</v>
      </c>
      <c r="O43" s="1"/>
      <c r="P43" s="136"/>
      <c r="Q43" s="1"/>
      <c r="R43" s="1"/>
      <c r="S43" s="46"/>
      <c r="T43" s="46"/>
      <c r="U43" s="46"/>
      <c r="V43" s="47">
        <f t="shared" si="15"/>
        <v>0</v>
      </c>
      <c r="W43" s="222"/>
      <c r="X43" s="222"/>
      <c r="Y43" s="222"/>
      <c r="Z43" s="222"/>
      <c r="AA43" s="120">
        <f t="shared" si="16"/>
        <v>147</v>
      </c>
      <c r="AB43" s="121"/>
      <c r="AC43" s="118">
        <f t="shared" si="3"/>
        <v>7</v>
      </c>
      <c r="AD43" s="118">
        <f t="shared" si="4"/>
        <v>3</v>
      </c>
      <c r="AE43" s="118">
        <f t="shared" si="17"/>
        <v>7</v>
      </c>
      <c r="AF43" s="118">
        <f t="shared" si="13"/>
        <v>147</v>
      </c>
      <c r="AG43" s="222"/>
      <c r="AH43" s="222"/>
      <c r="AI43" s="222"/>
      <c r="AJ43" s="222"/>
      <c r="AK43" s="222"/>
      <c r="AL43" s="222"/>
      <c r="AM43" s="222"/>
      <c r="AN43" s="222"/>
      <c r="AO43" s="222"/>
      <c r="AP43" s="222"/>
      <c r="AQ43" s="222"/>
      <c r="AR43" s="222"/>
    </row>
    <row r="44" spans="1:44" s="85" customFormat="1" ht="168" x14ac:dyDescent="0.3">
      <c r="A44" s="488" t="s">
        <v>670</v>
      </c>
      <c r="B44" s="499" t="s">
        <v>664</v>
      </c>
      <c r="C44" s="489" t="s">
        <v>748</v>
      </c>
      <c r="D44" s="489" t="s">
        <v>589</v>
      </c>
      <c r="E44" s="490">
        <v>3</v>
      </c>
      <c r="F44" s="491" t="s">
        <v>305</v>
      </c>
      <c r="G44" s="491" t="s">
        <v>307</v>
      </c>
      <c r="H44" s="492" t="s">
        <v>665</v>
      </c>
      <c r="I44" s="490">
        <v>3</v>
      </c>
      <c r="J44" s="489"/>
      <c r="K44" s="489"/>
      <c r="L44" s="490">
        <v>9</v>
      </c>
      <c r="M44" s="493">
        <f t="shared" si="14"/>
        <v>81</v>
      </c>
      <c r="N44" s="489"/>
      <c r="O44" s="1"/>
      <c r="P44" s="136"/>
      <c r="Q44" s="1"/>
      <c r="R44" s="1"/>
      <c r="S44" s="46"/>
      <c r="T44" s="46"/>
      <c r="U44" s="46"/>
      <c r="V44" s="47">
        <f t="shared" si="15"/>
        <v>0</v>
      </c>
      <c r="W44" s="222"/>
      <c r="X44" s="222"/>
      <c r="Y44" s="222"/>
      <c r="Z44" s="222"/>
      <c r="AA44" s="120">
        <f t="shared" si="16"/>
        <v>81</v>
      </c>
      <c r="AB44" s="121"/>
      <c r="AC44" s="118">
        <f t="shared" si="3"/>
        <v>3</v>
      </c>
      <c r="AD44" s="118">
        <f t="shared" si="4"/>
        <v>3</v>
      </c>
      <c r="AE44" s="118">
        <f t="shared" si="17"/>
        <v>9</v>
      </c>
      <c r="AF44" s="118">
        <f t="shared" si="13"/>
        <v>81</v>
      </c>
      <c r="AG44" s="222"/>
      <c r="AH44" s="222"/>
      <c r="AI44" s="222"/>
      <c r="AJ44" s="222"/>
      <c r="AK44" s="222"/>
      <c r="AL44" s="222"/>
      <c r="AM44" s="222"/>
      <c r="AN44" s="222"/>
      <c r="AO44" s="222"/>
      <c r="AP44" s="222"/>
      <c r="AQ44" s="222"/>
      <c r="AR44" s="222"/>
    </row>
    <row r="45" spans="1:44" s="85" customFormat="1" ht="48" customHeight="1" x14ac:dyDescent="0.3">
      <c r="A45" s="488" t="s">
        <v>671</v>
      </c>
      <c r="B45" s="489" t="s">
        <v>590</v>
      </c>
      <c r="C45" s="489" t="s">
        <v>591</v>
      </c>
      <c r="D45" s="489" t="s">
        <v>672</v>
      </c>
      <c r="E45" s="496">
        <v>8</v>
      </c>
      <c r="F45" s="497" t="s">
        <v>305</v>
      </c>
      <c r="G45" s="491" t="s">
        <v>307</v>
      </c>
      <c r="H45" s="489" t="s">
        <v>715</v>
      </c>
      <c r="I45" s="496">
        <v>5</v>
      </c>
      <c r="J45" s="489" t="s">
        <v>592</v>
      </c>
      <c r="K45" s="489" t="s">
        <v>666</v>
      </c>
      <c r="L45" s="490">
        <v>4</v>
      </c>
      <c r="M45" s="493">
        <f t="shared" si="14"/>
        <v>160</v>
      </c>
      <c r="N45" s="489"/>
      <c r="O45" s="1"/>
      <c r="P45" s="136"/>
      <c r="Q45" s="1"/>
      <c r="R45" s="1"/>
      <c r="S45" s="46"/>
      <c r="T45" s="46"/>
      <c r="U45" s="46"/>
      <c r="V45" s="47">
        <f t="shared" si="15"/>
        <v>0</v>
      </c>
      <c r="W45" s="222"/>
      <c r="X45" s="222"/>
      <c r="Y45" s="222"/>
      <c r="Z45" s="222"/>
      <c r="AA45" s="120" t="str">
        <f t="shared" si="16"/>
        <v/>
      </c>
      <c r="AB45" s="121"/>
      <c r="AC45" s="118">
        <f t="shared" si="3"/>
        <v>8</v>
      </c>
      <c r="AD45" s="118">
        <f t="shared" si="4"/>
        <v>5</v>
      </c>
      <c r="AE45" s="118">
        <f t="shared" si="17"/>
        <v>4</v>
      </c>
      <c r="AF45" s="118">
        <f t="shared" si="13"/>
        <v>160</v>
      </c>
      <c r="AG45" s="222"/>
      <c r="AH45" s="222"/>
      <c r="AI45" s="222"/>
      <c r="AJ45" s="222"/>
      <c r="AK45" s="222"/>
      <c r="AL45" s="222"/>
      <c r="AM45" s="222"/>
      <c r="AN45" s="222"/>
      <c r="AO45" s="222"/>
      <c r="AP45" s="222"/>
      <c r="AQ45" s="222"/>
      <c r="AR45" s="222"/>
    </row>
    <row r="46" spans="1:44" s="85" customFormat="1" ht="84" x14ac:dyDescent="0.3">
      <c r="A46" s="488" t="s">
        <v>673</v>
      </c>
      <c r="B46" s="489" t="s">
        <v>683</v>
      </c>
      <c r="C46" s="489" t="s">
        <v>684</v>
      </c>
      <c r="D46" s="489" t="s">
        <v>685</v>
      </c>
      <c r="E46" s="490">
        <v>7</v>
      </c>
      <c r="F46" s="491" t="s">
        <v>305</v>
      </c>
      <c r="G46" s="491" t="s">
        <v>305</v>
      </c>
      <c r="H46" s="492" t="s">
        <v>686</v>
      </c>
      <c r="I46" s="490">
        <v>7</v>
      </c>
      <c r="J46" s="489" t="s">
        <v>687</v>
      </c>
      <c r="K46" s="489" t="s">
        <v>688</v>
      </c>
      <c r="L46" s="490">
        <v>5</v>
      </c>
      <c r="M46" s="493">
        <f t="shared" si="14"/>
        <v>245</v>
      </c>
      <c r="N46" s="489" t="s">
        <v>716</v>
      </c>
      <c r="O46" s="1" t="s">
        <v>717</v>
      </c>
      <c r="P46" s="136" t="s">
        <v>689</v>
      </c>
      <c r="Q46" s="1"/>
      <c r="R46" s="1"/>
      <c r="S46" s="46"/>
      <c r="T46" s="46"/>
      <c r="U46" s="46"/>
      <c r="V46" s="47">
        <f t="shared" si="15"/>
        <v>0</v>
      </c>
      <c r="W46" s="222"/>
      <c r="X46" s="222"/>
      <c r="Y46" s="222"/>
      <c r="Z46" s="222"/>
      <c r="AA46" s="120" t="str">
        <f t="shared" si="16"/>
        <v/>
      </c>
      <c r="AB46" s="121"/>
      <c r="AC46" s="118">
        <f t="shared" si="3"/>
        <v>7</v>
      </c>
      <c r="AD46" s="118">
        <f t="shared" si="4"/>
        <v>7</v>
      </c>
      <c r="AE46" s="118">
        <f t="shared" si="17"/>
        <v>5</v>
      </c>
      <c r="AF46" s="118">
        <f t="shared" si="13"/>
        <v>245</v>
      </c>
      <c r="AG46" s="222"/>
      <c r="AH46" s="222"/>
      <c r="AI46" s="222"/>
      <c r="AJ46" s="222"/>
      <c r="AK46" s="222"/>
      <c r="AL46" s="222"/>
      <c r="AM46" s="222"/>
      <c r="AN46" s="222"/>
      <c r="AO46" s="222"/>
      <c r="AP46" s="222"/>
      <c r="AQ46" s="222"/>
      <c r="AR46" s="222"/>
    </row>
    <row r="47" spans="1:44" s="85" customFormat="1" ht="48" customHeight="1" x14ac:dyDescent="0.3">
      <c r="A47" s="488" t="s">
        <v>720</v>
      </c>
      <c r="B47" s="489" t="s">
        <v>690</v>
      </c>
      <c r="C47" s="489" t="s">
        <v>698</v>
      </c>
      <c r="D47" s="489" t="s">
        <v>699</v>
      </c>
      <c r="E47" s="496">
        <v>6</v>
      </c>
      <c r="F47" s="497" t="s">
        <v>305</v>
      </c>
      <c r="G47" s="491" t="s">
        <v>305</v>
      </c>
      <c r="H47" s="489" t="s">
        <v>700</v>
      </c>
      <c r="I47" s="496">
        <v>2</v>
      </c>
      <c r="J47" s="489" t="s">
        <v>701</v>
      </c>
      <c r="K47" s="489" t="s">
        <v>702</v>
      </c>
      <c r="L47" s="496">
        <v>2</v>
      </c>
      <c r="M47" s="493">
        <f t="shared" si="14"/>
        <v>24</v>
      </c>
      <c r="N47" s="489" t="s">
        <v>703</v>
      </c>
      <c r="O47" s="1" t="s">
        <v>704</v>
      </c>
      <c r="P47" s="136" t="s">
        <v>689</v>
      </c>
      <c r="Q47" s="1"/>
      <c r="R47" s="1"/>
      <c r="S47" s="46"/>
      <c r="T47" s="46"/>
      <c r="U47" s="46"/>
      <c r="V47" s="47">
        <f t="shared" si="15"/>
        <v>0</v>
      </c>
      <c r="W47" s="222"/>
      <c r="X47" s="222"/>
      <c r="Y47" s="222"/>
      <c r="Z47" s="222"/>
      <c r="AA47" s="120" t="str">
        <f t="shared" si="16"/>
        <v/>
      </c>
      <c r="AB47" s="121"/>
      <c r="AC47" s="118">
        <f t="shared" si="3"/>
        <v>6</v>
      </c>
      <c r="AD47" s="118">
        <f t="shared" si="4"/>
        <v>2</v>
      </c>
      <c r="AE47" s="118">
        <f t="shared" si="17"/>
        <v>2</v>
      </c>
      <c r="AF47" s="118">
        <f t="shared" si="13"/>
        <v>24</v>
      </c>
      <c r="AG47" s="222"/>
      <c r="AH47" s="222"/>
      <c r="AI47" s="222"/>
      <c r="AJ47" s="222"/>
      <c r="AK47" s="222"/>
      <c r="AL47" s="222"/>
      <c r="AM47" s="222"/>
      <c r="AN47" s="222"/>
      <c r="AO47" s="222"/>
      <c r="AP47" s="222"/>
      <c r="AQ47" s="222"/>
      <c r="AR47" s="222"/>
    </row>
    <row r="48" spans="1:44" s="85" customFormat="1" ht="56" x14ac:dyDescent="0.3">
      <c r="A48" s="488" t="s">
        <v>721</v>
      </c>
      <c r="B48" s="489" t="s">
        <v>691</v>
      </c>
      <c r="C48" s="489" t="s">
        <v>692</v>
      </c>
      <c r="D48" s="489" t="s">
        <v>693</v>
      </c>
      <c r="E48" s="496">
        <v>8</v>
      </c>
      <c r="F48" s="497" t="s">
        <v>305</v>
      </c>
      <c r="G48" s="491" t="s">
        <v>305</v>
      </c>
      <c r="H48" s="489" t="s">
        <v>695</v>
      </c>
      <c r="I48" s="496">
        <v>2</v>
      </c>
      <c r="J48" s="489" t="s">
        <v>694</v>
      </c>
      <c r="K48" s="489"/>
      <c r="L48" s="496">
        <v>2</v>
      </c>
      <c r="M48" s="493">
        <f t="shared" si="14"/>
        <v>32</v>
      </c>
      <c r="N48" s="489" t="s">
        <v>696</v>
      </c>
      <c r="O48" s="1" t="s">
        <v>697</v>
      </c>
      <c r="P48" s="136"/>
      <c r="Q48" s="1"/>
      <c r="R48" s="1"/>
      <c r="S48" s="46"/>
      <c r="T48" s="46"/>
      <c r="U48" s="46"/>
      <c r="V48" s="47">
        <f t="shared" si="15"/>
        <v>0</v>
      </c>
      <c r="W48" s="222"/>
      <c r="X48" s="222"/>
      <c r="Y48" s="222"/>
      <c r="Z48" s="222"/>
      <c r="AA48" s="120" t="str">
        <f t="shared" si="16"/>
        <v/>
      </c>
      <c r="AB48" s="121"/>
      <c r="AC48" s="118">
        <f t="shared" si="3"/>
        <v>8</v>
      </c>
      <c r="AD48" s="118">
        <f t="shared" si="4"/>
        <v>2</v>
      </c>
      <c r="AE48" s="118">
        <f t="shared" si="17"/>
        <v>2</v>
      </c>
      <c r="AF48" s="118">
        <f t="shared" si="13"/>
        <v>32</v>
      </c>
      <c r="AG48" s="222"/>
      <c r="AH48" s="222"/>
      <c r="AI48" s="222"/>
      <c r="AJ48" s="222"/>
      <c r="AK48" s="222"/>
      <c r="AL48" s="222"/>
      <c r="AM48" s="222"/>
      <c r="AN48" s="222"/>
      <c r="AO48" s="222"/>
      <c r="AP48" s="222"/>
      <c r="AQ48" s="222"/>
      <c r="AR48" s="222"/>
    </row>
    <row r="49" spans="1:44" s="85" customFormat="1" ht="27" customHeight="1" x14ac:dyDescent="0.3">
      <c r="A49" s="488" t="s">
        <v>722</v>
      </c>
      <c r="B49" s="489" t="s">
        <v>718</v>
      </c>
      <c r="C49" s="489" t="s">
        <v>705</v>
      </c>
      <c r="D49" s="489" t="s">
        <v>706</v>
      </c>
      <c r="E49" s="496">
        <v>8</v>
      </c>
      <c r="F49" s="497" t="s">
        <v>305</v>
      </c>
      <c r="G49" s="491" t="s">
        <v>305</v>
      </c>
      <c r="H49" s="489" t="s">
        <v>707</v>
      </c>
      <c r="I49" s="496">
        <v>3</v>
      </c>
      <c r="J49" s="489" t="s">
        <v>315</v>
      </c>
      <c r="K49" s="489" t="s">
        <v>315</v>
      </c>
      <c r="L49" s="496">
        <v>3</v>
      </c>
      <c r="M49" s="493">
        <f t="shared" si="14"/>
        <v>72</v>
      </c>
      <c r="N49" s="522" t="s">
        <v>708</v>
      </c>
      <c r="O49" s="1"/>
      <c r="P49" s="136"/>
      <c r="Q49" s="1"/>
      <c r="R49" s="1"/>
      <c r="S49" s="46"/>
      <c r="T49" s="46"/>
      <c r="U49" s="46"/>
      <c r="V49" s="47">
        <f t="shared" si="15"/>
        <v>0</v>
      </c>
      <c r="W49" s="222"/>
      <c r="X49" s="222"/>
      <c r="Y49" s="222"/>
      <c r="Z49" s="222"/>
      <c r="AA49" s="120" t="str">
        <f t="shared" si="16"/>
        <v/>
      </c>
      <c r="AB49" s="121"/>
      <c r="AC49" s="118">
        <f t="shared" si="3"/>
        <v>8</v>
      </c>
      <c r="AD49" s="118">
        <f t="shared" si="4"/>
        <v>3</v>
      </c>
      <c r="AE49" s="118">
        <f t="shared" si="17"/>
        <v>3</v>
      </c>
      <c r="AF49" s="118">
        <f t="shared" si="13"/>
        <v>72</v>
      </c>
      <c r="AG49" s="222"/>
      <c r="AH49" s="222"/>
      <c r="AI49" s="222"/>
      <c r="AJ49" s="222"/>
      <c r="AK49" s="222"/>
      <c r="AL49" s="222"/>
      <c r="AM49" s="222"/>
      <c r="AN49" s="222"/>
      <c r="AO49" s="222"/>
      <c r="AP49" s="222"/>
      <c r="AQ49" s="222"/>
      <c r="AR49" s="222"/>
    </row>
    <row r="50" spans="1:44" s="85" customFormat="1" ht="70" x14ac:dyDescent="0.3">
      <c r="A50" s="488" t="s">
        <v>723</v>
      </c>
      <c r="B50" s="489" t="s">
        <v>709</v>
      </c>
      <c r="C50" s="489" t="s">
        <v>710</v>
      </c>
      <c r="D50" s="489" t="s">
        <v>712</v>
      </c>
      <c r="E50" s="496">
        <v>8</v>
      </c>
      <c r="F50" s="497" t="s">
        <v>305</v>
      </c>
      <c r="G50" s="491" t="s">
        <v>305</v>
      </c>
      <c r="H50" s="489" t="s">
        <v>711</v>
      </c>
      <c r="I50" s="496">
        <v>8</v>
      </c>
      <c r="J50" s="489" t="s">
        <v>315</v>
      </c>
      <c r="K50" s="489" t="s">
        <v>713</v>
      </c>
      <c r="L50" s="496">
        <v>9</v>
      </c>
      <c r="M50" s="493">
        <f t="shared" si="14"/>
        <v>576</v>
      </c>
      <c r="N50" s="489" t="s">
        <v>887</v>
      </c>
      <c r="O50" s="1" t="s">
        <v>839</v>
      </c>
      <c r="P50" s="136" t="s">
        <v>689</v>
      </c>
      <c r="Q50" s="1" t="s">
        <v>881</v>
      </c>
      <c r="R50" s="529">
        <v>44444</v>
      </c>
      <c r="S50" s="46">
        <v>8</v>
      </c>
      <c r="T50" s="46">
        <v>1</v>
      </c>
      <c r="U50" s="46">
        <v>1</v>
      </c>
      <c r="V50" s="47">
        <f t="shared" si="15"/>
        <v>8</v>
      </c>
      <c r="W50" s="222"/>
      <c r="X50" s="222"/>
      <c r="Y50" s="222"/>
      <c r="Z50" s="222"/>
      <c r="AA50" s="120" t="str">
        <f t="shared" si="16"/>
        <v/>
      </c>
      <c r="AB50" s="121"/>
      <c r="AC50" s="118">
        <f t="shared" si="3"/>
        <v>8</v>
      </c>
      <c r="AD50" s="118">
        <f t="shared" si="4"/>
        <v>1</v>
      </c>
      <c r="AE50" s="118">
        <f t="shared" si="17"/>
        <v>1</v>
      </c>
      <c r="AF50" s="118">
        <f t="shared" si="13"/>
        <v>8</v>
      </c>
      <c r="AG50" s="222"/>
      <c r="AH50" s="222"/>
      <c r="AI50" s="222"/>
      <c r="AJ50" s="222"/>
      <c r="AK50" s="222"/>
      <c r="AL50" s="222"/>
      <c r="AM50" s="222"/>
      <c r="AN50" s="222"/>
      <c r="AO50" s="222"/>
      <c r="AP50" s="222"/>
      <c r="AQ50" s="222"/>
      <c r="AR50" s="222"/>
    </row>
    <row r="51" spans="1:44" s="85" customFormat="1" ht="98" x14ac:dyDescent="0.3">
      <c r="A51" s="523" t="s">
        <v>724</v>
      </c>
      <c r="B51" s="489" t="s">
        <v>714</v>
      </c>
      <c r="C51" s="489" t="s">
        <v>714</v>
      </c>
      <c r="D51" s="489" t="s">
        <v>826</v>
      </c>
      <c r="E51" s="496">
        <v>8</v>
      </c>
      <c r="F51" s="497" t="s">
        <v>305</v>
      </c>
      <c r="G51" s="491" t="s">
        <v>307</v>
      </c>
      <c r="H51" s="489"/>
      <c r="I51" s="496">
        <v>7</v>
      </c>
      <c r="J51" s="489"/>
      <c r="K51" s="489"/>
      <c r="L51" s="496">
        <v>3</v>
      </c>
      <c r="M51" s="493">
        <f t="shared" si="14"/>
        <v>168</v>
      </c>
      <c r="N51" s="489"/>
      <c r="O51" s="1"/>
      <c r="P51" s="136"/>
      <c r="Q51" s="1"/>
      <c r="R51" s="1"/>
      <c r="S51" s="46"/>
      <c r="T51" s="46"/>
      <c r="U51" s="46"/>
      <c r="V51" s="47">
        <f t="shared" si="15"/>
        <v>0</v>
      </c>
      <c r="W51" s="222"/>
      <c r="X51" s="222"/>
      <c r="Y51" s="222"/>
      <c r="Z51" s="222"/>
      <c r="AA51" s="120" t="str">
        <f t="shared" si="16"/>
        <v/>
      </c>
      <c r="AB51" s="121"/>
      <c r="AC51" s="118">
        <f t="shared" si="3"/>
        <v>8</v>
      </c>
      <c r="AD51" s="118">
        <f t="shared" si="4"/>
        <v>7</v>
      </c>
      <c r="AE51" s="118">
        <f t="shared" si="17"/>
        <v>3</v>
      </c>
      <c r="AF51" s="118">
        <f t="shared" si="13"/>
        <v>168</v>
      </c>
      <c r="AG51" s="222"/>
      <c r="AH51" s="222"/>
      <c r="AI51" s="222"/>
      <c r="AJ51" s="222"/>
      <c r="AK51" s="222"/>
      <c r="AL51" s="222"/>
      <c r="AM51" s="222"/>
      <c r="AN51" s="222"/>
      <c r="AO51" s="222"/>
      <c r="AP51" s="222"/>
      <c r="AQ51" s="222"/>
      <c r="AR51" s="222"/>
    </row>
    <row r="52" spans="1:44" s="85" customFormat="1" ht="70" x14ac:dyDescent="0.3">
      <c r="A52" s="488" t="s">
        <v>726</v>
      </c>
      <c r="B52" s="489" t="s">
        <v>731</v>
      </c>
      <c r="C52" s="489" t="s">
        <v>728</v>
      </c>
      <c r="D52" s="489" t="s">
        <v>729</v>
      </c>
      <c r="E52" s="496">
        <v>8</v>
      </c>
      <c r="F52" s="497" t="s">
        <v>305</v>
      </c>
      <c r="G52" s="491" t="s">
        <v>305</v>
      </c>
      <c r="H52" s="489" t="s">
        <v>727</v>
      </c>
      <c r="I52" s="496">
        <v>3</v>
      </c>
      <c r="J52" s="489"/>
      <c r="K52" s="489"/>
      <c r="L52" s="496">
        <v>5</v>
      </c>
      <c r="M52" s="493">
        <f t="shared" si="14"/>
        <v>120</v>
      </c>
      <c r="N52" s="489" t="s">
        <v>730</v>
      </c>
      <c r="O52" s="1"/>
      <c r="P52" s="136"/>
      <c r="Q52" s="1"/>
      <c r="R52" s="1"/>
      <c r="S52" s="46"/>
      <c r="T52" s="46"/>
      <c r="U52" s="46"/>
      <c r="V52" s="47">
        <f t="shared" si="15"/>
        <v>0</v>
      </c>
      <c r="W52" s="222"/>
      <c r="X52" s="222"/>
      <c r="Y52" s="222"/>
      <c r="Z52" s="222"/>
      <c r="AA52" s="120" t="str">
        <f t="shared" si="16"/>
        <v/>
      </c>
      <c r="AB52" s="121"/>
      <c r="AC52" s="118">
        <f t="shared" si="3"/>
        <v>8</v>
      </c>
      <c r="AD52" s="118">
        <f t="shared" si="4"/>
        <v>3</v>
      </c>
      <c r="AE52" s="118">
        <f t="shared" si="17"/>
        <v>5</v>
      </c>
      <c r="AF52" s="118">
        <f t="shared" si="13"/>
        <v>120</v>
      </c>
      <c r="AG52" s="222"/>
      <c r="AH52" s="222"/>
      <c r="AI52" s="222"/>
      <c r="AJ52" s="222"/>
      <c r="AK52" s="222"/>
      <c r="AL52" s="222"/>
      <c r="AM52" s="222"/>
      <c r="AN52" s="222"/>
      <c r="AO52" s="222"/>
      <c r="AP52" s="222"/>
      <c r="AQ52" s="222"/>
      <c r="AR52" s="222"/>
    </row>
    <row r="53" spans="1:44" s="85" customFormat="1" ht="84" x14ac:dyDescent="0.3">
      <c r="A53" s="488" t="s">
        <v>733</v>
      </c>
      <c r="B53" s="489" t="s">
        <v>734</v>
      </c>
      <c r="C53" s="526" t="s">
        <v>736</v>
      </c>
      <c r="D53" s="489" t="s">
        <v>737</v>
      </c>
      <c r="E53" s="496">
        <v>7</v>
      </c>
      <c r="F53" s="497" t="s">
        <v>305</v>
      </c>
      <c r="G53" s="491" t="s">
        <v>305</v>
      </c>
      <c r="H53" s="489" t="s">
        <v>735</v>
      </c>
      <c r="I53" s="496">
        <v>7</v>
      </c>
      <c r="J53" s="489"/>
      <c r="K53" s="489"/>
      <c r="L53" s="496">
        <v>4</v>
      </c>
      <c r="M53" s="493">
        <f t="shared" si="14"/>
        <v>196</v>
      </c>
      <c r="N53" s="489"/>
      <c r="O53" s="1"/>
      <c r="P53" s="136"/>
      <c r="Q53" s="1"/>
      <c r="R53" s="1"/>
      <c r="S53" s="46"/>
      <c r="T53" s="46"/>
      <c r="U53" s="46"/>
      <c r="V53" s="47">
        <f t="shared" si="15"/>
        <v>0</v>
      </c>
      <c r="W53" s="222"/>
      <c r="X53" s="222"/>
      <c r="Y53" s="222"/>
      <c r="Z53" s="222"/>
      <c r="AA53" s="120" t="str">
        <f t="shared" si="16"/>
        <v/>
      </c>
      <c r="AB53" s="121"/>
      <c r="AC53" s="118" t="e">
        <f>IF(S53&gt;0,S53,IF(#REF!&gt;0,#REF!,""))</f>
        <v>#REF!</v>
      </c>
      <c r="AD53" s="118" t="e">
        <f>IF(T53&gt;0,T53,IF(#REF!&gt;0,#REF!,""))</f>
        <v>#REF!</v>
      </c>
      <c r="AE53" s="118">
        <f t="shared" si="17"/>
        <v>4</v>
      </c>
      <c r="AF53" s="118">
        <f t="shared" si="13"/>
        <v>196</v>
      </c>
      <c r="AG53" s="222"/>
      <c r="AH53" s="222"/>
      <c r="AI53" s="222"/>
      <c r="AJ53" s="222"/>
      <c r="AK53" s="222"/>
      <c r="AL53" s="222"/>
      <c r="AM53" s="222"/>
      <c r="AN53" s="222"/>
      <c r="AO53" s="222"/>
      <c r="AP53" s="222"/>
      <c r="AQ53" s="222"/>
      <c r="AR53" s="222"/>
    </row>
    <row r="54" spans="1:44" s="85" customFormat="1" ht="56" x14ac:dyDescent="0.3">
      <c r="A54" s="488" t="s">
        <v>758</v>
      </c>
      <c r="B54" s="489" t="s">
        <v>752</v>
      </c>
      <c r="C54" s="489" t="s">
        <v>753</v>
      </c>
      <c r="D54" s="489" t="s">
        <v>754</v>
      </c>
      <c r="E54" s="496">
        <v>8</v>
      </c>
      <c r="F54" s="497" t="s">
        <v>305</v>
      </c>
      <c r="G54" s="491" t="s">
        <v>307</v>
      </c>
      <c r="H54" s="489" t="s">
        <v>755</v>
      </c>
      <c r="I54" s="496">
        <v>3</v>
      </c>
      <c r="J54" s="489" t="s">
        <v>756</v>
      </c>
      <c r="K54" s="489" t="s">
        <v>757</v>
      </c>
      <c r="L54" s="496">
        <v>6</v>
      </c>
      <c r="M54" s="493">
        <f t="shared" si="14"/>
        <v>144</v>
      </c>
      <c r="N54" s="489"/>
      <c r="O54" s="1"/>
      <c r="P54" s="136"/>
      <c r="Q54" s="1"/>
      <c r="R54" s="1"/>
      <c r="S54" s="46"/>
      <c r="T54" s="46"/>
      <c r="U54" s="46"/>
      <c r="V54" s="47">
        <f t="shared" si="15"/>
        <v>0</v>
      </c>
      <c r="W54" s="222"/>
      <c r="X54" s="222"/>
      <c r="Y54" s="222"/>
      <c r="Z54" s="222"/>
      <c r="AA54" s="120" t="str">
        <f t="shared" si="16"/>
        <v/>
      </c>
      <c r="AB54" s="121"/>
      <c r="AC54" s="118">
        <f t="shared" ref="AC54:AC66" si="18">IF(S54&gt;0,S54,IF(E54&gt;0,E54,""))</f>
        <v>8</v>
      </c>
      <c r="AD54" s="118">
        <f t="shared" ref="AD54:AD66" si="19">IF(T54&gt;0,T54,IF(I54&gt;0,I54,""))</f>
        <v>3</v>
      </c>
      <c r="AE54" s="118">
        <f t="shared" si="17"/>
        <v>6</v>
      </c>
      <c r="AF54" s="118">
        <f t="shared" si="13"/>
        <v>144</v>
      </c>
      <c r="AG54" s="222"/>
      <c r="AH54" s="222"/>
      <c r="AI54" s="222"/>
      <c r="AJ54" s="222"/>
      <c r="AK54" s="222"/>
      <c r="AL54" s="222"/>
      <c r="AM54" s="222"/>
      <c r="AN54" s="222"/>
      <c r="AO54" s="222"/>
      <c r="AP54" s="222"/>
      <c r="AQ54" s="222"/>
      <c r="AR54" s="222"/>
    </row>
    <row r="55" spans="1:44" s="85" customFormat="1" ht="28" x14ac:dyDescent="0.3">
      <c r="A55" s="488" t="s">
        <v>793</v>
      </c>
      <c r="B55" s="489" t="s">
        <v>462</v>
      </c>
      <c r="C55" s="494" t="s">
        <v>463</v>
      </c>
      <c r="D55" s="489" t="s">
        <v>464</v>
      </c>
      <c r="E55" s="490">
        <v>8</v>
      </c>
      <c r="F55" s="491"/>
      <c r="G55" s="491" t="s">
        <v>307</v>
      </c>
      <c r="H55" s="492" t="s">
        <v>465</v>
      </c>
      <c r="I55" s="490">
        <v>4</v>
      </c>
      <c r="J55" s="489"/>
      <c r="K55" s="489"/>
      <c r="L55" s="490">
        <v>7</v>
      </c>
      <c r="M55" s="493">
        <f t="shared" si="14"/>
        <v>224</v>
      </c>
      <c r="N55" s="489"/>
      <c r="O55" s="1"/>
      <c r="P55" s="136"/>
      <c r="Q55" s="1"/>
      <c r="R55" s="1"/>
      <c r="S55" s="46"/>
      <c r="T55" s="46"/>
      <c r="U55" s="46"/>
      <c r="V55" s="47">
        <f t="shared" si="15"/>
        <v>0</v>
      </c>
      <c r="W55" s="222"/>
      <c r="X55" s="222"/>
      <c r="Y55" s="222"/>
      <c r="Z55" s="222"/>
      <c r="AA55" s="120">
        <f t="shared" si="16"/>
        <v>224</v>
      </c>
      <c r="AB55" s="121"/>
      <c r="AC55" s="118">
        <f t="shared" si="18"/>
        <v>8</v>
      </c>
      <c r="AD55" s="118">
        <f t="shared" si="19"/>
        <v>4</v>
      </c>
      <c r="AE55" s="118">
        <f t="shared" si="17"/>
        <v>7</v>
      </c>
      <c r="AF55" s="118">
        <f t="shared" si="13"/>
        <v>224</v>
      </c>
      <c r="AG55" s="222"/>
      <c r="AH55" s="222"/>
      <c r="AI55" s="222"/>
      <c r="AJ55" s="222"/>
      <c r="AK55" s="222"/>
      <c r="AL55" s="222"/>
      <c r="AM55" s="222"/>
      <c r="AN55" s="222"/>
      <c r="AO55" s="222"/>
      <c r="AP55" s="222"/>
      <c r="AQ55" s="222"/>
      <c r="AR55" s="222"/>
    </row>
    <row r="56" spans="1:44" s="85" customFormat="1" ht="48" customHeight="1" x14ac:dyDescent="0.3">
      <c r="A56" s="488" t="s">
        <v>794</v>
      </c>
      <c r="B56" s="489" t="s">
        <v>535</v>
      </c>
      <c r="C56" s="489" t="s">
        <v>787</v>
      </c>
      <c r="D56" s="489" t="s">
        <v>778</v>
      </c>
      <c r="E56" s="496">
        <v>6</v>
      </c>
      <c r="F56" s="497" t="s">
        <v>305</v>
      </c>
      <c r="G56" s="491" t="s">
        <v>307</v>
      </c>
      <c r="H56" s="489" t="s">
        <v>594</v>
      </c>
      <c r="I56" s="496">
        <v>3</v>
      </c>
      <c r="J56" s="489"/>
      <c r="K56" s="489" t="s">
        <v>763</v>
      </c>
      <c r="L56" s="496">
        <v>5</v>
      </c>
      <c r="M56" s="493">
        <f t="shared" si="14"/>
        <v>90</v>
      </c>
      <c r="N56" s="489" t="s">
        <v>780</v>
      </c>
      <c r="O56" s="1"/>
      <c r="P56" s="136"/>
      <c r="Q56" s="1"/>
      <c r="R56" s="1"/>
      <c r="S56" s="46"/>
      <c r="T56" s="46"/>
      <c r="U56" s="46"/>
      <c r="V56" s="47">
        <f t="shared" si="15"/>
        <v>0</v>
      </c>
      <c r="W56" s="222"/>
      <c r="X56" s="222"/>
      <c r="Y56" s="222"/>
      <c r="Z56" s="222"/>
      <c r="AA56" s="120" t="str">
        <f t="shared" si="16"/>
        <v/>
      </c>
      <c r="AB56" s="121"/>
      <c r="AC56" s="118">
        <f t="shared" si="18"/>
        <v>6</v>
      </c>
      <c r="AD56" s="118">
        <f t="shared" si="19"/>
        <v>3</v>
      </c>
      <c r="AE56" s="118">
        <f t="shared" si="17"/>
        <v>5</v>
      </c>
      <c r="AF56" s="118">
        <f t="shared" si="13"/>
        <v>90</v>
      </c>
      <c r="AG56" s="222"/>
      <c r="AH56" s="222"/>
      <c r="AI56" s="222"/>
      <c r="AJ56" s="222"/>
      <c r="AK56" s="222"/>
      <c r="AL56" s="222"/>
      <c r="AM56" s="222"/>
      <c r="AN56" s="222"/>
      <c r="AO56" s="222"/>
      <c r="AP56" s="222"/>
      <c r="AQ56" s="222"/>
      <c r="AR56" s="222"/>
    </row>
    <row r="57" spans="1:44" s="85" customFormat="1" ht="48" customHeight="1" x14ac:dyDescent="0.3">
      <c r="A57" s="488" t="s">
        <v>795</v>
      </c>
      <c r="B57" s="489" t="s">
        <v>779</v>
      </c>
      <c r="C57" s="489" t="s">
        <v>788</v>
      </c>
      <c r="D57" s="489" t="s">
        <v>781</v>
      </c>
      <c r="E57" s="496">
        <v>7</v>
      </c>
      <c r="F57" s="497" t="s">
        <v>305</v>
      </c>
      <c r="G57" s="491" t="s">
        <v>307</v>
      </c>
      <c r="H57" s="489"/>
      <c r="I57" s="496">
        <v>3</v>
      </c>
      <c r="J57" s="489"/>
      <c r="K57" s="489"/>
      <c r="L57" s="496">
        <v>5</v>
      </c>
      <c r="M57" s="493">
        <f t="shared" si="14"/>
        <v>105</v>
      </c>
      <c r="N57" s="489"/>
      <c r="O57" s="1"/>
      <c r="P57" s="136"/>
      <c r="Q57" s="1"/>
      <c r="R57" s="1"/>
      <c r="S57" s="46"/>
      <c r="T57" s="46"/>
      <c r="U57" s="46"/>
      <c r="V57" s="47">
        <f t="shared" si="15"/>
        <v>0</v>
      </c>
      <c r="W57" s="222"/>
      <c r="X57" s="222"/>
      <c r="Y57" s="222"/>
      <c r="Z57" s="222"/>
      <c r="AA57" s="120" t="str">
        <f t="shared" si="16"/>
        <v/>
      </c>
      <c r="AB57" s="121"/>
      <c r="AC57" s="118">
        <f t="shared" si="18"/>
        <v>7</v>
      </c>
      <c r="AD57" s="118">
        <f t="shared" si="19"/>
        <v>3</v>
      </c>
      <c r="AE57" s="118">
        <f t="shared" si="17"/>
        <v>5</v>
      </c>
      <c r="AF57" s="118">
        <f t="shared" si="13"/>
        <v>105</v>
      </c>
      <c r="AG57" s="222"/>
      <c r="AH57" s="222"/>
      <c r="AI57" s="222"/>
      <c r="AJ57" s="222"/>
      <c r="AK57" s="222"/>
      <c r="AL57" s="222"/>
      <c r="AM57" s="222"/>
      <c r="AN57" s="222"/>
      <c r="AO57" s="222"/>
      <c r="AP57" s="222"/>
      <c r="AQ57" s="222"/>
      <c r="AR57" s="222"/>
    </row>
    <row r="58" spans="1:44" s="85" customFormat="1" ht="42" x14ac:dyDescent="0.3">
      <c r="A58" s="488" t="s">
        <v>796</v>
      </c>
      <c r="B58" s="489" t="s">
        <v>789</v>
      </c>
      <c r="C58" s="489" t="s">
        <v>595</v>
      </c>
      <c r="D58" s="489" t="s">
        <v>596</v>
      </c>
      <c r="E58" s="496">
        <v>7</v>
      </c>
      <c r="F58" s="497" t="s">
        <v>305</v>
      </c>
      <c r="G58" s="491" t="s">
        <v>307</v>
      </c>
      <c r="H58" s="489" t="s">
        <v>597</v>
      </c>
      <c r="I58" s="496">
        <v>3</v>
      </c>
      <c r="J58" s="489"/>
      <c r="K58" s="489"/>
      <c r="L58" s="496">
        <v>3</v>
      </c>
      <c r="M58" s="493">
        <f t="shared" si="14"/>
        <v>63</v>
      </c>
      <c r="N58" s="489"/>
      <c r="O58" s="1"/>
      <c r="P58" s="136"/>
      <c r="Q58" s="1"/>
      <c r="R58" s="1"/>
      <c r="S58" s="46"/>
      <c r="T58" s="46"/>
      <c r="U58" s="46"/>
      <c r="V58" s="47">
        <f t="shared" si="15"/>
        <v>0</v>
      </c>
      <c r="W58" s="222"/>
      <c r="X58" s="222"/>
      <c r="Y58" s="222"/>
      <c r="Z58" s="222"/>
      <c r="AA58" s="120" t="str">
        <f t="shared" si="16"/>
        <v/>
      </c>
      <c r="AB58" s="121"/>
      <c r="AC58" s="118">
        <f t="shared" si="18"/>
        <v>7</v>
      </c>
      <c r="AD58" s="118">
        <f t="shared" si="19"/>
        <v>3</v>
      </c>
      <c r="AE58" s="118">
        <f t="shared" si="17"/>
        <v>3</v>
      </c>
      <c r="AF58" s="118">
        <f t="shared" si="13"/>
        <v>63</v>
      </c>
      <c r="AG58" s="222"/>
      <c r="AH58" s="222"/>
      <c r="AI58" s="222"/>
      <c r="AJ58" s="222"/>
      <c r="AK58" s="222"/>
      <c r="AL58" s="222"/>
      <c r="AM58" s="222"/>
      <c r="AN58" s="222"/>
      <c r="AO58" s="222"/>
      <c r="AP58" s="222"/>
      <c r="AQ58" s="222"/>
      <c r="AR58" s="222"/>
    </row>
    <row r="59" spans="1:44" s="85" customFormat="1" ht="42" x14ac:dyDescent="0.3">
      <c r="A59" s="488" t="s">
        <v>797</v>
      </c>
      <c r="B59" s="489" t="s">
        <v>789</v>
      </c>
      <c r="C59" s="489" t="s">
        <v>764</v>
      </c>
      <c r="D59" s="489" t="s">
        <v>596</v>
      </c>
      <c r="E59" s="496">
        <v>7</v>
      </c>
      <c r="F59" s="497" t="s">
        <v>305</v>
      </c>
      <c r="G59" s="491" t="s">
        <v>307</v>
      </c>
      <c r="H59" s="489"/>
      <c r="I59" s="496">
        <v>4</v>
      </c>
      <c r="J59" s="489"/>
      <c r="K59" s="489"/>
      <c r="L59" s="496">
        <v>5</v>
      </c>
      <c r="M59" s="493">
        <f t="shared" si="14"/>
        <v>140</v>
      </c>
      <c r="N59" s="489" t="s">
        <v>765</v>
      </c>
      <c r="O59" s="1"/>
      <c r="P59" s="136"/>
      <c r="Q59" s="1"/>
      <c r="R59" s="1"/>
      <c r="S59" s="46"/>
      <c r="T59" s="46"/>
      <c r="U59" s="46"/>
      <c r="V59" s="47">
        <f t="shared" si="15"/>
        <v>0</v>
      </c>
      <c r="W59" s="222"/>
      <c r="X59" s="222"/>
      <c r="Y59" s="222"/>
      <c r="Z59" s="222"/>
      <c r="AA59" s="120" t="str">
        <f t="shared" si="16"/>
        <v/>
      </c>
      <c r="AB59" s="121"/>
      <c r="AC59" s="118">
        <f t="shared" si="18"/>
        <v>7</v>
      </c>
      <c r="AD59" s="118">
        <f t="shared" si="19"/>
        <v>4</v>
      </c>
      <c r="AE59" s="118">
        <f t="shared" si="17"/>
        <v>5</v>
      </c>
      <c r="AF59" s="118">
        <f t="shared" si="13"/>
        <v>140</v>
      </c>
      <c r="AG59" s="222"/>
      <c r="AH59" s="222"/>
      <c r="AI59" s="222"/>
      <c r="AJ59" s="222"/>
      <c r="AK59" s="222"/>
      <c r="AL59" s="222"/>
      <c r="AM59" s="222"/>
      <c r="AN59" s="222"/>
      <c r="AO59" s="222"/>
      <c r="AP59" s="222"/>
      <c r="AQ59" s="222"/>
      <c r="AR59" s="222"/>
    </row>
    <row r="60" spans="1:44" s="85" customFormat="1" ht="28" x14ac:dyDescent="0.3">
      <c r="A60" s="488" t="s">
        <v>798</v>
      </c>
      <c r="B60" s="489" t="s">
        <v>790</v>
      </c>
      <c r="C60" s="489" t="s">
        <v>766</v>
      </c>
      <c r="D60" s="489"/>
      <c r="E60" s="496">
        <v>1</v>
      </c>
      <c r="F60" s="497" t="s">
        <v>305</v>
      </c>
      <c r="G60" s="491" t="s">
        <v>307</v>
      </c>
      <c r="H60" s="489"/>
      <c r="I60" s="496">
        <v>1</v>
      </c>
      <c r="J60" s="489"/>
      <c r="K60" s="489" t="s">
        <v>767</v>
      </c>
      <c r="L60" s="496">
        <v>1</v>
      </c>
      <c r="M60" s="493">
        <f t="shared" si="14"/>
        <v>1</v>
      </c>
      <c r="N60" s="489"/>
      <c r="O60" s="1"/>
      <c r="P60" s="136"/>
      <c r="Q60" s="1"/>
      <c r="R60" s="1"/>
      <c r="S60" s="46"/>
      <c r="T60" s="46"/>
      <c r="U60" s="46"/>
      <c r="V60" s="47">
        <f t="shared" si="15"/>
        <v>0</v>
      </c>
      <c r="W60" s="222"/>
      <c r="X60" s="222"/>
      <c r="Y60" s="222"/>
      <c r="Z60" s="222"/>
      <c r="AA60" s="120" t="str">
        <f t="shared" si="16"/>
        <v/>
      </c>
      <c r="AB60" s="121"/>
      <c r="AC60" s="118">
        <f t="shared" si="18"/>
        <v>1</v>
      </c>
      <c r="AD60" s="118">
        <f t="shared" si="19"/>
        <v>1</v>
      </c>
      <c r="AE60" s="118">
        <f t="shared" si="17"/>
        <v>1</v>
      </c>
      <c r="AF60" s="118">
        <f t="shared" si="13"/>
        <v>1</v>
      </c>
      <c r="AG60" s="222"/>
      <c r="AH60" s="222"/>
      <c r="AI60" s="222"/>
      <c r="AJ60" s="222"/>
      <c r="AK60" s="222"/>
      <c r="AL60" s="222"/>
      <c r="AM60" s="222"/>
      <c r="AN60" s="222"/>
      <c r="AO60" s="222"/>
      <c r="AP60" s="222"/>
      <c r="AQ60" s="222"/>
      <c r="AR60" s="222"/>
    </row>
    <row r="61" spans="1:44" s="85" customFormat="1" ht="263.5" x14ac:dyDescent="0.3">
      <c r="A61" s="488" t="s">
        <v>799</v>
      </c>
      <c r="B61" s="489" t="s">
        <v>791</v>
      </c>
      <c r="C61" s="489" t="s">
        <v>598</v>
      </c>
      <c r="D61" s="489" t="s">
        <v>599</v>
      </c>
      <c r="E61" s="496">
        <v>7</v>
      </c>
      <c r="F61" s="497" t="s">
        <v>305</v>
      </c>
      <c r="G61" s="491" t="s">
        <v>307</v>
      </c>
      <c r="H61" s="489"/>
      <c r="I61" s="496">
        <v>7</v>
      </c>
      <c r="J61" s="489"/>
      <c r="K61" s="489" t="s">
        <v>768</v>
      </c>
      <c r="L61" s="496">
        <v>9</v>
      </c>
      <c r="M61" s="493">
        <f t="shared" si="14"/>
        <v>441</v>
      </c>
      <c r="N61" s="489" t="s">
        <v>894</v>
      </c>
      <c r="O61" s="1" t="s">
        <v>839</v>
      </c>
      <c r="P61" s="136">
        <v>44501</v>
      </c>
      <c r="Q61" s="1" t="s">
        <v>893</v>
      </c>
      <c r="R61" s="1"/>
      <c r="S61" s="46">
        <v>7</v>
      </c>
      <c r="T61" s="46">
        <v>4</v>
      </c>
      <c r="U61" s="46">
        <v>2</v>
      </c>
      <c r="V61" s="47">
        <f t="shared" si="15"/>
        <v>56</v>
      </c>
      <c r="W61" s="222"/>
      <c r="X61" s="222"/>
      <c r="Y61" s="222"/>
      <c r="Z61" s="222"/>
      <c r="AA61" s="120" t="str">
        <f t="shared" si="16"/>
        <v/>
      </c>
      <c r="AB61" s="121"/>
      <c r="AC61" s="118">
        <f t="shared" si="18"/>
        <v>7</v>
      </c>
      <c r="AD61" s="118">
        <f t="shared" si="19"/>
        <v>4</v>
      </c>
      <c r="AE61" s="118">
        <f t="shared" si="17"/>
        <v>2</v>
      </c>
      <c r="AF61" s="118">
        <f t="shared" si="13"/>
        <v>56</v>
      </c>
      <c r="AG61" s="222"/>
      <c r="AH61" s="222"/>
      <c r="AI61" s="222"/>
      <c r="AJ61" s="222"/>
      <c r="AK61" s="222"/>
      <c r="AL61" s="222"/>
      <c r="AM61" s="222"/>
      <c r="AN61" s="222"/>
      <c r="AO61" s="222"/>
      <c r="AP61" s="222"/>
      <c r="AQ61" s="222"/>
      <c r="AR61" s="222"/>
    </row>
    <row r="62" spans="1:44" s="85" customFormat="1" ht="112" x14ac:dyDescent="0.3">
      <c r="A62" s="488" t="s">
        <v>800</v>
      </c>
      <c r="B62" s="489" t="s">
        <v>790</v>
      </c>
      <c r="C62" s="489" t="s">
        <v>862</v>
      </c>
      <c r="D62" s="489" t="s">
        <v>600</v>
      </c>
      <c r="E62" s="496">
        <v>8</v>
      </c>
      <c r="F62" s="497" t="s">
        <v>305</v>
      </c>
      <c r="G62" s="491" t="s">
        <v>307</v>
      </c>
      <c r="H62" s="489" t="s">
        <v>863</v>
      </c>
      <c r="I62" s="496">
        <v>7</v>
      </c>
      <c r="J62" s="489" t="s">
        <v>601</v>
      </c>
      <c r="K62" s="489" t="s">
        <v>769</v>
      </c>
      <c r="L62" s="496">
        <v>7</v>
      </c>
      <c r="M62" s="493">
        <f t="shared" si="14"/>
        <v>392</v>
      </c>
      <c r="N62" s="489" t="s">
        <v>888</v>
      </c>
      <c r="O62" s="1" t="s">
        <v>838</v>
      </c>
      <c r="P62" s="136">
        <v>44469</v>
      </c>
      <c r="Q62" s="1"/>
      <c r="R62" s="1"/>
      <c r="S62" s="46"/>
      <c r="T62" s="46"/>
      <c r="U62" s="46"/>
      <c r="V62" s="47">
        <f t="shared" si="15"/>
        <v>0</v>
      </c>
      <c r="W62" s="222"/>
      <c r="X62" s="222"/>
      <c r="Y62" s="222"/>
      <c r="Z62" s="222"/>
      <c r="AA62" s="120">
        <f t="shared" si="16"/>
        <v>392</v>
      </c>
      <c r="AB62" s="121"/>
      <c r="AC62" s="118">
        <f t="shared" si="18"/>
        <v>8</v>
      </c>
      <c r="AD62" s="118">
        <f t="shared" si="19"/>
        <v>7</v>
      </c>
      <c r="AE62" s="118">
        <f t="shared" si="17"/>
        <v>7</v>
      </c>
      <c r="AF62" s="118">
        <f t="shared" si="13"/>
        <v>392</v>
      </c>
      <c r="AG62" s="222"/>
      <c r="AH62" s="222"/>
      <c r="AI62" s="222"/>
      <c r="AJ62" s="222"/>
      <c r="AK62" s="222"/>
      <c r="AL62" s="222"/>
      <c r="AM62" s="222"/>
      <c r="AN62" s="222"/>
      <c r="AO62" s="222"/>
      <c r="AP62" s="222"/>
      <c r="AQ62" s="222"/>
      <c r="AR62" s="222"/>
    </row>
    <row r="63" spans="1:44" s="85" customFormat="1" ht="56.25" customHeight="1" x14ac:dyDescent="0.3">
      <c r="A63" s="488" t="s">
        <v>801</v>
      </c>
      <c r="B63" s="489" t="s">
        <v>792</v>
      </c>
      <c r="C63" s="489" t="s">
        <v>771</v>
      </c>
      <c r="D63" s="489" t="s">
        <v>602</v>
      </c>
      <c r="E63" s="496">
        <v>8</v>
      </c>
      <c r="F63" s="497" t="s">
        <v>305</v>
      </c>
      <c r="G63" s="491" t="s">
        <v>305</v>
      </c>
      <c r="H63" s="489" t="s">
        <v>603</v>
      </c>
      <c r="I63" s="496">
        <v>7</v>
      </c>
      <c r="J63" s="489"/>
      <c r="K63" s="489" t="s">
        <v>770</v>
      </c>
      <c r="L63" s="496">
        <v>3</v>
      </c>
      <c r="M63" s="493">
        <f t="shared" si="14"/>
        <v>168</v>
      </c>
      <c r="N63" s="489"/>
      <c r="O63" s="1"/>
      <c r="P63" s="136"/>
      <c r="Q63" s="1"/>
      <c r="R63" s="1"/>
      <c r="S63" s="46"/>
      <c r="T63" s="46"/>
      <c r="U63" s="46"/>
      <c r="V63" s="47">
        <f t="shared" si="15"/>
        <v>0</v>
      </c>
      <c r="W63" s="222"/>
      <c r="X63" s="222"/>
      <c r="Y63" s="222"/>
      <c r="Z63" s="222"/>
      <c r="AA63" s="120" t="str">
        <f t="shared" si="16"/>
        <v/>
      </c>
      <c r="AB63" s="121"/>
      <c r="AC63" s="118">
        <f t="shared" si="18"/>
        <v>8</v>
      </c>
      <c r="AD63" s="118">
        <f t="shared" si="19"/>
        <v>7</v>
      </c>
      <c r="AE63" s="118">
        <f t="shared" si="17"/>
        <v>3</v>
      </c>
      <c r="AF63" s="118">
        <f t="shared" si="13"/>
        <v>168</v>
      </c>
      <c r="AG63" s="222"/>
      <c r="AH63" s="222"/>
      <c r="AI63" s="222"/>
      <c r="AJ63" s="222"/>
      <c r="AK63" s="222"/>
      <c r="AL63" s="222"/>
      <c r="AM63" s="222"/>
      <c r="AN63" s="222"/>
      <c r="AO63" s="222"/>
      <c r="AP63" s="222"/>
      <c r="AQ63" s="222"/>
      <c r="AR63" s="222"/>
    </row>
    <row r="64" spans="1:44" s="85" customFormat="1" ht="84" x14ac:dyDescent="0.3">
      <c r="A64" s="488" t="s">
        <v>802</v>
      </c>
      <c r="B64" s="489" t="s">
        <v>786</v>
      </c>
      <c r="C64" s="489" t="s">
        <v>784</v>
      </c>
      <c r="D64" s="489" t="s">
        <v>605</v>
      </c>
      <c r="E64" s="496">
        <v>8</v>
      </c>
      <c r="F64" s="497" t="s">
        <v>305</v>
      </c>
      <c r="G64" s="491" t="s">
        <v>307</v>
      </c>
      <c r="H64" s="489" t="s">
        <v>606</v>
      </c>
      <c r="I64" s="496">
        <v>3</v>
      </c>
      <c r="J64" s="489"/>
      <c r="K64" s="489" t="s">
        <v>772</v>
      </c>
      <c r="L64" s="496">
        <v>7</v>
      </c>
      <c r="M64" s="493">
        <f t="shared" si="14"/>
        <v>168</v>
      </c>
      <c r="N64" s="489" t="s">
        <v>783</v>
      </c>
      <c r="O64" s="1"/>
      <c r="P64" s="136"/>
      <c r="Q64" s="1"/>
      <c r="R64" s="1"/>
      <c r="S64" s="46"/>
      <c r="T64" s="46"/>
      <c r="U64" s="46"/>
      <c r="V64" s="47">
        <f t="shared" si="15"/>
        <v>0</v>
      </c>
      <c r="W64" s="222"/>
      <c r="X64" s="222"/>
      <c r="Y64" s="222"/>
      <c r="Z64" s="222"/>
      <c r="AA64" s="120">
        <f t="shared" si="16"/>
        <v>168</v>
      </c>
      <c r="AB64" s="121"/>
      <c r="AC64" s="118">
        <f t="shared" si="18"/>
        <v>8</v>
      </c>
      <c r="AD64" s="118">
        <f t="shared" si="19"/>
        <v>3</v>
      </c>
      <c r="AE64" s="118">
        <f t="shared" si="17"/>
        <v>7</v>
      </c>
      <c r="AF64" s="118">
        <f t="shared" si="13"/>
        <v>168</v>
      </c>
      <c r="AG64" s="222"/>
      <c r="AH64" s="222"/>
      <c r="AI64" s="222"/>
      <c r="AJ64" s="222"/>
      <c r="AK64" s="222"/>
      <c r="AL64" s="222"/>
      <c r="AM64" s="222"/>
      <c r="AN64" s="222"/>
      <c r="AO64" s="222"/>
      <c r="AP64" s="222"/>
      <c r="AQ64" s="222"/>
      <c r="AR64" s="222"/>
    </row>
    <row r="65" spans="1:44" s="85" customFormat="1" ht="119.5" customHeight="1" x14ac:dyDescent="0.3">
      <c r="A65" s="488" t="s">
        <v>804</v>
      </c>
      <c r="B65" s="489" t="s">
        <v>535</v>
      </c>
      <c r="C65" s="489" t="s">
        <v>785</v>
      </c>
      <c r="D65" s="489"/>
      <c r="E65" s="496">
        <v>4</v>
      </c>
      <c r="F65" s="497" t="s">
        <v>305</v>
      </c>
      <c r="G65" s="491" t="s">
        <v>307</v>
      </c>
      <c r="H65" s="489"/>
      <c r="I65" s="496">
        <v>3</v>
      </c>
      <c r="J65" s="489"/>
      <c r="K65" s="489"/>
      <c r="L65" s="496">
        <v>2</v>
      </c>
      <c r="M65" s="493">
        <f t="shared" si="14"/>
        <v>24</v>
      </c>
      <c r="N65" s="489"/>
      <c r="O65" s="1"/>
      <c r="P65" s="136"/>
      <c r="Q65" s="1"/>
      <c r="R65" s="1"/>
      <c r="S65" s="46"/>
      <c r="T65" s="46"/>
      <c r="U65" s="46"/>
      <c r="V65" s="47">
        <f>S65*T65*U65</f>
        <v>0</v>
      </c>
      <c r="W65" s="222"/>
      <c r="X65" s="222"/>
      <c r="Y65" s="222"/>
      <c r="Z65" s="222"/>
      <c r="AA65" s="120" t="str">
        <f>IF(AE65&gt;6,AF65,"")</f>
        <v/>
      </c>
      <c r="AB65" s="121"/>
      <c r="AC65" s="118">
        <f t="shared" si="18"/>
        <v>4</v>
      </c>
      <c r="AD65" s="118">
        <f t="shared" si="19"/>
        <v>3</v>
      </c>
      <c r="AE65" s="118">
        <f t="shared" si="17"/>
        <v>2</v>
      </c>
      <c r="AF65" s="118">
        <f t="shared" si="13"/>
        <v>24</v>
      </c>
      <c r="AG65" s="222"/>
      <c r="AH65" s="222"/>
      <c r="AI65" s="222"/>
      <c r="AJ65" s="222"/>
      <c r="AK65" s="222"/>
      <c r="AL65" s="222"/>
      <c r="AM65" s="222"/>
      <c r="AN65" s="222"/>
      <c r="AO65" s="222"/>
      <c r="AP65" s="222"/>
      <c r="AQ65" s="222"/>
      <c r="AR65" s="222"/>
    </row>
    <row r="66" spans="1:44" s="85" customFormat="1" ht="70" customHeight="1" x14ac:dyDescent="0.3">
      <c r="A66" s="488" t="s">
        <v>805</v>
      </c>
      <c r="B66" s="489" t="s">
        <v>535</v>
      </c>
      <c r="C66" s="489" t="s">
        <v>777</v>
      </c>
      <c r="D66" s="489" t="s">
        <v>775</v>
      </c>
      <c r="E66" s="496">
        <v>4</v>
      </c>
      <c r="F66" s="497" t="s">
        <v>305</v>
      </c>
      <c r="G66" s="491" t="s">
        <v>307</v>
      </c>
      <c r="H66" s="489"/>
      <c r="I66" s="496">
        <v>3</v>
      </c>
      <c r="J66" s="489"/>
      <c r="K66" s="489"/>
      <c r="L66" s="496">
        <v>3</v>
      </c>
      <c r="M66" s="493">
        <f t="shared" si="14"/>
        <v>36</v>
      </c>
      <c r="N66" s="489" t="s">
        <v>776</v>
      </c>
      <c r="O66" s="1"/>
      <c r="P66" s="136"/>
      <c r="Q66" s="1"/>
      <c r="R66" s="1"/>
      <c r="S66" s="46"/>
      <c r="T66" s="46"/>
      <c r="U66" s="46"/>
      <c r="V66" s="47">
        <f>S66*T66*U66</f>
        <v>0</v>
      </c>
      <c r="W66" s="222"/>
      <c r="X66" s="222"/>
      <c r="Y66" s="222"/>
      <c r="Z66" s="222"/>
      <c r="AA66" s="120" t="str">
        <f>IF(AE66&gt;6,AF66,"")</f>
        <v/>
      </c>
      <c r="AB66" s="121"/>
      <c r="AC66" s="118">
        <f t="shared" si="18"/>
        <v>4</v>
      </c>
      <c r="AD66" s="118">
        <f t="shared" si="19"/>
        <v>3</v>
      </c>
      <c r="AE66" s="118">
        <f t="shared" si="17"/>
        <v>3</v>
      </c>
      <c r="AF66" s="118">
        <f t="shared" si="13"/>
        <v>36</v>
      </c>
      <c r="AG66" s="222"/>
      <c r="AH66" s="222"/>
      <c r="AI66" s="222"/>
      <c r="AJ66" s="222"/>
      <c r="AK66" s="222"/>
      <c r="AL66" s="222"/>
      <c r="AM66" s="222"/>
      <c r="AN66" s="222"/>
      <c r="AO66" s="222"/>
      <c r="AP66" s="222"/>
      <c r="AQ66" s="222"/>
      <c r="AR66" s="222"/>
    </row>
    <row r="67" spans="1:44" s="85" customFormat="1" ht="209.15" customHeight="1" x14ac:dyDescent="0.3">
      <c r="A67" s="488" t="s">
        <v>827</v>
      </c>
      <c r="B67" s="489" t="s">
        <v>815</v>
      </c>
      <c r="C67" s="489" t="s">
        <v>817</v>
      </c>
      <c r="D67" s="489" t="s">
        <v>816</v>
      </c>
      <c r="E67" s="496">
        <v>7</v>
      </c>
      <c r="F67" s="497" t="s">
        <v>305</v>
      </c>
      <c r="G67" s="491" t="s">
        <v>305</v>
      </c>
      <c r="H67" s="489" t="s">
        <v>818</v>
      </c>
      <c r="I67" s="496">
        <v>6</v>
      </c>
      <c r="J67" s="489"/>
      <c r="K67" s="489"/>
      <c r="L67" s="496">
        <v>9</v>
      </c>
      <c r="M67" s="493">
        <f t="shared" si="14"/>
        <v>378</v>
      </c>
      <c r="N67" s="489" t="s">
        <v>890</v>
      </c>
      <c r="O67" s="1" t="s">
        <v>840</v>
      </c>
      <c r="P67" s="529">
        <v>44469</v>
      </c>
      <c r="Q67" s="1" t="s">
        <v>875</v>
      </c>
      <c r="S67" s="46"/>
      <c r="T67" s="46"/>
      <c r="U67" s="46"/>
      <c r="V67" s="47"/>
      <c r="W67" s="222"/>
      <c r="X67" s="222"/>
      <c r="Y67" s="222"/>
      <c r="Z67" s="222"/>
      <c r="AA67" s="120"/>
      <c r="AB67" s="121"/>
      <c r="AC67" s="118"/>
      <c r="AD67" s="118"/>
      <c r="AE67" s="118"/>
      <c r="AF67" s="118">
        <f t="shared" si="13"/>
        <v>378</v>
      </c>
      <c r="AG67" s="222"/>
      <c r="AH67" s="222"/>
      <c r="AI67" s="222"/>
      <c r="AJ67" s="222"/>
      <c r="AK67" s="222"/>
      <c r="AL67" s="222"/>
      <c r="AM67" s="222"/>
      <c r="AN67" s="222"/>
      <c r="AO67" s="222"/>
      <c r="AP67" s="222"/>
      <c r="AQ67" s="222"/>
      <c r="AR67" s="222"/>
    </row>
    <row r="68" spans="1:44" s="85" customFormat="1" ht="42" x14ac:dyDescent="0.3">
      <c r="A68" s="488" t="s">
        <v>828</v>
      </c>
      <c r="B68" s="489" t="s">
        <v>819</v>
      </c>
      <c r="C68" s="489" t="s">
        <v>820</v>
      </c>
      <c r="D68" s="489" t="s">
        <v>821</v>
      </c>
      <c r="E68" s="496">
        <v>8</v>
      </c>
      <c r="F68" s="497" t="s">
        <v>305</v>
      </c>
      <c r="G68" s="491" t="s">
        <v>305</v>
      </c>
      <c r="H68" s="489" t="s">
        <v>822</v>
      </c>
      <c r="I68" s="496">
        <v>1</v>
      </c>
      <c r="J68" s="489"/>
      <c r="K68" s="489"/>
      <c r="L68" s="496">
        <v>1</v>
      </c>
      <c r="M68" s="493">
        <f t="shared" si="14"/>
        <v>8</v>
      </c>
      <c r="N68" s="489"/>
      <c r="O68" s="1"/>
      <c r="P68" s="136"/>
      <c r="Q68" s="1"/>
      <c r="R68" s="1"/>
      <c r="S68" s="46"/>
      <c r="T68" s="46"/>
      <c r="U68" s="46"/>
      <c r="V68" s="47"/>
      <c r="W68" s="222"/>
      <c r="X68" s="222"/>
      <c r="Y68" s="222"/>
      <c r="Z68" s="222"/>
      <c r="AA68" s="120"/>
      <c r="AB68" s="121"/>
      <c r="AC68" s="118"/>
      <c r="AD68" s="118"/>
      <c r="AE68" s="118"/>
      <c r="AF68" s="118">
        <f t="shared" si="13"/>
        <v>8</v>
      </c>
      <c r="AG68" s="222"/>
      <c r="AH68" s="222"/>
      <c r="AI68" s="222"/>
      <c r="AJ68" s="222"/>
      <c r="AK68" s="222"/>
      <c r="AL68" s="222"/>
      <c r="AM68" s="222"/>
      <c r="AN68" s="222"/>
      <c r="AO68" s="222"/>
      <c r="AP68" s="222"/>
      <c r="AQ68" s="222"/>
      <c r="AR68" s="222"/>
    </row>
    <row r="69" spans="1:44" s="85" customFormat="1" ht="48" customHeight="1" x14ac:dyDescent="0.3">
      <c r="A69" s="488" t="s">
        <v>829</v>
      </c>
      <c r="B69" s="489" t="s">
        <v>824</v>
      </c>
      <c r="C69" s="489" t="s">
        <v>833</v>
      </c>
      <c r="D69" s="489" t="s">
        <v>823</v>
      </c>
      <c r="E69" s="496">
        <v>8</v>
      </c>
      <c r="F69" s="497" t="s">
        <v>305</v>
      </c>
      <c r="G69" s="491" t="s">
        <v>307</v>
      </c>
      <c r="H69" s="489" t="s">
        <v>834</v>
      </c>
      <c r="I69" s="496">
        <v>3</v>
      </c>
      <c r="J69" s="489" t="s">
        <v>836</v>
      </c>
      <c r="K69" s="489" t="s">
        <v>837</v>
      </c>
      <c r="L69" s="496">
        <v>3</v>
      </c>
      <c r="M69" s="493">
        <f t="shared" si="14"/>
        <v>72</v>
      </c>
      <c r="N69" s="489" t="s">
        <v>835</v>
      </c>
      <c r="O69" s="1"/>
      <c r="P69" s="136"/>
      <c r="Q69" s="1"/>
      <c r="R69" s="1"/>
      <c r="S69" s="46"/>
      <c r="T69" s="46"/>
      <c r="U69" s="46"/>
      <c r="V69" s="47">
        <f t="shared" ref="V69:V78" si="20">S69*T69*U69</f>
        <v>0</v>
      </c>
      <c r="W69" s="222"/>
      <c r="X69" s="222"/>
      <c r="Y69" s="222"/>
      <c r="Z69" s="222"/>
      <c r="AA69" s="120" t="str">
        <f t="shared" ref="AA69:AA78" si="21">IF(AE69&gt;6,AF69,"")</f>
        <v/>
      </c>
      <c r="AB69" s="121"/>
      <c r="AC69" s="118">
        <f>IF(S69&gt;0,S69,IF(E53&gt;0,E53,""))</f>
        <v>7</v>
      </c>
      <c r="AD69" s="118">
        <f>IF(T69&gt;0,T69,IF(I53&gt;0,I53,""))</f>
        <v>7</v>
      </c>
      <c r="AE69" s="118">
        <f t="shared" ref="AE69:AE78" si="22">IF(U69&gt;0,U69,IF(L69&gt;0,L69,""))</f>
        <v>3</v>
      </c>
      <c r="AF69" s="118">
        <f t="shared" si="13"/>
        <v>72</v>
      </c>
      <c r="AG69" s="222"/>
      <c r="AH69" s="222"/>
      <c r="AI69" s="222"/>
      <c r="AJ69" s="222"/>
      <c r="AK69" s="222"/>
      <c r="AL69" s="222"/>
      <c r="AM69" s="222"/>
      <c r="AN69" s="222"/>
      <c r="AO69" s="222"/>
      <c r="AP69" s="222"/>
      <c r="AQ69" s="222"/>
      <c r="AR69" s="222"/>
    </row>
    <row r="70" spans="1:44" s="85" customFormat="1" ht="266" x14ac:dyDescent="0.3">
      <c r="A70" s="488" t="s">
        <v>832</v>
      </c>
      <c r="B70" s="489" t="s">
        <v>841</v>
      </c>
      <c r="C70" s="489" t="s">
        <v>843</v>
      </c>
      <c r="D70" s="489" t="s">
        <v>842</v>
      </c>
      <c r="E70" s="496">
        <v>8</v>
      </c>
      <c r="F70" s="497" t="s">
        <v>305</v>
      </c>
      <c r="G70" s="491" t="s">
        <v>307</v>
      </c>
      <c r="H70" s="489" t="s">
        <v>844</v>
      </c>
      <c r="I70" s="496">
        <v>3</v>
      </c>
      <c r="J70" s="489"/>
      <c r="K70" s="489"/>
      <c r="L70" s="496">
        <v>8</v>
      </c>
      <c r="M70" s="493">
        <v>192</v>
      </c>
      <c r="N70" s="489" t="s">
        <v>860</v>
      </c>
      <c r="O70" s="1" t="s">
        <v>838</v>
      </c>
      <c r="P70" s="136"/>
      <c r="Q70" s="1"/>
      <c r="R70" s="1"/>
      <c r="S70" s="46"/>
      <c r="T70" s="46"/>
      <c r="U70" s="46"/>
      <c r="V70" s="47"/>
      <c r="W70" s="222"/>
      <c r="X70" s="222"/>
      <c r="Y70" s="222"/>
      <c r="Z70" s="222"/>
      <c r="AA70" s="120">
        <f t="shared" si="21"/>
        <v>192</v>
      </c>
      <c r="AB70" s="121"/>
      <c r="AC70" s="118">
        <f>IF(S70&gt;0,S70,IF(E70&gt;0,E70,""))</f>
        <v>8</v>
      </c>
      <c r="AD70" s="118">
        <f>IF(T70&gt;0,T70,IF(I70&gt;0,I70,""))</f>
        <v>3</v>
      </c>
      <c r="AE70" s="118">
        <f t="shared" si="22"/>
        <v>8</v>
      </c>
      <c r="AF70" s="118">
        <f t="shared" si="13"/>
        <v>192</v>
      </c>
      <c r="AG70" s="222"/>
      <c r="AH70" s="222"/>
      <c r="AI70" s="222"/>
      <c r="AJ70" s="222"/>
      <c r="AK70" s="222"/>
      <c r="AL70" s="222"/>
      <c r="AM70" s="222"/>
      <c r="AN70" s="222"/>
      <c r="AO70" s="222"/>
      <c r="AP70" s="222"/>
      <c r="AQ70" s="222"/>
      <c r="AR70" s="222"/>
    </row>
    <row r="71" spans="1:44" s="85" customFormat="1" ht="96.5" customHeight="1" x14ac:dyDescent="0.3">
      <c r="A71" s="523" t="s">
        <v>931</v>
      </c>
      <c r="B71" s="489" t="s">
        <v>915</v>
      </c>
      <c r="C71" s="489" t="s">
        <v>918</v>
      </c>
      <c r="D71" s="489" t="s">
        <v>917</v>
      </c>
      <c r="E71" s="496">
        <v>7</v>
      </c>
      <c r="F71" s="497" t="s">
        <v>305</v>
      </c>
      <c r="G71" s="491" t="s">
        <v>307</v>
      </c>
      <c r="H71" s="489" t="s">
        <v>920</v>
      </c>
      <c r="I71" s="496">
        <v>7</v>
      </c>
      <c r="J71" s="489" t="s">
        <v>922</v>
      </c>
      <c r="K71" s="489" t="s">
        <v>923</v>
      </c>
      <c r="L71" s="496">
        <v>6</v>
      </c>
      <c r="M71" s="493">
        <f>E71*I71*L71</f>
        <v>294</v>
      </c>
      <c r="N71" s="489" t="s">
        <v>921</v>
      </c>
      <c r="O71" s="1" t="s">
        <v>914</v>
      </c>
      <c r="P71" s="136">
        <v>44742</v>
      </c>
      <c r="Q71" s="1"/>
      <c r="R71" s="1"/>
      <c r="S71" s="46"/>
      <c r="T71" s="46"/>
      <c r="U71" s="46"/>
      <c r="V71" s="47"/>
      <c r="W71" s="222"/>
      <c r="X71" s="222"/>
      <c r="Y71" s="222"/>
      <c r="Z71" s="222"/>
      <c r="AA71" s="120"/>
      <c r="AB71" s="121"/>
      <c r="AC71" s="118"/>
      <c r="AD71" s="118"/>
      <c r="AE71" s="118"/>
      <c r="AF71" s="118">
        <f>IF(V71&gt;0,V71,IF(M71&gt;0,M71,""))</f>
        <v>294</v>
      </c>
      <c r="AG71" s="222"/>
      <c r="AH71" s="222"/>
      <c r="AI71" s="222"/>
      <c r="AJ71" s="222"/>
      <c r="AK71" s="222"/>
      <c r="AL71" s="222"/>
      <c r="AM71" s="222"/>
      <c r="AN71" s="222"/>
      <c r="AO71" s="222"/>
      <c r="AP71" s="222"/>
      <c r="AQ71" s="222"/>
      <c r="AR71" s="222"/>
    </row>
    <row r="72" spans="1:44" s="85" customFormat="1" ht="58.5" customHeight="1" x14ac:dyDescent="0.3">
      <c r="A72" s="523" t="s">
        <v>932</v>
      </c>
      <c r="B72" s="489" t="s">
        <v>919</v>
      </c>
      <c r="C72" s="489" t="s">
        <v>924</v>
      </c>
      <c r="D72" s="489" t="s">
        <v>916</v>
      </c>
      <c r="E72" s="490">
        <v>7</v>
      </c>
      <c r="F72" s="491" t="s">
        <v>305</v>
      </c>
      <c r="G72" s="491" t="s">
        <v>307</v>
      </c>
      <c r="H72" s="492" t="s">
        <v>925</v>
      </c>
      <c r="I72" s="490">
        <v>3</v>
      </c>
      <c r="J72" s="489" t="s">
        <v>926</v>
      </c>
      <c r="K72" s="489" t="s">
        <v>927</v>
      </c>
      <c r="L72" s="490">
        <v>5</v>
      </c>
      <c r="M72" s="493">
        <f>E72*I72*L72</f>
        <v>105</v>
      </c>
      <c r="N72" s="489" t="s">
        <v>928</v>
      </c>
      <c r="O72" s="1" t="s">
        <v>929</v>
      </c>
      <c r="P72" s="136">
        <v>44742</v>
      </c>
      <c r="Q72" s="1"/>
      <c r="R72" s="1"/>
      <c r="S72" s="46"/>
      <c r="T72" s="46"/>
      <c r="U72" s="46"/>
      <c r="V72" s="47"/>
      <c r="W72" s="222"/>
      <c r="X72" s="222"/>
      <c r="Y72" s="222"/>
      <c r="Z72" s="222"/>
      <c r="AA72" s="120"/>
      <c r="AB72" s="121"/>
      <c r="AC72" s="118"/>
      <c r="AD72" s="118"/>
      <c r="AE72" s="118"/>
      <c r="AF72" s="118"/>
      <c r="AG72" s="222"/>
      <c r="AH72" s="222"/>
      <c r="AI72" s="222"/>
      <c r="AJ72" s="222"/>
      <c r="AK72" s="222"/>
      <c r="AL72" s="222"/>
      <c r="AM72" s="222"/>
      <c r="AN72" s="222"/>
      <c r="AO72" s="222"/>
      <c r="AP72" s="222"/>
      <c r="AQ72" s="222"/>
      <c r="AR72" s="222"/>
    </row>
    <row r="73" spans="1:44" s="85" customFormat="1" ht="15.5" x14ac:dyDescent="0.3">
      <c r="A73" s="498"/>
      <c r="B73" s="709" t="s">
        <v>936</v>
      </c>
      <c r="C73" s="489"/>
      <c r="D73" s="489"/>
      <c r="E73" s="496"/>
      <c r="F73" s="497"/>
      <c r="G73" s="491"/>
      <c r="H73" s="489"/>
      <c r="I73" s="496"/>
      <c r="J73" s="489"/>
      <c r="K73" s="489"/>
      <c r="L73" s="496"/>
      <c r="M73" s="493">
        <f t="shared" ref="M73" si="23">E73*I73*L73</f>
        <v>0</v>
      </c>
      <c r="N73" s="489"/>
      <c r="O73" s="1"/>
      <c r="P73" s="136"/>
      <c r="Q73" s="1"/>
      <c r="R73" s="1"/>
      <c r="S73" s="46"/>
      <c r="T73" s="46"/>
      <c r="U73" s="46"/>
      <c r="V73" s="47">
        <f t="shared" ref="V73" si="24">S73*T73*U73</f>
        <v>0</v>
      </c>
      <c r="W73" s="222"/>
      <c r="X73" s="222"/>
      <c r="Y73" s="222"/>
      <c r="Z73" s="222"/>
      <c r="AA73" s="120" t="str">
        <f t="shared" ref="AA73" si="25">IF(AE73&gt;6,AF73,"")</f>
        <v/>
      </c>
      <c r="AB73" s="121"/>
      <c r="AC73" s="118" t="str">
        <f>IF(S73&gt;0,S73,IF(E73&gt;0,E73,""))</f>
        <v/>
      </c>
      <c r="AD73" s="118" t="str">
        <f>IF(T73&gt;0,T73,IF(I73&gt;0,I73,""))</f>
        <v/>
      </c>
      <c r="AE73" s="118" t="str">
        <f t="shared" ref="AE73" si="26">IF(U73&gt;0,U73,IF(L73&gt;0,L73,""))</f>
        <v/>
      </c>
      <c r="AF73" s="118" t="str">
        <f t="shared" ref="AF73" si="27">IF(V73&gt;0,V73,IF(M73&gt;0,M73,""))</f>
        <v/>
      </c>
      <c r="AG73" s="222"/>
      <c r="AH73" s="222"/>
      <c r="AI73" s="222"/>
      <c r="AJ73" s="222"/>
      <c r="AK73" s="222"/>
      <c r="AL73" s="222"/>
      <c r="AM73" s="222"/>
      <c r="AN73" s="222"/>
      <c r="AO73" s="222"/>
      <c r="AP73" s="222"/>
      <c r="AQ73" s="222"/>
      <c r="AR73" s="222"/>
    </row>
    <row r="74" spans="1:44" s="85" customFormat="1" ht="96.5" customHeight="1" x14ac:dyDescent="0.3">
      <c r="A74" s="523"/>
      <c r="B74" s="489" t="s">
        <v>937</v>
      </c>
      <c r="C74" s="489" t="s">
        <v>831</v>
      </c>
      <c r="D74" s="489" t="s">
        <v>851</v>
      </c>
      <c r="E74" s="496"/>
      <c r="F74" s="497" t="s">
        <v>305</v>
      </c>
      <c r="G74" s="491" t="s">
        <v>307</v>
      </c>
      <c r="H74" s="489"/>
      <c r="I74" s="496"/>
      <c r="J74" s="489"/>
      <c r="K74" s="489"/>
      <c r="L74" s="496"/>
      <c r="M74" s="493">
        <f t="shared" ref="M74" si="28">E74*I74*L74</f>
        <v>0</v>
      </c>
      <c r="N74" s="489"/>
      <c r="O74" s="1" t="s">
        <v>912</v>
      </c>
      <c r="P74" s="136"/>
      <c r="Q74" s="1"/>
      <c r="R74" s="1"/>
      <c r="S74" s="46"/>
      <c r="T74" s="46"/>
      <c r="U74" s="46"/>
      <c r="V74" s="47">
        <f t="shared" ref="V74" si="29">S74*T74*U74</f>
        <v>0</v>
      </c>
      <c r="W74" s="222"/>
      <c r="X74" s="222"/>
      <c r="Y74" s="222"/>
      <c r="Z74" s="222"/>
      <c r="AA74" s="120" t="str">
        <f t="shared" ref="AA74" si="30">IF(AE74&gt;6,AF74,"")</f>
        <v/>
      </c>
      <c r="AB74" s="121"/>
      <c r="AC74" s="118" t="str">
        <f t="shared" ref="AC74" si="31">IF(S74&gt;0,S74,IF(E74&gt;0,E74,""))</f>
        <v/>
      </c>
      <c r="AD74" s="118" t="str">
        <f t="shared" ref="AD74" si="32">IF(T74&gt;0,T74,IF(I74&gt;0,I74,""))</f>
        <v/>
      </c>
      <c r="AE74" s="118" t="str">
        <f t="shared" ref="AE74:AF74" si="33">IF(U74&gt;0,U74,IF(L74&gt;0,L74,""))</f>
        <v/>
      </c>
      <c r="AF74" s="118" t="str">
        <f t="shared" si="33"/>
        <v/>
      </c>
      <c r="AG74" s="222"/>
      <c r="AH74" s="222"/>
      <c r="AI74" s="222"/>
      <c r="AJ74" s="222"/>
      <c r="AK74" s="222"/>
      <c r="AL74" s="222"/>
      <c r="AM74" s="222"/>
      <c r="AN74" s="222"/>
      <c r="AO74" s="222"/>
      <c r="AP74" s="222"/>
      <c r="AQ74" s="222"/>
      <c r="AR74" s="222"/>
    </row>
    <row r="75" spans="1:44" s="85" customFormat="1" ht="26" x14ac:dyDescent="0.3">
      <c r="A75" s="711" t="s">
        <v>750</v>
      </c>
      <c r="B75" s="712"/>
      <c r="C75" s="713"/>
      <c r="D75" s="713"/>
      <c r="E75" s="714"/>
      <c r="F75" s="715"/>
      <c r="G75" s="716"/>
      <c r="H75" s="713"/>
      <c r="I75" s="714"/>
      <c r="J75" s="713"/>
      <c r="K75" s="713"/>
      <c r="L75" s="714"/>
      <c r="M75" s="717">
        <f t="shared" si="14"/>
        <v>0</v>
      </c>
      <c r="N75" s="713"/>
      <c r="O75" s="1"/>
      <c r="P75" s="136"/>
      <c r="Q75" s="1"/>
      <c r="R75" s="1"/>
      <c r="S75" s="46"/>
      <c r="T75" s="46"/>
      <c r="U75" s="46"/>
      <c r="V75" s="47">
        <f t="shared" si="20"/>
        <v>0</v>
      </c>
      <c r="W75" s="222"/>
      <c r="X75" s="222"/>
      <c r="Y75" s="222"/>
      <c r="Z75" s="222"/>
      <c r="AA75" s="120" t="str">
        <f t="shared" si="21"/>
        <v/>
      </c>
      <c r="AB75" s="121"/>
      <c r="AC75" s="118" t="str">
        <f>IF(S75&gt;0,S75,IF(E75&gt;0,E75,""))</f>
        <v/>
      </c>
      <c r="AD75" s="118" t="str">
        <f>IF(T75&gt;0,T75,IF(I75&gt;0,I75,""))</f>
        <v/>
      </c>
      <c r="AE75" s="118" t="str">
        <f t="shared" si="22"/>
        <v/>
      </c>
      <c r="AF75" s="118" t="str">
        <f t="shared" si="13"/>
        <v/>
      </c>
      <c r="AG75" s="222"/>
      <c r="AH75" s="222"/>
      <c r="AI75" s="222"/>
      <c r="AJ75" s="222"/>
      <c r="AK75" s="222"/>
      <c r="AL75" s="222"/>
      <c r="AM75" s="222"/>
      <c r="AN75" s="222"/>
      <c r="AO75" s="222"/>
      <c r="AP75" s="222"/>
      <c r="AQ75" s="222"/>
      <c r="AR75" s="222"/>
    </row>
    <row r="76" spans="1:44" s="85" customFormat="1" ht="84" x14ac:dyDescent="0.3">
      <c r="A76" s="488"/>
      <c r="B76" s="489" t="s">
        <v>607</v>
      </c>
      <c r="C76" s="489" t="s">
        <v>608</v>
      </c>
      <c r="D76" s="489" t="s">
        <v>749</v>
      </c>
      <c r="E76" s="496"/>
      <c r="F76" s="497"/>
      <c r="G76" s="491"/>
      <c r="H76" s="489"/>
      <c r="I76" s="496"/>
      <c r="J76" s="489"/>
      <c r="K76" s="489"/>
      <c r="L76" s="496"/>
      <c r="M76" s="493">
        <f t="shared" si="14"/>
        <v>0</v>
      </c>
      <c r="N76" s="489"/>
      <c r="O76" s="1"/>
      <c r="P76" s="136"/>
      <c r="Q76" s="1"/>
      <c r="R76" s="1"/>
      <c r="S76" s="46"/>
      <c r="T76" s="46"/>
      <c r="U76" s="46"/>
      <c r="V76" s="47">
        <f t="shared" si="20"/>
        <v>0</v>
      </c>
      <c r="W76" s="222"/>
      <c r="X76" s="222"/>
      <c r="Y76" s="222"/>
      <c r="Z76" s="222"/>
      <c r="AA76" s="120" t="str">
        <f t="shared" si="21"/>
        <v/>
      </c>
      <c r="AB76" s="121"/>
      <c r="AC76" s="118" t="str">
        <f>IF(S76&gt;0,S76,IF(E76&gt;0,E76,""))</f>
        <v/>
      </c>
      <c r="AD76" s="118" t="str">
        <f>IF(T76&gt;0,T76,IF(I76&gt;0,I76,""))</f>
        <v/>
      </c>
      <c r="AE76" s="118" t="str">
        <f t="shared" si="22"/>
        <v/>
      </c>
      <c r="AF76" s="118" t="str">
        <f t="shared" ref="AF76:AF88" si="34">IF(V76&gt;0,V76,IF(M76&gt;0,M76,""))</f>
        <v/>
      </c>
      <c r="AG76" s="222"/>
      <c r="AH76" s="222"/>
      <c r="AI76" s="222"/>
      <c r="AJ76" s="222"/>
      <c r="AK76" s="222"/>
      <c r="AL76" s="222"/>
      <c r="AM76" s="222"/>
      <c r="AN76" s="222"/>
      <c r="AO76" s="222"/>
      <c r="AP76" s="222"/>
      <c r="AQ76" s="222"/>
      <c r="AR76" s="222"/>
    </row>
    <row r="77" spans="1:44" s="85" customFormat="1" ht="84" x14ac:dyDescent="0.3">
      <c r="A77" s="488"/>
      <c r="B77" s="499" t="s">
        <v>567</v>
      </c>
      <c r="C77" s="489" t="s">
        <v>568</v>
      </c>
      <c r="D77" s="489" t="s">
        <v>569</v>
      </c>
      <c r="E77" s="496"/>
      <c r="F77" s="497"/>
      <c r="G77" s="491"/>
      <c r="H77" s="489" t="s">
        <v>547</v>
      </c>
      <c r="I77" s="496"/>
      <c r="J77" s="489" t="s">
        <v>609</v>
      </c>
      <c r="K77" s="489" t="s">
        <v>610</v>
      </c>
      <c r="L77" s="496"/>
      <c r="M77" s="493">
        <f t="shared" ref="M77:M78" si="35">E77*I77*L77</f>
        <v>0</v>
      </c>
      <c r="N77" s="489"/>
      <c r="O77" s="1"/>
      <c r="P77" s="136"/>
      <c r="Q77" s="1"/>
      <c r="R77" s="1"/>
      <c r="S77" s="46"/>
      <c r="T77" s="46"/>
      <c r="U77" s="46"/>
      <c r="V77" s="47">
        <f t="shared" si="20"/>
        <v>0</v>
      </c>
      <c r="W77" s="222"/>
      <c r="X77" s="222"/>
      <c r="Y77" s="222"/>
      <c r="Z77" s="222"/>
      <c r="AA77" s="120" t="str">
        <f t="shared" si="21"/>
        <v/>
      </c>
      <c r="AB77" s="121"/>
      <c r="AC77" s="118" t="str">
        <f>IF(S77&gt;0,S77,IF(E77&gt;0,E77,""))</f>
        <v/>
      </c>
      <c r="AD77" s="118" t="str">
        <f>IF(T77&gt;0,T77,IF(I77&gt;0,I77,""))</f>
        <v/>
      </c>
      <c r="AE77" s="118" t="str">
        <f t="shared" si="22"/>
        <v/>
      </c>
      <c r="AF77" s="118" t="str">
        <f t="shared" si="34"/>
        <v/>
      </c>
      <c r="AG77" s="222"/>
      <c r="AH77" s="222"/>
      <c r="AI77" s="222"/>
      <c r="AJ77" s="222"/>
      <c r="AK77" s="222"/>
      <c r="AL77" s="222"/>
      <c r="AM77" s="222"/>
      <c r="AN77" s="222"/>
      <c r="AO77" s="222"/>
      <c r="AP77" s="222"/>
      <c r="AQ77" s="222"/>
      <c r="AR77" s="222"/>
    </row>
    <row r="78" spans="1:44" s="85" customFormat="1" ht="56" x14ac:dyDescent="0.3">
      <c r="A78" s="498"/>
      <c r="B78" s="489" t="s">
        <v>732</v>
      </c>
      <c r="C78" s="527" t="s">
        <v>773</v>
      </c>
      <c r="D78" s="489" t="s">
        <v>746</v>
      </c>
      <c r="E78" s="496"/>
      <c r="F78" s="497"/>
      <c r="G78" s="491"/>
      <c r="H78" s="489" t="s">
        <v>747</v>
      </c>
      <c r="I78" s="496"/>
      <c r="J78" s="489" t="s">
        <v>593</v>
      </c>
      <c r="K78" s="489"/>
      <c r="L78" s="496"/>
      <c r="M78" s="493">
        <f t="shared" si="35"/>
        <v>0</v>
      </c>
      <c r="N78" s="489"/>
      <c r="O78" s="1"/>
      <c r="P78" s="136"/>
      <c r="Q78" s="1"/>
      <c r="R78" s="1"/>
      <c r="S78" s="46"/>
      <c r="T78" s="46"/>
      <c r="U78" s="46"/>
      <c r="V78" s="47">
        <f t="shared" si="20"/>
        <v>0</v>
      </c>
      <c r="W78" s="222"/>
      <c r="X78" s="222"/>
      <c r="Y78" s="222"/>
      <c r="Z78" s="222"/>
      <c r="AA78" s="120" t="str">
        <f t="shared" si="21"/>
        <v/>
      </c>
      <c r="AB78" s="121"/>
      <c r="AC78" s="118" t="str">
        <f>IF(S78&gt;0,S78,IF(E78&gt;0,E78,""))</f>
        <v/>
      </c>
      <c r="AD78" s="118" t="str">
        <f>IF(T78&gt;0,T78,IF(I78&gt;0,I78,""))</f>
        <v/>
      </c>
      <c r="AE78" s="118" t="str">
        <f t="shared" si="22"/>
        <v/>
      </c>
      <c r="AF78" s="118" t="str">
        <f t="shared" si="34"/>
        <v/>
      </c>
      <c r="AG78" s="222"/>
      <c r="AH78" s="222"/>
      <c r="AI78" s="222"/>
      <c r="AJ78" s="222"/>
      <c r="AK78" s="222"/>
      <c r="AL78" s="222"/>
      <c r="AM78" s="222"/>
      <c r="AN78" s="222"/>
      <c r="AO78" s="222"/>
      <c r="AP78" s="222"/>
      <c r="AQ78" s="222"/>
      <c r="AR78" s="222"/>
    </row>
    <row r="79" spans="1:44" s="85" customFormat="1" ht="56" x14ac:dyDescent="0.3">
      <c r="A79" s="498"/>
      <c r="B79" s="489"/>
      <c r="C79" s="494" t="s">
        <v>935</v>
      </c>
      <c r="D79" s="489"/>
      <c r="E79" s="496"/>
      <c r="F79" s="497"/>
      <c r="G79" s="491"/>
      <c r="H79" s="489"/>
      <c r="I79" s="496"/>
      <c r="J79" s="489"/>
      <c r="K79" s="489"/>
      <c r="L79" s="496"/>
      <c r="M79" s="493"/>
      <c r="N79" s="489"/>
      <c r="O79" s="1"/>
      <c r="P79" s="136"/>
      <c r="Q79" s="1"/>
      <c r="R79" s="1"/>
      <c r="S79" s="46"/>
      <c r="T79" s="46"/>
      <c r="U79" s="46"/>
      <c r="V79" s="47"/>
      <c r="W79" s="222"/>
      <c r="X79" s="222"/>
      <c r="Y79" s="222"/>
      <c r="Z79" s="222"/>
      <c r="AA79" s="120"/>
      <c r="AB79" s="121"/>
      <c r="AC79" s="118"/>
      <c r="AD79" s="118"/>
      <c r="AE79" s="118"/>
      <c r="AF79" s="118" t="str">
        <f t="shared" si="34"/>
        <v/>
      </c>
      <c r="AG79" s="222"/>
      <c r="AH79" s="222"/>
      <c r="AI79" s="222"/>
      <c r="AJ79" s="222"/>
      <c r="AK79" s="222"/>
      <c r="AL79" s="222"/>
      <c r="AM79" s="222"/>
      <c r="AN79" s="222"/>
      <c r="AO79" s="222"/>
      <c r="AP79" s="222"/>
      <c r="AQ79" s="222"/>
      <c r="AR79" s="222"/>
    </row>
    <row r="80" spans="1:44" s="85" customFormat="1" ht="238" x14ac:dyDescent="0.3">
      <c r="A80" s="524" t="s">
        <v>550</v>
      </c>
      <c r="B80" s="499" t="s">
        <v>544</v>
      </c>
      <c r="C80" s="489" t="s">
        <v>852</v>
      </c>
      <c r="D80" s="489" t="s">
        <v>551</v>
      </c>
      <c r="E80" s="496"/>
      <c r="F80" s="497"/>
      <c r="G80" s="491"/>
      <c r="H80" s="489" t="s">
        <v>547</v>
      </c>
      <c r="I80" s="496"/>
      <c r="J80" s="489"/>
      <c r="K80" s="489"/>
      <c r="L80" s="496"/>
      <c r="M80" s="493">
        <f>E80*I80*L80</f>
        <v>0</v>
      </c>
      <c r="N80" s="489" t="s">
        <v>913</v>
      </c>
      <c r="O80" s="1" t="s">
        <v>912</v>
      </c>
      <c r="P80" s="136"/>
      <c r="Q80" s="1"/>
      <c r="R80" s="1"/>
      <c r="S80" s="46"/>
      <c r="T80" s="46"/>
      <c r="U80" s="46"/>
      <c r="V80" s="47">
        <f>S80*T80*U80</f>
        <v>0</v>
      </c>
      <c r="W80" s="222"/>
      <c r="X80" s="222"/>
      <c r="Y80" s="222"/>
      <c r="Z80" s="222"/>
      <c r="AA80" s="120" t="str">
        <f>IF(AE80&gt;6,AF80,"")</f>
        <v/>
      </c>
      <c r="AB80" s="121"/>
      <c r="AC80" s="118" t="str">
        <f>IF(S80&gt;0,S80,IF(E80&gt;0,E80,""))</f>
        <v/>
      </c>
      <c r="AD80" s="118" t="str">
        <f>IF(T80&gt;0,T80,IF(I80&gt;0,I80,""))</f>
        <v/>
      </c>
      <c r="AE80" s="118" t="str">
        <f>IF(U80&gt;0,U80,IF(L80&gt;0,L80,""))</f>
        <v/>
      </c>
      <c r="AF80" s="118" t="str">
        <f>IF(V80&gt;0,V80,IF(M80&gt;0,M80,""))</f>
        <v/>
      </c>
      <c r="AG80" s="222"/>
      <c r="AH80" s="222"/>
      <c r="AI80" s="222"/>
      <c r="AJ80" s="222"/>
      <c r="AK80" s="222"/>
      <c r="AL80" s="222"/>
      <c r="AM80" s="222"/>
      <c r="AN80" s="222"/>
      <c r="AO80" s="222"/>
      <c r="AP80" s="222"/>
      <c r="AQ80" s="222"/>
      <c r="AR80" s="222"/>
    </row>
    <row r="81" spans="1:44" s="85" customFormat="1" ht="140" x14ac:dyDescent="0.3">
      <c r="A81" s="524" t="s">
        <v>570</v>
      </c>
      <c r="B81" s="499" t="s">
        <v>565</v>
      </c>
      <c r="C81" s="489" t="s">
        <v>762</v>
      </c>
      <c r="D81" s="489" t="s">
        <v>571</v>
      </c>
      <c r="E81" s="496"/>
      <c r="F81" s="497"/>
      <c r="G81" s="491"/>
      <c r="H81" s="489" t="s">
        <v>547</v>
      </c>
      <c r="I81" s="496"/>
      <c r="J81" s="489"/>
      <c r="K81" s="489"/>
      <c r="L81" s="496"/>
      <c r="M81" s="493">
        <f>E81*I81*L81</f>
        <v>0</v>
      </c>
      <c r="N81" s="489" t="s">
        <v>913</v>
      </c>
      <c r="O81" s="1"/>
      <c r="P81" s="136"/>
      <c r="Q81" s="1"/>
      <c r="R81" s="1"/>
      <c r="S81" s="46"/>
      <c r="T81" s="46"/>
      <c r="U81" s="46"/>
      <c r="V81" s="47">
        <f>S81*T81*U81</f>
        <v>0</v>
      </c>
      <c r="W81" s="222"/>
      <c r="X81" s="222"/>
      <c r="Y81" s="222"/>
      <c r="Z81" s="222"/>
      <c r="AA81" s="120" t="str">
        <f>IF(AE81&gt;6,AF81,"")</f>
        <v/>
      </c>
      <c r="AB81" s="121"/>
      <c r="AC81" s="118" t="str">
        <f>IF(S81&gt;0,S81,IF(E81&gt;0,E81,""))</f>
        <v/>
      </c>
      <c r="AD81" s="118" t="str">
        <f>IF(T81&gt;0,T81,IF(I81&gt;0,I81,""))</f>
        <v/>
      </c>
      <c r="AE81" s="118" t="str">
        <f>IF(U81&gt;0,U81,IF(L81&gt;0,L81,""))</f>
        <v/>
      </c>
      <c r="AF81" s="118" t="str">
        <f>IF(V81&gt;0,V81,IF(M81&gt;0,M81,""))</f>
        <v/>
      </c>
      <c r="AG81" s="222"/>
      <c r="AH81" s="222"/>
      <c r="AI81" s="222"/>
      <c r="AJ81" s="222"/>
      <c r="AK81" s="222"/>
      <c r="AL81" s="222"/>
      <c r="AM81" s="222"/>
      <c r="AN81" s="222"/>
      <c r="AO81" s="222"/>
      <c r="AP81" s="222"/>
      <c r="AQ81" s="222"/>
      <c r="AR81" s="222"/>
    </row>
    <row r="82" spans="1:44" s="85" customFormat="1" ht="140" x14ac:dyDescent="0.3">
      <c r="A82" s="524" t="s">
        <v>552</v>
      </c>
      <c r="B82" s="499" t="s">
        <v>553</v>
      </c>
      <c r="C82" s="489" t="s">
        <v>934</v>
      </c>
      <c r="D82" s="489" t="s">
        <v>554</v>
      </c>
      <c r="E82" s="496"/>
      <c r="F82" s="497"/>
      <c r="G82" s="491"/>
      <c r="H82" s="489" t="s">
        <v>547</v>
      </c>
      <c r="I82" s="496"/>
      <c r="J82" s="489"/>
      <c r="K82" s="489"/>
      <c r="L82" s="496"/>
      <c r="M82" s="493">
        <f>E82*I82*L82</f>
        <v>0</v>
      </c>
      <c r="N82" s="489" t="s">
        <v>913</v>
      </c>
      <c r="O82" s="1" t="s">
        <v>912</v>
      </c>
      <c r="P82" s="136"/>
      <c r="Q82" s="1"/>
      <c r="R82" s="1"/>
      <c r="S82" s="46"/>
      <c r="T82" s="46"/>
      <c r="U82" s="46"/>
      <c r="V82" s="47">
        <f>S82*T82*U82</f>
        <v>0</v>
      </c>
      <c r="W82" s="222"/>
      <c r="X82" s="222"/>
      <c r="Y82" s="222"/>
      <c r="Z82" s="222"/>
      <c r="AA82" s="120" t="str">
        <f>IF(AE82&gt;6,AF82,"")</f>
        <v/>
      </c>
      <c r="AB82" s="121"/>
      <c r="AC82" s="118" t="str">
        <f>IF(S82&gt;0,S82,IF(E82&gt;0,E82,""))</f>
        <v/>
      </c>
      <c r="AD82" s="118" t="str">
        <f>IF(T82&gt;0,T82,IF(I82&gt;0,I82,""))</f>
        <v/>
      </c>
      <c r="AE82" s="118" t="str">
        <f>IF(U82&gt;0,U82,IF(L82&gt;0,L82,""))</f>
        <v/>
      </c>
      <c r="AF82" s="118" t="str">
        <f>IF(V82&gt;0,V82,IF(M82&gt;0,M82,""))</f>
        <v/>
      </c>
      <c r="AG82" s="222"/>
      <c r="AH82" s="222"/>
      <c r="AI82" s="222"/>
      <c r="AJ82" s="222"/>
      <c r="AK82" s="222"/>
      <c r="AL82" s="222"/>
      <c r="AM82" s="222"/>
      <c r="AN82" s="222"/>
      <c r="AO82" s="222"/>
      <c r="AP82" s="222"/>
      <c r="AQ82" s="222"/>
      <c r="AR82" s="222"/>
    </row>
    <row r="83" spans="1:44" s="85" customFormat="1" ht="196" x14ac:dyDescent="0.3">
      <c r="A83" s="524" t="s">
        <v>555</v>
      </c>
      <c r="B83" s="499" t="s">
        <v>556</v>
      </c>
      <c r="C83" s="489" t="s">
        <v>853</v>
      </c>
      <c r="D83" s="489" t="s">
        <v>557</v>
      </c>
      <c r="E83" s="496"/>
      <c r="F83" s="497"/>
      <c r="G83" s="491"/>
      <c r="H83" s="489" t="s">
        <v>558</v>
      </c>
      <c r="I83" s="496"/>
      <c r="J83" s="526"/>
      <c r="K83" s="489"/>
      <c r="L83" s="496"/>
      <c r="M83" s="493">
        <f>E83*I83*L83</f>
        <v>0</v>
      </c>
      <c r="N83" s="489" t="s">
        <v>913</v>
      </c>
      <c r="O83" s="1" t="s">
        <v>912</v>
      </c>
      <c r="P83" s="136"/>
      <c r="Q83" s="1"/>
      <c r="R83" s="1"/>
      <c r="S83" s="46"/>
      <c r="T83" s="46"/>
      <c r="U83" s="46"/>
      <c r="V83" s="47">
        <f>S83*T83*U83</f>
        <v>0</v>
      </c>
      <c r="W83" s="222"/>
      <c r="X83" s="222"/>
      <c r="Y83" s="222"/>
      <c r="Z83" s="222"/>
      <c r="AA83" s="120" t="str">
        <f>IF(AE83&gt;6,AF83,"")</f>
        <v/>
      </c>
      <c r="AB83" s="121"/>
      <c r="AC83" s="118" t="str">
        <f>IF(S83&gt;0,S83,IF(E83&gt;0,E83,""))</f>
        <v/>
      </c>
      <c r="AD83" s="118" t="str">
        <f>IF(T83&gt;0,T83,IF(I83&gt;0,I83,""))</f>
        <v/>
      </c>
      <c r="AE83" s="118" t="str">
        <f>IF(U83&gt;0,U83,IF(L83&gt;0,L83,""))</f>
        <v/>
      </c>
      <c r="AF83" s="118" t="str">
        <f>IF(V83&gt;0,V83,IF(M83&gt;0,M83,""))</f>
        <v/>
      </c>
      <c r="AG83" s="222"/>
      <c r="AH83" s="222"/>
      <c r="AI83" s="222"/>
      <c r="AJ83" s="222"/>
      <c r="AK83" s="222"/>
      <c r="AL83" s="222"/>
      <c r="AM83" s="222"/>
      <c r="AN83" s="222"/>
      <c r="AO83" s="222"/>
      <c r="AP83" s="222"/>
      <c r="AQ83" s="222"/>
      <c r="AR83" s="222"/>
    </row>
    <row r="84" spans="1:44" s="85" customFormat="1" ht="210" x14ac:dyDescent="0.3">
      <c r="A84" s="524" t="s">
        <v>562</v>
      </c>
      <c r="B84" s="499" t="s">
        <v>560</v>
      </c>
      <c r="C84" s="489" t="s">
        <v>854</v>
      </c>
      <c r="D84" s="489" t="s">
        <v>563</v>
      </c>
      <c r="E84" s="496"/>
      <c r="F84" s="497"/>
      <c r="G84" s="491"/>
      <c r="H84" s="489" t="s">
        <v>547</v>
      </c>
      <c r="I84" s="496"/>
      <c r="J84" s="489"/>
      <c r="K84" s="489"/>
      <c r="L84" s="496"/>
      <c r="M84" s="493">
        <f>E84*I84*L84</f>
        <v>0</v>
      </c>
      <c r="N84" s="489" t="s">
        <v>913</v>
      </c>
      <c r="O84" s="1" t="s">
        <v>912</v>
      </c>
      <c r="P84" s="136"/>
      <c r="Q84" s="1"/>
      <c r="R84" s="1"/>
      <c r="S84" s="46"/>
      <c r="T84" s="46"/>
      <c r="U84" s="46"/>
      <c r="V84" s="47">
        <f>S84*T84*U84</f>
        <v>0</v>
      </c>
      <c r="W84" s="222"/>
      <c r="X84" s="222"/>
      <c r="Y84" s="222"/>
      <c r="Z84" s="222"/>
      <c r="AA84" s="120" t="str">
        <f>IF(AE84&gt;6,AF84,"")</f>
        <v/>
      </c>
      <c r="AB84" s="121"/>
      <c r="AC84" s="118" t="str">
        <f>IF(S84&gt;0,S84,IF(E84&gt;0,E84,""))</f>
        <v/>
      </c>
      <c r="AD84" s="118" t="str">
        <f>IF(T84&gt;0,T84,IF(I84&gt;0,I84,""))</f>
        <v/>
      </c>
      <c r="AE84" s="118" t="str">
        <f>IF(U84&gt;0,U84,IF(L84&gt;0,L84,""))</f>
        <v/>
      </c>
      <c r="AF84" s="118" t="str">
        <f>IF(V84&gt;0,V84,IF(M84&gt;0,M84,""))</f>
        <v/>
      </c>
      <c r="AG84" s="222"/>
      <c r="AH84" s="222"/>
      <c r="AI84" s="222"/>
      <c r="AJ84" s="222"/>
      <c r="AK84" s="222"/>
      <c r="AL84" s="222"/>
      <c r="AM84" s="222"/>
      <c r="AN84" s="222"/>
      <c r="AO84" s="222"/>
      <c r="AP84" s="222"/>
      <c r="AQ84" s="222"/>
      <c r="AR84" s="222"/>
    </row>
    <row r="85" spans="1:44" s="85" customFormat="1" ht="168" x14ac:dyDescent="0.3">
      <c r="A85" s="524" t="s">
        <v>566</v>
      </c>
      <c r="B85" s="499" t="s">
        <v>567</v>
      </c>
      <c r="C85" s="489" t="s">
        <v>855</v>
      </c>
      <c r="D85" s="489" t="s">
        <v>569</v>
      </c>
      <c r="E85" s="496"/>
      <c r="F85" s="497"/>
      <c r="G85" s="491"/>
      <c r="H85" s="489" t="s">
        <v>547</v>
      </c>
      <c r="I85" s="496"/>
      <c r="J85" s="489"/>
      <c r="K85" s="489"/>
      <c r="L85" s="496"/>
      <c r="M85" s="493">
        <f>E85*I85*L85</f>
        <v>0</v>
      </c>
      <c r="N85" s="489" t="s">
        <v>913</v>
      </c>
      <c r="O85" s="1" t="s">
        <v>912</v>
      </c>
      <c r="P85" s="136"/>
      <c r="Q85" s="1"/>
      <c r="R85" s="1"/>
      <c r="S85" s="46"/>
      <c r="T85" s="46"/>
      <c r="U85" s="46"/>
      <c r="V85" s="47">
        <f>S85*T85*U85</f>
        <v>0</v>
      </c>
      <c r="W85" s="222"/>
      <c r="X85" s="222"/>
      <c r="Y85" s="222"/>
      <c r="Z85" s="222"/>
      <c r="AA85" s="120" t="str">
        <f>IF(AE85&gt;6,AF85,"")</f>
        <v/>
      </c>
      <c r="AB85" s="121"/>
      <c r="AC85" s="118" t="str">
        <f>IF(S85&gt;0,S85,IF(E85&gt;0,E85,""))</f>
        <v/>
      </c>
      <c r="AD85" s="118" t="str">
        <f>IF(T85&gt;0,T85,IF(I85&gt;0,I85,""))</f>
        <v/>
      </c>
      <c r="AE85" s="118" t="str">
        <f>IF(U85&gt;0,U85,IF(L85&gt;0,L85,""))</f>
        <v/>
      </c>
      <c r="AF85" s="118" t="str">
        <f>IF(V85&gt;0,V85,IF(M85&gt;0,M85,""))</f>
        <v/>
      </c>
      <c r="AG85" s="222"/>
      <c r="AH85" s="222"/>
      <c r="AI85" s="222"/>
      <c r="AJ85" s="222"/>
      <c r="AK85" s="222"/>
      <c r="AL85" s="222"/>
      <c r="AM85" s="222"/>
      <c r="AN85" s="222"/>
      <c r="AO85" s="222"/>
      <c r="AP85" s="222"/>
      <c r="AQ85" s="222"/>
      <c r="AR85" s="222"/>
    </row>
    <row r="86" spans="1:44" s="85" customFormat="1" ht="28" x14ac:dyDescent="0.3">
      <c r="A86" s="488" t="s">
        <v>803</v>
      </c>
      <c r="B86" s="489" t="s">
        <v>786</v>
      </c>
      <c r="C86" s="489" t="s">
        <v>774</v>
      </c>
      <c r="D86" s="489"/>
      <c r="E86" s="496">
        <v>8</v>
      </c>
      <c r="F86" s="497" t="s">
        <v>305</v>
      </c>
      <c r="G86" s="491" t="s">
        <v>307</v>
      </c>
      <c r="H86" s="489"/>
      <c r="I86" s="496">
        <v>3</v>
      </c>
      <c r="J86" s="489"/>
      <c r="K86" s="489"/>
      <c r="L86" s="496">
        <v>7</v>
      </c>
      <c r="M86" s="493">
        <f>E86*I86*L86</f>
        <v>168</v>
      </c>
      <c r="N86" s="489" t="s">
        <v>782</v>
      </c>
      <c r="O86" s="1"/>
      <c r="P86" s="136"/>
      <c r="Q86" s="1"/>
      <c r="R86" s="1"/>
      <c r="S86" s="46"/>
      <c r="T86" s="46"/>
      <c r="U86" s="46"/>
      <c r="V86" s="47"/>
      <c r="W86" s="222"/>
      <c r="X86" s="222"/>
      <c r="Y86" s="222"/>
      <c r="Z86" s="222"/>
      <c r="AA86" s="120"/>
      <c r="AB86" s="121"/>
      <c r="AC86" s="118">
        <f>IF(S86&gt;0,S86,IF(E86&gt;0,E86,""))</f>
        <v>8</v>
      </c>
      <c r="AD86" s="118">
        <f>IF(T86&gt;0,T86,IF(I86&gt;0,I86,""))</f>
        <v>3</v>
      </c>
      <c r="AE86" s="118">
        <f>IF(U86&gt;0,U86,IF(L86&gt;0,L86,""))</f>
        <v>7</v>
      </c>
      <c r="AF86" s="118">
        <f>IF(V86&gt;0,V86,IF(M86&gt;0,M86,""))</f>
        <v>168</v>
      </c>
      <c r="AG86" s="222"/>
      <c r="AH86" s="222"/>
      <c r="AI86" s="222"/>
      <c r="AJ86" s="222"/>
      <c r="AK86" s="222"/>
      <c r="AL86" s="222"/>
      <c r="AM86" s="222"/>
      <c r="AN86" s="222"/>
      <c r="AO86" s="222"/>
      <c r="AP86" s="222"/>
      <c r="AQ86" s="222"/>
      <c r="AR86" s="222"/>
    </row>
    <row r="87" spans="1:44" s="85" customFormat="1" ht="56" x14ac:dyDescent="0.3">
      <c r="A87" s="498" t="s">
        <v>679</v>
      </c>
      <c r="B87" s="499" t="s">
        <v>676</v>
      </c>
      <c r="C87" s="489" t="s">
        <v>751</v>
      </c>
      <c r="D87" s="489" t="s">
        <v>677</v>
      </c>
      <c r="E87" s="490"/>
      <c r="F87" s="491"/>
      <c r="G87" s="491"/>
      <c r="H87" s="492" t="s">
        <v>678</v>
      </c>
      <c r="I87" s="490"/>
      <c r="J87" s="489"/>
      <c r="K87" s="489"/>
      <c r="L87" s="490"/>
      <c r="M87" s="493"/>
      <c r="N87" s="489" t="s">
        <v>680</v>
      </c>
      <c r="O87" s="1"/>
      <c r="P87" s="136"/>
      <c r="Q87" s="1"/>
      <c r="R87" s="1"/>
      <c r="S87" s="46"/>
      <c r="T87" s="46"/>
      <c r="U87" s="46"/>
      <c r="V87" s="47">
        <f>S87*T87*U87</f>
        <v>0</v>
      </c>
      <c r="W87" s="222"/>
      <c r="X87" s="222"/>
      <c r="Y87" s="222"/>
      <c r="Z87" s="222"/>
      <c r="AA87" s="120" t="str">
        <f>IF(AE87&gt;6,AF87,"")</f>
        <v/>
      </c>
      <c r="AB87" s="121"/>
      <c r="AC87" s="118" t="str">
        <f>IF(S87&gt;0,S87,IF(E87&gt;0,E87,""))</f>
        <v/>
      </c>
      <c r="AD87" s="118" t="str">
        <f>IF(T87&gt;0,T87,IF(I87&gt;0,I87,""))</f>
        <v/>
      </c>
      <c r="AE87" s="118" t="str">
        <f>IF(U87&gt;0,U87,IF(L87&gt;0,L87,""))</f>
        <v/>
      </c>
      <c r="AF87" s="118" t="str">
        <f t="shared" si="34"/>
        <v/>
      </c>
      <c r="AG87" s="222"/>
      <c r="AH87" s="222"/>
      <c r="AI87" s="222"/>
      <c r="AJ87" s="222"/>
      <c r="AK87" s="222"/>
      <c r="AL87" s="222"/>
      <c r="AM87" s="222"/>
      <c r="AN87" s="222"/>
      <c r="AO87" s="222"/>
      <c r="AP87" s="222"/>
      <c r="AQ87" s="222"/>
      <c r="AR87" s="222"/>
    </row>
    <row r="88" spans="1:44" s="85" customFormat="1" ht="15.5" x14ac:dyDescent="0.3">
      <c r="A88" s="498"/>
      <c r="B88" s="489"/>
      <c r="C88" s="489"/>
      <c r="D88" s="489"/>
      <c r="E88" s="496"/>
      <c r="F88" s="497"/>
      <c r="G88" s="491"/>
      <c r="H88" s="489"/>
      <c r="I88" s="496"/>
      <c r="J88" s="489"/>
      <c r="K88" s="489"/>
      <c r="L88" s="496"/>
      <c r="M88" s="493">
        <f>E88*I88*L88</f>
        <v>0</v>
      </c>
      <c r="N88" s="489"/>
      <c r="O88" s="1"/>
      <c r="P88" s="136"/>
      <c r="Q88" s="1"/>
      <c r="R88" s="1"/>
      <c r="S88" s="46"/>
      <c r="T88" s="46"/>
      <c r="U88" s="46"/>
      <c r="V88" s="47">
        <f>S88*T88*U88</f>
        <v>0</v>
      </c>
      <c r="W88" s="222"/>
      <c r="X88" s="222"/>
      <c r="Y88" s="222"/>
      <c r="Z88" s="222"/>
      <c r="AA88" s="120" t="str">
        <f>IF(AE88&gt;6,AF88,"")</f>
        <v/>
      </c>
      <c r="AB88" s="121"/>
      <c r="AC88" s="118" t="str">
        <f>IF(S88&gt;0,S88,IF(E88&gt;0,E88,""))</f>
        <v/>
      </c>
      <c r="AD88" s="118" t="str">
        <f>IF(T88&gt;0,T88,IF(I88&gt;0,I88,""))</f>
        <v/>
      </c>
      <c r="AE88" s="118" t="str">
        <f>IF(U88&gt;0,U88,IF(L88&gt;0,L88,""))</f>
        <v/>
      </c>
      <c r="AF88" s="118" t="str">
        <f t="shared" si="34"/>
        <v/>
      </c>
      <c r="AG88" s="222"/>
      <c r="AH88" s="222"/>
      <c r="AI88" s="222"/>
      <c r="AJ88" s="222"/>
      <c r="AK88" s="222"/>
      <c r="AL88" s="222"/>
      <c r="AM88" s="222"/>
      <c r="AN88" s="222"/>
      <c r="AO88" s="222"/>
      <c r="AP88" s="222"/>
      <c r="AQ88" s="222"/>
      <c r="AR88" s="222"/>
    </row>
    <row r="89" spans="1:44" s="85" customFormat="1" ht="48" customHeight="1" x14ac:dyDescent="0.3">
      <c r="A89" s="498"/>
      <c r="B89" s="489"/>
      <c r="C89" s="489"/>
      <c r="D89" s="495"/>
      <c r="E89" s="496"/>
      <c r="F89" s="497"/>
      <c r="G89" s="491"/>
      <c r="H89" s="489"/>
      <c r="I89" s="496"/>
      <c r="J89" s="489"/>
      <c r="K89" s="489"/>
      <c r="L89" s="496"/>
      <c r="M89" s="493">
        <f t="shared" ref="M89:M96" si="36">E89*I89*L89</f>
        <v>0</v>
      </c>
      <c r="N89" s="489"/>
      <c r="O89" s="1"/>
      <c r="P89" s="136"/>
      <c r="Q89" s="1"/>
      <c r="R89" s="1"/>
      <c r="S89" s="46"/>
      <c r="T89" s="46"/>
      <c r="U89" s="46"/>
      <c r="V89" s="47">
        <f t="shared" ref="V89:V107" si="37">S89*T89*U89</f>
        <v>0</v>
      </c>
      <c r="W89" s="222"/>
      <c r="X89" s="222"/>
      <c r="Y89" s="222"/>
      <c r="Z89" s="222"/>
      <c r="AA89" s="120" t="str">
        <f t="shared" ref="AA89:AA107" si="38">IF(AE89&gt;6,AF89,"")</f>
        <v/>
      </c>
      <c r="AB89" s="121"/>
      <c r="AC89" s="118" t="str">
        <f t="shared" ref="AC89:AC107" si="39">IF(S89&gt;0,S89,IF(E89&gt;0,E89,""))</f>
        <v/>
      </c>
      <c r="AD89" s="118" t="str">
        <f t="shared" ref="AD89:AD107" si="40">IF(T89&gt;0,T89,IF(I89&gt;0,I89,""))</f>
        <v/>
      </c>
      <c r="AE89" s="118" t="str">
        <f t="shared" ref="AE89:AE103" si="41">IF(U89&gt;0,U89,IF(L89&gt;0,L89,""))</f>
        <v/>
      </c>
      <c r="AF89" s="118" t="str">
        <f t="shared" ref="AF89:AF91" si="42">IF(V89&gt;0,V89,IF(M89&gt;0,M89,""))</f>
        <v/>
      </c>
      <c r="AG89" s="222"/>
      <c r="AH89" s="222"/>
      <c r="AI89" s="222"/>
      <c r="AJ89" s="222"/>
      <c r="AK89" s="222"/>
      <c r="AL89" s="222"/>
      <c r="AM89" s="222"/>
      <c r="AN89" s="222"/>
      <c r="AO89" s="222"/>
      <c r="AP89" s="222"/>
      <c r="AQ89" s="222"/>
      <c r="AR89" s="222"/>
    </row>
    <row r="90" spans="1:44" s="85" customFormat="1" ht="48" customHeight="1" x14ac:dyDescent="0.3">
      <c r="A90" s="498"/>
      <c r="B90" s="489"/>
      <c r="C90" s="489"/>
      <c r="D90" s="489"/>
      <c r="E90" s="496"/>
      <c r="F90" s="497"/>
      <c r="G90" s="491"/>
      <c r="H90" s="489"/>
      <c r="I90" s="496"/>
      <c r="J90" s="489"/>
      <c r="K90" s="489"/>
      <c r="L90" s="496"/>
      <c r="M90" s="493">
        <f t="shared" si="36"/>
        <v>0</v>
      </c>
      <c r="N90" s="489"/>
      <c r="O90" s="1"/>
      <c r="P90" s="136"/>
      <c r="Q90" s="1"/>
      <c r="R90" s="1"/>
      <c r="S90" s="46"/>
      <c r="T90" s="46"/>
      <c r="U90" s="46"/>
      <c r="V90" s="47">
        <f t="shared" si="37"/>
        <v>0</v>
      </c>
      <c r="W90" s="222"/>
      <c r="X90" s="222"/>
      <c r="Y90" s="222"/>
      <c r="Z90" s="222"/>
      <c r="AA90" s="120" t="str">
        <f t="shared" si="38"/>
        <v/>
      </c>
      <c r="AB90" s="121"/>
      <c r="AC90" s="118" t="str">
        <f t="shared" si="39"/>
        <v/>
      </c>
      <c r="AD90" s="118" t="str">
        <f t="shared" si="40"/>
        <v/>
      </c>
      <c r="AE90" s="118" t="str">
        <f t="shared" si="41"/>
        <v/>
      </c>
      <c r="AF90" s="118" t="str">
        <f t="shared" si="42"/>
        <v/>
      </c>
      <c r="AG90" s="222"/>
      <c r="AH90" s="222"/>
      <c r="AI90" s="222"/>
      <c r="AJ90" s="222"/>
      <c r="AK90" s="222"/>
      <c r="AL90" s="222"/>
      <c r="AM90" s="222"/>
      <c r="AN90" s="222"/>
      <c r="AO90" s="222"/>
      <c r="AP90" s="222"/>
      <c r="AQ90" s="222"/>
      <c r="AR90" s="222"/>
    </row>
    <row r="91" spans="1:44" s="85" customFormat="1" ht="48" customHeight="1" x14ac:dyDescent="0.3">
      <c r="A91" s="498"/>
      <c r="B91" s="489"/>
      <c r="C91" s="489"/>
      <c r="D91" s="489"/>
      <c r="E91" s="496"/>
      <c r="F91" s="497"/>
      <c r="G91" s="491"/>
      <c r="H91" s="489"/>
      <c r="I91" s="496"/>
      <c r="J91" s="489"/>
      <c r="K91" s="489"/>
      <c r="L91" s="496"/>
      <c r="M91" s="493">
        <f t="shared" si="36"/>
        <v>0</v>
      </c>
      <c r="N91" s="489"/>
      <c r="O91" s="1"/>
      <c r="P91" s="136"/>
      <c r="Q91" s="1"/>
      <c r="R91" s="1"/>
      <c r="S91" s="46"/>
      <c r="T91" s="46"/>
      <c r="U91" s="46"/>
      <c r="V91" s="47">
        <f t="shared" si="37"/>
        <v>0</v>
      </c>
      <c r="W91" s="222"/>
      <c r="X91" s="222"/>
      <c r="Y91" s="222"/>
      <c r="Z91" s="222"/>
      <c r="AA91" s="120" t="str">
        <f t="shared" si="38"/>
        <v/>
      </c>
      <c r="AB91" s="121"/>
      <c r="AC91" s="118" t="str">
        <f t="shared" si="39"/>
        <v/>
      </c>
      <c r="AD91" s="118" t="str">
        <f t="shared" si="40"/>
        <v/>
      </c>
      <c r="AE91" s="118" t="str">
        <f t="shared" si="41"/>
        <v/>
      </c>
      <c r="AF91" s="118" t="str">
        <f t="shared" si="42"/>
        <v/>
      </c>
      <c r="AG91" s="222"/>
      <c r="AH91" s="222"/>
      <c r="AI91" s="222"/>
      <c r="AJ91" s="222"/>
      <c r="AK91" s="222"/>
      <c r="AL91" s="222"/>
      <c r="AM91" s="222"/>
      <c r="AN91" s="222"/>
      <c r="AO91" s="222"/>
      <c r="AP91" s="222"/>
      <c r="AQ91" s="222"/>
      <c r="AR91" s="222"/>
    </row>
    <row r="92" spans="1:44" s="85" customFormat="1" ht="48" customHeight="1" x14ac:dyDescent="0.3">
      <c r="A92" s="498"/>
      <c r="B92" s="489"/>
      <c r="C92" s="489"/>
      <c r="D92" s="489"/>
      <c r="E92" s="496"/>
      <c r="F92" s="497"/>
      <c r="G92" s="491"/>
      <c r="H92" s="489"/>
      <c r="I92" s="496"/>
      <c r="J92" s="489"/>
      <c r="K92" s="489"/>
      <c r="L92" s="496"/>
      <c r="M92" s="493">
        <f t="shared" si="36"/>
        <v>0</v>
      </c>
      <c r="N92" s="489"/>
      <c r="O92" s="1"/>
      <c r="P92" s="136"/>
      <c r="Q92" s="1"/>
      <c r="R92" s="1"/>
      <c r="S92" s="46"/>
      <c r="T92" s="46"/>
      <c r="U92" s="46"/>
      <c r="V92" s="47">
        <f t="shared" si="37"/>
        <v>0</v>
      </c>
      <c r="W92" s="222"/>
      <c r="X92" s="222"/>
      <c r="Y92" s="222"/>
      <c r="Z92" s="222"/>
      <c r="AA92" s="120" t="str">
        <f t="shared" si="38"/>
        <v/>
      </c>
      <c r="AB92" s="121"/>
      <c r="AC92" s="118" t="str">
        <f t="shared" si="39"/>
        <v/>
      </c>
      <c r="AD92" s="118" t="str">
        <f t="shared" si="40"/>
        <v/>
      </c>
      <c r="AE92" s="118" t="str">
        <f t="shared" si="41"/>
        <v/>
      </c>
      <c r="AF92" s="118" t="str">
        <f t="shared" ref="AF92:AF107" si="43">IF(V92&gt;0,V92,IF(M92&gt;0,M92,""))</f>
        <v/>
      </c>
      <c r="AG92" s="222"/>
      <c r="AH92" s="222"/>
      <c r="AI92" s="222"/>
      <c r="AJ92" s="222"/>
      <c r="AK92" s="222"/>
      <c r="AL92" s="222"/>
      <c r="AM92" s="222"/>
      <c r="AN92" s="222"/>
      <c r="AO92" s="222"/>
      <c r="AP92" s="222"/>
      <c r="AQ92" s="222"/>
      <c r="AR92" s="222"/>
    </row>
    <row r="93" spans="1:44" s="85" customFormat="1" ht="48" customHeight="1" x14ac:dyDescent="0.3">
      <c r="A93" s="488"/>
      <c r="B93" s="489"/>
      <c r="C93" s="489"/>
      <c r="D93" s="489"/>
      <c r="E93" s="490"/>
      <c r="F93" s="217"/>
      <c r="G93" s="217"/>
      <c r="H93" s="492"/>
      <c r="I93" s="490"/>
      <c r="J93" s="489"/>
      <c r="K93" s="489"/>
      <c r="L93" s="490"/>
      <c r="M93" s="493">
        <f t="shared" si="36"/>
        <v>0</v>
      </c>
      <c r="N93" s="489"/>
      <c r="O93" s="1"/>
      <c r="P93" s="136"/>
      <c r="Q93" s="1"/>
      <c r="R93" s="1"/>
      <c r="S93" s="46"/>
      <c r="T93" s="46"/>
      <c r="U93" s="46"/>
      <c r="V93" s="47">
        <f t="shared" si="37"/>
        <v>0</v>
      </c>
      <c r="W93" s="222"/>
      <c r="X93" s="222"/>
      <c r="Y93" s="222"/>
      <c r="Z93" s="222"/>
      <c r="AA93" s="120" t="str">
        <f t="shared" si="38"/>
        <v/>
      </c>
      <c r="AB93" s="121"/>
      <c r="AC93" s="118" t="str">
        <f t="shared" si="39"/>
        <v/>
      </c>
      <c r="AD93" s="118" t="str">
        <f t="shared" si="40"/>
        <v/>
      </c>
      <c r="AE93" s="118" t="str">
        <f t="shared" si="41"/>
        <v/>
      </c>
      <c r="AF93" s="118" t="str">
        <f t="shared" si="43"/>
        <v/>
      </c>
      <c r="AG93" s="222"/>
      <c r="AH93" s="222"/>
      <c r="AI93" s="222"/>
      <c r="AJ93" s="222"/>
      <c r="AK93" s="222"/>
      <c r="AL93" s="222"/>
      <c r="AM93" s="222"/>
      <c r="AN93" s="222"/>
      <c r="AO93" s="222"/>
      <c r="AP93" s="222"/>
      <c r="AQ93" s="222"/>
      <c r="AR93" s="222"/>
    </row>
    <row r="94" spans="1:44" s="85" customFormat="1" ht="48" customHeight="1" x14ac:dyDescent="0.3">
      <c r="A94" s="488"/>
      <c r="B94" s="489"/>
      <c r="C94" s="489"/>
      <c r="D94" s="489"/>
      <c r="E94" s="490"/>
      <c r="F94" s="217"/>
      <c r="G94" s="217"/>
      <c r="H94" s="492"/>
      <c r="I94" s="490"/>
      <c r="J94" s="489"/>
      <c r="K94" s="489"/>
      <c r="L94" s="490"/>
      <c r="M94" s="493">
        <f t="shared" si="36"/>
        <v>0</v>
      </c>
      <c r="N94" s="489"/>
      <c r="O94" s="1"/>
      <c r="P94" s="136"/>
      <c r="Q94" s="1"/>
      <c r="R94" s="1"/>
      <c r="S94" s="46"/>
      <c r="T94" s="46"/>
      <c r="U94" s="46"/>
      <c r="V94" s="47">
        <f t="shared" si="37"/>
        <v>0</v>
      </c>
      <c r="W94" s="222"/>
      <c r="X94" s="222"/>
      <c r="Y94" s="222"/>
      <c r="Z94" s="222"/>
      <c r="AA94" s="120" t="str">
        <f t="shared" si="38"/>
        <v/>
      </c>
      <c r="AB94" s="121"/>
      <c r="AC94" s="118" t="str">
        <f t="shared" si="39"/>
        <v/>
      </c>
      <c r="AD94" s="118" t="str">
        <f t="shared" si="40"/>
        <v/>
      </c>
      <c r="AE94" s="118" t="str">
        <f t="shared" si="41"/>
        <v/>
      </c>
      <c r="AF94" s="118" t="str">
        <f t="shared" si="43"/>
        <v/>
      </c>
      <c r="AG94" s="222"/>
      <c r="AH94" s="222"/>
      <c r="AI94" s="222"/>
      <c r="AJ94" s="222"/>
      <c r="AK94" s="222"/>
      <c r="AL94" s="222"/>
      <c r="AM94" s="222"/>
      <c r="AN94" s="222"/>
      <c r="AO94" s="222"/>
      <c r="AP94" s="222"/>
      <c r="AQ94" s="222"/>
      <c r="AR94" s="222"/>
    </row>
    <row r="95" spans="1:44" s="85" customFormat="1" ht="48" customHeight="1" x14ac:dyDescent="0.3">
      <c r="A95" s="488"/>
      <c r="B95" s="489"/>
      <c r="C95" s="489"/>
      <c r="D95" s="489"/>
      <c r="E95" s="490"/>
      <c r="F95" s="217"/>
      <c r="G95" s="217"/>
      <c r="H95" s="492"/>
      <c r="I95" s="490"/>
      <c r="J95" s="489"/>
      <c r="K95" s="489"/>
      <c r="L95" s="490"/>
      <c r="M95" s="493">
        <f t="shared" si="36"/>
        <v>0</v>
      </c>
      <c r="N95" s="489"/>
      <c r="O95" s="1"/>
      <c r="P95" s="136"/>
      <c r="Q95" s="1"/>
      <c r="R95" s="1"/>
      <c r="S95" s="46"/>
      <c r="T95" s="46"/>
      <c r="U95" s="46"/>
      <c r="V95" s="47">
        <f t="shared" si="37"/>
        <v>0</v>
      </c>
      <c r="W95" s="222"/>
      <c r="X95" s="222"/>
      <c r="Y95" s="222"/>
      <c r="Z95" s="222"/>
      <c r="AA95" s="120" t="str">
        <f t="shared" si="38"/>
        <v/>
      </c>
      <c r="AB95" s="121"/>
      <c r="AC95" s="118" t="str">
        <f t="shared" si="39"/>
        <v/>
      </c>
      <c r="AD95" s="118" t="str">
        <f t="shared" si="40"/>
        <v/>
      </c>
      <c r="AE95" s="118" t="str">
        <f t="shared" si="41"/>
        <v/>
      </c>
      <c r="AF95" s="118" t="str">
        <f t="shared" si="43"/>
        <v/>
      </c>
      <c r="AG95" s="222"/>
      <c r="AH95" s="222"/>
      <c r="AI95" s="222"/>
      <c r="AJ95" s="222"/>
      <c r="AK95" s="222"/>
      <c r="AL95" s="222"/>
      <c r="AM95" s="222"/>
      <c r="AN95" s="222"/>
      <c r="AO95" s="222"/>
      <c r="AP95" s="222"/>
      <c r="AQ95" s="222"/>
      <c r="AR95" s="222"/>
    </row>
    <row r="96" spans="1:44" s="85" customFormat="1" ht="48" customHeight="1" x14ac:dyDescent="0.3">
      <c r="A96" s="488"/>
      <c r="B96" s="489"/>
      <c r="C96" s="489"/>
      <c r="D96" s="489"/>
      <c r="E96" s="490"/>
      <c r="F96" s="217"/>
      <c r="G96" s="217"/>
      <c r="H96" s="492"/>
      <c r="I96" s="490"/>
      <c r="J96" s="489"/>
      <c r="K96" s="489"/>
      <c r="L96" s="490"/>
      <c r="M96" s="493">
        <f t="shared" si="36"/>
        <v>0</v>
      </c>
      <c r="N96" s="489"/>
      <c r="O96" s="1"/>
      <c r="P96" s="136"/>
      <c r="Q96" s="1"/>
      <c r="R96" s="1"/>
      <c r="S96" s="46"/>
      <c r="T96" s="46"/>
      <c r="U96" s="46"/>
      <c r="V96" s="47">
        <f t="shared" si="37"/>
        <v>0</v>
      </c>
      <c r="W96" s="222"/>
      <c r="X96" s="222"/>
      <c r="Y96" s="222"/>
      <c r="Z96" s="222"/>
      <c r="AA96" s="120" t="str">
        <f t="shared" si="38"/>
        <v/>
      </c>
      <c r="AB96" s="121"/>
      <c r="AC96" s="118" t="str">
        <f t="shared" si="39"/>
        <v/>
      </c>
      <c r="AD96" s="118" t="str">
        <f t="shared" si="40"/>
        <v/>
      </c>
      <c r="AE96" s="118" t="str">
        <f t="shared" si="41"/>
        <v/>
      </c>
      <c r="AF96" s="118" t="str">
        <f t="shared" si="43"/>
        <v/>
      </c>
      <c r="AG96" s="222"/>
      <c r="AH96" s="222"/>
      <c r="AI96" s="222"/>
      <c r="AJ96" s="222"/>
      <c r="AK96" s="222"/>
      <c r="AL96" s="222"/>
      <c r="AM96" s="222"/>
      <c r="AN96" s="222"/>
      <c r="AO96" s="222"/>
      <c r="AP96" s="222"/>
      <c r="AQ96" s="222"/>
      <c r="AR96" s="222"/>
    </row>
    <row r="97" spans="1:44" s="85" customFormat="1" ht="48" customHeight="1" x14ac:dyDescent="0.3">
      <c r="A97" s="488"/>
      <c r="B97" s="489"/>
      <c r="C97" s="489"/>
      <c r="D97" s="489"/>
      <c r="E97" s="490"/>
      <c r="F97" s="217"/>
      <c r="G97" s="217"/>
      <c r="H97" s="492"/>
      <c r="I97" s="490"/>
      <c r="J97" s="489"/>
      <c r="K97" s="489"/>
      <c r="L97" s="490"/>
      <c r="M97" s="493"/>
      <c r="N97" s="489"/>
      <c r="O97" s="1"/>
      <c r="P97" s="136"/>
      <c r="Q97" s="1"/>
      <c r="R97" s="1"/>
      <c r="S97" s="46"/>
      <c r="T97" s="46"/>
      <c r="U97" s="46"/>
      <c r="V97" s="47">
        <f t="shared" si="37"/>
        <v>0</v>
      </c>
      <c r="W97" s="222"/>
      <c r="X97" s="222"/>
      <c r="Y97" s="222"/>
      <c r="Z97" s="222"/>
      <c r="AA97" s="120" t="str">
        <f t="shared" si="38"/>
        <v/>
      </c>
      <c r="AB97" s="121"/>
      <c r="AC97" s="118" t="str">
        <f t="shared" si="39"/>
        <v/>
      </c>
      <c r="AD97" s="118" t="str">
        <f t="shared" si="40"/>
        <v/>
      </c>
      <c r="AE97" s="118" t="str">
        <f t="shared" si="41"/>
        <v/>
      </c>
      <c r="AF97" s="118" t="str">
        <f t="shared" si="43"/>
        <v/>
      </c>
      <c r="AG97" s="222"/>
      <c r="AH97" s="222"/>
      <c r="AI97" s="222"/>
      <c r="AJ97" s="222"/>
      <c r="AK97" s="222"/>
      <c r="AL97" s="222"/>
      <c r="AM97" s="222"/>
      <c r="AN97" s="222"/>
      <c r="AO97" s="222"/>
      <c r="AP97" s="222"/>
      <c r="AQ97" s="222"/>
      <c r="AR97" s="222"/>
    </row>
    <row r="98" spans="1:44" s="85" customFormat="1" ht="48" customHeight="1" x14ac:dyDescent="0.3">
      <c r="A98" s="488"/>
      <c r="B98" s="489"/>
      <c r="C98" s="489"/>
      <c r="D98" s="489"/>
      <c r="E98" s="490"/>
      <c r="F98" s="217"/>
      <c r="G98" s="217"/>
      <c r="H98" s="492"/>
      <c r="I98" s="490"/>
      <c r="J98" s="489"/>
      <c r="K98" s="489"/>
      <c r="L98" s="490"/>
      <c r="M98" s="493"/>
      <c r="N98" s="489"/>
      <c r="O98" s="1"/>
      <c r="P98" s="136"/>
      <c r="Q98" s="1"/>
      <c r="R98" s="1"/>
      <c r="S98" s="46"/>
      <c r="T98" s="46"/>
      <c r="U98" s="46"/>
      <c r="V98" s="47">
        <f t="shared" si="37"/>
        <v>0</v>
      </c>
      <c r="W98" s="222"/>
      <c r="X98" s="222"/>
      <c r="Y98" s="222"/>
      <c r="Z98" s="222"/>
      <c r="AA98" s="120" t="str">
        <f t="shared" si="38"/>
        <v/>
      </c>
      <c r="AB98" s="121"/>
      <c r="AC98" s="118" t="str">
        <f t="shared" si="39"/>
        <v/>
      </c>
      <c r="AD98" s="118" t="str">
        <f t="shared" si="40"/>
        <v/>
      </c>
      <c r="AE98" s="118" t="str">
        <f t="shared" si="41"/>
        <v/>
      </c>
      <c r="AF98" s="118" t="str">
        <f t="shared" si="43"/>
        <v/>
      </c>
      <c r="AG98" s="222"/>
      <c r="AH98" s="222"/>
      <c r="AI98" s="222"/>
      <c r="AJ98" s="222"/>
      <c r="AK98" s="222"/>
      <c r="AL98" s="222"/>
      <c r="AM98" s="222"/>
      <c r="AN98" s="222"/>
      <c r="AO98" s="222"/>
      <c r="AP98" s="222"/>
      <c r="AQ98" s="222"/>
      <c r="AR98" s="222"/>
    </row>
    <row r="99" spans="1:44" s="85" customFormat="1" ht="48" customHeight="1" x14ac:dyDescent="0.3">
      <c r="A99" s="488"/>
      <c r="B99" s="489"/>
      <c r="C99" s="489"/>
      <c r="D99" s="489"/>
      <c r="E99" s="490"/>
      <c r="F99" s="217"/>
      <c r="G99" s="217"/>
      <c r="H99" s="492"/>
      <c r="I99" s="490"/>
      <c r="J99" s="489"/>
      <c r="K99" s="489"/>
      <c r="L99" s="490"/>
      <c r="M99" s="493"/>
      <c r="N99" s="489"/>
      <c r="O99" s="1"/>
      <c r="P99" s="136"/>
      <c r="Q99" s="1"/>
      <c r="R99" s="1"/>
      <c r="S99" s="46"/>
      <c r="T99" s="46"/>
      <c r="U99" s="46"/>
      <c r="V99" s="47">
        <f t="shared" si="37"/>
        <v>0</v>
      </c>
      <c r="W99" s="222"/>
      <c r="X99" s="222"/>
      <c r="Y99" s="222"/>
      <c r="Z99" s="222"/>
      <c r="AA99" s="120" t="str">
        <f t="shared" si="38"/>
        <v/>
      </c>
      <c r="AB99" s="121"/>
      <c r="AC99" s="118" t="str">
        <f t="shared" si="39"/>
        <v/>
      </c>
      <c r="AD99" s="118" t="str">
        <f t="shared" si="40"/>
        <v/>
      </c>
      <c r="AE99" s="118" t="str">
        <f t="shared" si="41"/>
        <v/>
      </c>
      <c r="AF99" s="118" t="str">
        <f t="shared" si="43"/>
        <v/>
      </c>
      <c r="AG99" s="222"/>
      <c r="AH99" s="222"/>
      <c r="AI99" s="222"/>
      <c r="AJ99" s="222"/>
      <c r="AK99" s="222"/>
      <c r="AL99" s="222"/>
      <c r="AM99" s="222"/>
      <c r="AN99" s="222"/>
      <c r="AO99" s="222"/>
      <c r="AP99" s="222"/>
      <c r="AQ99" s="222"/>
      <c r="AR99" s="222"/>
    </row>
    <row r="100" spans="1:44" s="85" customFormat="1" ht="48" customHeight="1" x14ac:dyDescent="0.3">
      <c r="A100" s="488"/>
      <c r="B100" s="489"/>
      <c r="C100" s="489"/>
      <c r="D100" s="489"/>
      <c r="E100" s="490"/>
      <c r="F100" s="217"/>
      <c r="G100" s="217"/>
      <c r="H100" s="492"/>
      <c r="I100" s="490"/>
      <c r="J100" s="489"/>
      <c r="K100" s="489"/>
      <c r="L100" s="490"/>
      <c r="M100" s="493"/>
      <c r="N100" s="489"/>
      <c r="O100" s="1"/>
      <c r="P100" s="136"/>
      <c r="Q100" s="1"/>
      <c r="R100" s="1"/>
      <c r="S100" s="46"/>
      <c r="T100" s="46"/>
      <c r="U100" s="46"/>
      <c r="V100" s="47">
        <f t="shared" si="37"/>
        <v>0</v>
      </c>
      <c r="W100" s="222"/>
      <c r="X100" s="222"/>
      <c r="Y100" s="222"/>
      <c r="Z100" s="222"/>
      <c r="AA100" s="120" t="str">
        <f t="shared" si="38"/>
        <v/>
      </c>
      <c r="AB100" s="121"/>
      <c r="AC100" s="118" t="str">
        <f t="shared" si="39"/>
        <v/>
      </c>
      <c r="AD100" s="118" t="str">
        <f t="shared" si="40"/>
        <v/>
      </c>
      <c r="AE100" s="118" t="str">
        <f t="shared" si="41"/>
        <v/>
      </c>
      <c r="AF100" s="118" t="str">
        <f t="shared" si="43"/>
        <v/>
      </c>
      <c r="AG100" s="222"/>
      <c r="AH100" s="222"/>
      <c r="AI100" s="222"/>
      <c r="AJ100" s="222"/>
      <c r="AK100" s="222"/>
      <c r="AL100" s="222"/>
      <c r="AM100" s="222"/>
      <c r="AN100" s="222"/>
      <c r="AO100" s="222"/>
      <c r="AP100" s="222"/>
      <c r="AQ100" s="222"/>
      <c r="AR100" s="222"/>
    </row>
    <row r="101" spans="1:44" s="85" customFormat="1" ht="48" customHeight="1" x14ac:dyDescent="0.3">
      <c r="A101" s="488"/>
      <c r="B101" s="489"/>
      <c r="C101" s="489"/>
      <c r="D101" s="489"/>
      <c r="E101" s="490"/>
      <c r="F101" s="217"/>
      <c r="G101" s="217"/>
      <c r="H101" s="492"/>
      <c r="I101" s="490"/>
      <c r="J101" s="489"/>
      <c r="K101" s="489"/>
      <c r="L101" s="490"/>
      <c r="M101" s="493"/>
      <c r="N101" s="489"/>
      <c r="O101" s="1"/>
      <c r="P101" s="136"/>
      <c r="Q101" s="1"/>
      <c r="R101" s="1"/>
      <c r="S101" s="46"/>
      <c r="T101" s="46"/>
      <c r="U101" s="46"/>
      <c r="V101" s="47">
        <f t="shared" si="37"/>
        <v>0</v>
      </c>
      <c r="W101" s="222"/>
      <c r="X101" s="222"/>
      <c r="Y101" s="222"/>
      <c r="Z101" s="222"/>
      <c r="AA101" s="120" t="str">
        <f t="shared" si="38"/>
        <v/>
      </c>
      <c r="AB101" s="121"/>
      <c r="AC101" s="118" t="str">
        <f t="shared" si="39"/>
        <v/>
      </c>
      <c r="AD101" s="118" t="str">
        <f t="shared" si="40"/>
        <v/>
      </c>
      <c r="AE101" s="118" t="str">
        <f t="shared" si="41"/>
        <v/>
      </c>
      <c r="AF101" s="118" t="str">
        <f t="shared" si="43"/>
        <v/>
      </c>
      <c r="AG101" s="222"/>
      <c r="AH101" s="222"/>
      <c r="AI101" s="222"/>
      <c r="AJ101" s="222"/>
      <c r="AK101" s="222"/>
      <c r="AL101" s="222"/>
      <c r="AM101" s="222"/>
      <c r="AN101" s="222"/>
      <c r="AO101" s="222"/>
      <c r="AP101" s="222"/>
      <c r="AQ101" s="222"/>
      <c r="AR101" s="222"/>
    </row>
    <row r="102" spans="1:44" s="85" customFormat="1" ht="48" customHeight="1" x14ac:dyDescent="0.3">
      <c r="A102" s="488"/>
      <c r="B102" s="489"/>
      <c r="C102" s="489"/>
      <c r="D102" s="489"/>
      <c r="E102" s="490"/>
      <c r="F102" s="217"/>
      <c r="G102" s="217"/>
      <c r="H102" s="492"/>
      <c r="I102" s="490"/>
      <c r="J102" s="489"/>
      <c r="K102" s="489"/>
      <c r="L102" s="490"/>
      <c r="M102" s="493"/>
      <c r="N102" s="489"/>
      <c r="O102" s="1"/>
      <c r="P102" s="136"/>
      <c r="Q102" s="1"/>
      <c r="R102" s="1"/>
      <c r="S102" s="46"/>
      <c r="T102" s="46"/>
      <c r="U102" s="46"/>
      <c r="V102" s="47">
        <f t="shared" si="37"/>
        <v>0</v>
      </c>
      <c r="W102" s="222"/>
      <c r="X102" s="222"/>
      <c r="Y102" s="222"/>
      <c r="Z102" s="222"/>
      <c r="AA102" s="120" t="str">
        <f t="shared" si="38"/>
        <v/>
      </c>
      <c r="AB102" s="121"/>
      <c r="AC102" s="118" t="str">
        <f t="shared" si="39"/>
        <v/>
      </c>
      <c r="AD102" s="118" t="str">
        <f t="shared" si="40"/>
        <v/>
      </c>
      <c r="AE102" s="118" t="str">
        <f t="shared" si="41"/>
        <v/>
      </c>
      <c r="AF102" s="118" t="str">
        <f t="shared" si="43"/>
        <v/>
      </c>
      <c r="AG102" s="222"/>
      <c r="AH102" s="222"/>
      <c r="AI102" s="222"/>
      <c r="AJ102" s="222"/>
      <c r="AK102" s="222"/>
      <c r="AL102" s="222"/>
      <c r="AM102" s="222"/>
      <c r="AN102" s="222"/>
      <c r="AO102" s="222"/>
      <c r="AP102" s="222"/>
      <c r="AQ102" s="222"/>
      <c r="AR102" s="222"/>
    </row>
    <row r="103" spans="1:44" s="85" customFormat="1" ht="48" customHeight="1" x14ac:dyDescent="0.3">
      <c r="A103" s="488"/>
      <c r="B103" s="489"/>
      <c r="C103" s="489"/>
      <c r="D103" s="489"/>
      <c r="E103" s="490"/>
      <c r="F103" s="217"/>
      <c r="G103" s="217"/>
      <c r="H103" s="492"/>
      <c r="I103" s="490"/>
      <c r="J103" s="489"/>
      <c r="K103" s="489"/>
      <c r="L103" s="490"/>
      <c r="M103" s="493"/>
      <c r="N103" s="489"/>
      <c r="O103" s="1"/>
      <c r="P103" s="136"/>
      <c r="Q103" s="1"/>
      <c r="R103" s="1"/>
      <c r="S103" s="46"/>
      <c r="T103" s="46"/>
      <c r="U103" s="46"/>
      <c r="V103" s="47">
        <f t="shared" si="37"/>
        <v>0</v>
      </c>
      <c r="W103" s="222"/>
      <c r="X103" s="222"/>
      <c r="Y103" s="222"/>
      <c r="Z103" s="222"/>
      <c r="AA103" s="120" t="str">
        <f t="shared" si="38"/>
        <v/>
      </c>
      <c r="AB103" s="121"/>
      <c r="AC103" s="118" t="str">
        <f t="shared" si="39"/>
        <v/>
      </c>
      <c r="AD103" s="118" t="str">
        <f t="shared" si="40"/>
        <v/>
      </c>
      <c r="AE103" s="118" t="str">
        <f t="shared" si="41"/>
        <v/>
      </c>
      <c r="AF103" s="118" t="str">
        <f t="shared" si="43"/>
        <v/>
      </c>
      <c r="AG103" s="222"/>
      <c r="AH103" s="222"/>
      <c r="AI103" s="222"/>
      <c r="AJ103" s="222"/>
      <c r="AK103" s="222"/>
      <c r="AL103" s="222"/>
      <c r="AM103" s="222"/>
      <c r="AN103" s="222"/>
      <c r="AO103" s="222"/>
      <c r="AP103" s="222"/>
      <c r="AQ103" s="222"/>
      <c r="AR103" s="222"/>
    </row>
    <row r="104" spans="1:44" s="85" customFormat="1" ht="48" customHeight="1" x14ac:dyDescent="0.3">
      <c r="A104" s="488"/>
      <c r="B104" s="489"/>
      <c r="C104" s="489"/>
      <c r="D104" s="489"/>
      <c r="E104" s="490"/>
      <c r="F104" s="217"/>
      <c r="G104" s="217"/>
      <c r="H104" s="492"/>
      <c r="I104" s="490"/>
      <c r="J104" s="489"/>
      <c r="K104" s="489"/>
      <c r="L104" s="490"/>
      <c r="M104" s="493"/>
      <c r="N104" s="489"/>
      <c r="O104" s="1"/>
      <c r="P104" s="136"/>
      <c r="Q104" s="1"/>
      <c r="R104" s="1"/>
      <c r="S104" s="46"/>
      <c r="T104" s="46"/>
      <c r="U104" s="46"/>
      <c r="V104" s="47">
        <f t="shared" si="37"/>
        <v>0</v>
      </c>
      <c r="W104" s="222"/>
      <c r="X104" s="222"/>
      <c r="Y104" s="222"/>
      <c r="Z104" s="222"/>
      <c r="AA104" s="120" t="str">
        <f t="shared" si="38"/>
        <v/>
      </c>
      <c r="AB104" s="121"/>
      <c r="AC104" s="118" t="str">
        <f t="shared" si="39"/>
        <v/>
      </c>
      <c r="AD104" s="118" t="str">
        <f t="shared" si="40"/>
        <v/>
      </c>
      <c r="AE104" s="118" t="str">
        <f t="shared" ref="AE104:AE107" si="44">IF(U104&gt;0,U104,IF(L104&gt;0,L104,""))</f>
        <v/>
      </c>
      <c r="AF104" s="118" t="str">
        <f t="shared" si="43"/>
        <v/>
      </c>
      <c r="AG104" s="222"/>
      <c r="AH104" s="222"/>
      <c r="AI104" s="222"/>
      <c r="AJ104" s="222"/>
      <c r="AK104" s="222"/>
      <c r="AL104" s="222"/>
      <c r="AM104" s="222"/>
      <c r="AN104" s="222"/>
      <c r="AO104" s="222"/>
      <c r="AP104" s="222"/>
      <c r="AQ104" s="222"/>
      <c r="AR104" s="222"/>
    </row>
    <row r="105" spans="1:44" s="85" customFormat="1" ht="48" customHeight="1" x14ac:dyDescent="0.3">
      <c r="A105" s="488"/>
      <c r="B105" s="489"/>
      <c r="C105" s="489"/>
      <c r="D105" s="489"/>
      <c r="E105" s="490"/>
      <c r="F105" s="217"/>
      <c r="G105" s="217"/>
      <c r="H105" s="492"/>
      <c r="I105" s="490"/>
      <c r="J105" s="489"/>
      <c r="K105" s="489"/>
      <c r="L105" s="490"/>
      <c r="M105" s="493"/>
      <c r="N105" s="489"/>
      <c r="O105" s="1"/>
      <c r="P105" s="136"/>
      <c r="Q105" s="1"/>
      <c r="R105" s="1"/>
      <c r="S105" s="46"/>
      <c r="T105" s="46"/>
      <c r="U105" s="46"/>
      <c r="V105" s="47">
        <f t="shared" si="37"/>
        <v>0</v>
      </c>
      <c r="W105" s="222"/>
      <c r="X105" s="222"/>
      <c r="Y105" s="222"/>
      <c r="Z105" s="222"/>
      <c r="AA105" s="120" t="str">
        <f t="shared" si="38"/>
        <v/>
      </c>
      <c r="AB105" s="121"/>
      <c r="AC105" s="118" t="str">
        <f t="shared" si="39"/>
        <v/>
      </c>
      <c r="AD105" s="118" t="str">
        <f t="shared" si="40"/>
        <v/>
      </c>
      <c r="AE105" s="118" t="str">
        <f t="shared" si="44"/>
        <v/>
      </c>
      <c r="AF105" s="118" t="str">
        <f t="shared" si="43"/>
        <v/>
      </c>
      <c r="AG105" s="222"/>
      <c r="AH105" s="222"/>
      <c r="AI105" s="222"/>
      <c r="AJ105" s="222"/>
      <c r="AK105" s="222"/>
      <c r="AL105" s="222"/>
      <c r="AM105" s="222"/>
      <c r="AN105" s="222"/>
      <c r="AO105" s="222"/>
      <c r="AP105" s="222"/>
      <c r="AQ105" s="222"/>
      <c r="AR105" s="222"/>
    </row>
    <row r="106" spans="1:44" s="85" customFormat="1" ht="48" customHeight="1" x14ac:dyDescent="0.3">
      <c r="A106" s="488"/>
      <c r="B106" s="489"/>
      <c r="C106" s="489"/>
      <c r="D106" s="489"/>
      <c r="E106" s="490"/>
      <c r="F106" s="217"/>
      <c r="G106" s="217"/>
      <c r="H106" s="492"/>
      <c r="I106" s="490"/>
      <c r="J106" s="489"/>
      <c r="K106" s="489"/>
      <c r="L106" s="490"/>
      <c r="M106" s="493"/>
      <c r="N106" s="489"/>
      <c r="O106" s="1"/>
      <c r="P106" s="136"/>
      <c r="Q106" s="1"/>
      <c r="R106" s="1"/>
      <c r="S106" s="46"/>
      <c r="T106" s="46"/>
      <c r="U106" s="46"/>
      <c r="V106" s="47">
        <f t="shared" si="37"/>
        <v>0</v>
      </c>
      <c r="W106" s="222"/>
      <c r="X106" s="222"/>
      <c r="Y106" s="222"/>
      <c r="Z106" s="222"/>
      <c r="AA106" s="120" t="str">
        <f t="shared" si="38"/>
        <v/>
      </c>
      <c r="AB106" s="121"/>
      <c r="AC106" s="118" t="str">
        <f t="shared" si="39"/>
        <v/>
      </c>
      <c r="AD106" s="118" t="str">
        <f t="shared" si="40"/>
        <v/>
      </c>
      <c r="AE106" s="118" t="str">
        <f t="shared" si="44"/>
        <v/>
      </c>
      <c r="AF106" s="118" t="str">
        <f t="shared" si="43"/>
        <v/>
      </c>
      <c r="AG106" s="222"/>
      <c r="AH106" s="222"/>
      <c r="AI106" s="222"/>
      <c r="AJ106" s="222"/>
      <c r="AK106" s="222"/>
      <c r="AL106" s="222"/>
      <c r="AM106" s="222"/>
      <c r="AN106" s="222"/>
      <c r="AO106" s="222"/>
      <c r="AP106" s="222"/>
      <c r="AQ106" s="222"/>
      <c r="AR106" s="222"/>
    </row>
    <row r="107" spans="1:44" s="85" customFormat="1" ht="48" customHeight="1" x14ac:dyDescent="0.3">
      <c r="A107" s="488"/>
      <c r="B107" s="489"/>
      <c r="C107" s="489"/>
      <c r="D107" s="489"/>
      <c r="E107" s="490"/>
      <c r="F107" s="217"/>
      <c r="G107" s="217"/>
      <c r="H107" s="492"/>
      <c r="I107" s="490"/>
      <c r="J107" s="489"/>
      <c r="K107" s="489"/>
      <c r="L107" s="490"/>
      <c r="M107" s="493"/>
      <c r="N107" s="489"/>
      <c r="O107" s="1"/>
      <c r="P107" s="136"/>
      <c r="Q107" s="1"/>
      <c r="R107" s="1"/>
      <c r="S107" s="46"/>
      <c r="T107" s="46"/>
      <c r="U107" s="46"/>
      <c r="V107" s="47">
        <f t="shared" si="37"/>
        <v>0</v>
      </c>
      <c r="W107" s="222"/>
      <c r="X107" s="222"/>
      <c r="Y107" s="222"/>
      <c r="Z107" s="222"/>
      <c r="AA107" s="120" t="str">
        <f t="shared" si="38"/>
        <v/>
      </c>
      <c r="AB107" s="121"/>
      <c r="AC107" s="118" t="str">
        <f t="shared" si="39"/>
        <v/>
      </c>
      <c r="AD107" s="118" t="str">
        <f t="shared" si="40"/>
        <v/>
      </c>
      <c r="AE107" s="118" t="str">
        <f t="shared" si="44"/>
        <v/>
      </c>
      <c r="AF107" s="118" t="str">
        <f t="shared" si="43"/>
        <v/>
      </c>
      <c r="AG107" s="222"/>
      <c r="AH107" s="222"/>
      <c r="AI107" s="222"/>
      <c r="AJ107" s="222"/>
      <c r="AK107" s="222"/>
      <c r="AL107" s="222"/>
      <c r="AM107" s="222"/>
      <c r="AN107" s="222"/>
      <c r="AO107" s="222"/>
      <c r="AP107" s="222"/>
      <c r="AQ107" s="222"/>
      <c r="AR107" s="222"/>
    </row>
    <row r="108" spans="1:44" s="117" customFormat="1" ht="48" customHeight="1" x14ac:dyDescent="0.45">
      <c r="A108" s="210"/>
      <c r="B108" s="600" t="s">
        <v>22</v>
      </c>
      <c r="C108" s="600"/>
      <c r="D108" s="113" t="s">
        <v>1</v>
      </c>
      <c r="E108" s="115">
        <f>COUNTA(E10:E107)</f>
        <v>64</v>
      </c>
      <c r="F108" s="114"/>
      <c r="G108" s="115">
        <f>COUNTA(H10:H107)</f>
        <v>60</v>
      </c>
      <c r="H108" s="116"/>
      <c r="I108" s="116"/>
      <c r="J108" s="113" t="s">
        <v>2</v>
      </c>
      <c r="K108" s="600"/>
      <c r="L108" s="600"/>
      <c r="M108" s="115">
        <f>COUNTA(N10:N107)</f>
        <v>49</v>
      </c>
      <c r="N108" s="115"/>
      <c r="O108" s="137" t="s">
        <v>3</v>
      </c>
      <c r="P108" s="115">
        <f>COUNTA(Q10:Q107)</f>
        <v>8</v>
      </c>
      <c r="Q108" s="116"/>
      <c r="R108" s="116">
        <v>0</v>
      </c>
      <c r="S108" s="116">
        <v>0</v>
      </c>
      <c r="T108" s="116">
        <v>0</v>
      </c>
      <c r="U108" s="116">
        <f>$R108*$S108*$T108</f>
        <v>0</v>
      </c>
      <c r="V108" s="223"/>
      <c r="W108" s="224"/>
      <c r="X108" s="224"/>
      <c r="Y108" s="224"/>
      <c r="Z108" s="130"/>
      <c r="AA108" s="131"/>
      <c r="AB108" s="131"/>
      <c r="AC108" s="131"/>
      <c r="AD108" s="131"/>
      <c r="AE108" s="131"/>
      <c r="AF108" s="223"/>
      <c r="AG108" s="223"/>
      <c r="AH108" s="223"/>
      <c r="AI108" s="223"/>
      <c r="AJ108" s="223"/>
      <c r="AK108" s="223"/>
      <c r="AL108" s="223"/>
      <c r="AM108" s="223"/>
      <c r="AN108" s="223"/>
      <c r="AO108" s="223"/>
      <c r="AP108" s="223"/>
      <c r="AQ108" s="223"/>
    </row>
    <row r="109" spans="1:44" s="89" customFormat="1" ht="48" customHeight="1" x14ac:dyDescent="0.3">
      <c r="A109" s="211"/>
      <c r="B109" s="87"/>
      <c r="C109" s="87"/>
      <c r="D109" s="87"/>
      <c r="E109" s="87"/>
      <c r="F109" s="87"/>
      <c r="G109" s="87"/>
      <c r="H109" s="87"/>
      <c r="I109" s="87"/>
      <c r="J109" s="87"/>
      <c r="K109" s="87"/>
      <c r="L109" s="87"/>
      <c r="M109" s="88"/>
      <c r="N109" s="88"/>
      <c r="O109" s="138"/>
      <c r="P109" s="87"/>
      <c r="Q109" s="87"/>
      <c r="R109" s="87"/>
      <c r="S109" s="87"/>
      <c r="T109" s="87"/>
      <c r="U109" s="88"/>
      <c r="V109" s="225"/>
      <c r="W109" s="226"/>
      <c r="X109" s="226"/>
      <c r="Y109" s="226"/>
      <c r="Z109" s="132"/>
      <c r="AA109" s="133"/>
      <c r="AB109" s="133"/>
      <c r="AC109" s="133"/>
      <c r="AD109" s="133"/>
      <c r="AE109" s="133"/>
      <c r="AF109" s="225"/>
      <c r="AG109" s="225"/>
      <c r="AH109" s="225"/>
      <c r="AI109" s="225"/>
      <c r="AJ109" s="225"/>
      <c r="AK109" s="225"/>
      <c r="AL109" s="225"/>
      <c r="AM109" s="225"/>
      <c r="AN109" s="225"/>
      <c r="AO109" s="225"/>
      <c r="AP109" s="225"/>
      <c r="AQ109" s="225"/>
    </row>
    <row r="110" spans="1:44" s="89" customFormat="1" ht="48" customHeight="1" x14ac:dyDescent="0.3">
      <c r="A110" s="211"/>
      <c r="B110" s="87"/>
      <c r="C110" s="87"/>
      <c r="D110" s="87"/>
      <c r="E110" s="87"/>
      <c r="F110" s="87"/>
      <c r="G110" s="87"/>
      <c r="H110" s="87"/>
      <c r="I110" s="87"/>
      <c r="J110" s="87"/>
      <c r="K110" s="87"/>
      <c r="L110" s="87"/>
      <c r="M110" s="88"/>
      <c r="N110" s="88"/>
      <c r="O110" s="138"/>
      <c r="P110" s="87"/>
      <c r="Q110" s="87"/>
      <c r="R110" s="87"/>
      <c r="S110" s="87"/>
      <c r="T110" s="87"/>
      <c r="U110" s="88"/>
      <c r="V110" s="225"/>
      <c r="W110" s="226"/>
      <c r="X110" s="226"/>
      <c r="Y110" s="226"/>
      <c r="Z110" s="132"/>
      <c r="AA110" s="133"/>
      <c r="AB110" s="133"/>
      <c r="AC110" s="133"/>
      <c r="AD110" s="133"/>
      <c r="AE110" s="133"/>
      <c r="AF110" s="225"/>
      <c r="AG110" s="225"/>
      <c r="AH110" s="225"/>
      <c r="AI110" s="225"/>
      <c r="AJ110" s="225"/>
      <c r="AK110" s="225"/>
      <c r="AL110" s="225"/>
      <c r="AM110" s="225"/>
      <c r="AN110" s="225"/>
      <c r="AO110" s="225"/>
      <c r="AP110" s="225"/>
      <c r="AQ110" s="225"/>
    </row>
    <row r="111" spans="1:44" s="89" customFormat="1" ht="48" customHeight="1" x14ac:dyDescent="0.3">
      <c r="A111" s="211"/>
      <c r="B111" s="87"/>
      <c r="C111" s="87"/>
      <c r="D111" s="87"/>
      <c r="E111" s="87"/>
      <c r="F111" s="87"/>
      <c r="G111" s="87"/>
      <c r="H111" s="87"/>
      <c r="I111" s="87"/>
      <c r="J111" s="87"/>
      <c r="K111" s="87"/>
      <c r="L111" s="87"/>
      <c r="M111" s="88"/>
      <c r="N111" s="88"/>
      <c r="O111" s="138"/>
      <c r="P111" s="87"/>
      <c r="Q111" s="87"/>
      <c r="R111" s="87"/>
      <c r="S111" s="87"/>
      <c r="T111" s="87"/>
      <c r="U111" s="88"/>
      <c r="V111" s="225"/>
      <c r="W111" s="226"/>
      <c r="X111" s="226"/>
      <c r="Y111" s="226"/>
      <c r="Z111" s="132"/>
      <c r="AA111" s="133"/>
      <c r="AB111" s="133"/>
      <c r="AC111" s="133"/>
      <c r="AD111" s="133"/>
      <c r="AE111" s="133"/>
      <c r="AF111" s="225"/>
      <c r="AG111" s="225"/>
      <c r="AH111" s="225"/>
      <c r="AI111" s="225"/>
      <c r="AJ111" s="225"/>
      <c r="AK111" s="225"/>
      <c r="AL111" s="225"/>
      <c r="AM111" s="225"/>
      <c r="AN111" s="225"/>
      <c r="AO111" s="225"/>
      <c r="AP111" s="225"/>
      <c r="AQ111" s="225"/>
    </row>
    <row r="112" spans="1:44" s="89" customFormat="1" ht="48" customHeight="1" x14ac:dyDescent="0.3">
      <c r="A112" s="211"/>
      <c r="B112" s="87"/>
      <c r="C112" s="87"/>
      <c r="D112" s="87"/>
      <c r="E112" s="87"/>
      <c r="F112" s="87"/>
      <c r="G112" s="87"/>
      <c r="H112" s="87"/>
      <c r="I112" s="87"/>
      <c r="J112" s="87"/>
      <c r="K112" s="87"/>
      <c r="L112" s="87"/>
      <c r="M112" s="88"/>
      <c r="N112" s="88"/>
      <c r="O112" s="138"/>
      <c r="P112" s="87"/>
      <c r="Q112" s="87"/>
      <c r="R112" s="87"/>
      <c r="S112" s="87"/>
      <c r="T112" s="87"/>
      <c r="U112" s="88"/>
      <c r="V112" s="225"/>
      <c r="W112" s="226"/>
      <c r="X112" s="226"/>
      <c r="Y112" s="226"/>
      <c r="Z112" s="132"/>
      <c r="AA112" s="133"/>
      <c r="AB112" s="133"/>
      <c r="AC112" s="133"/>
      <c r="AD112" s="133"/>
      <c r="AE112" s="133"/>
      <c r="AF112" s="225"/>
      <c r="AG112" s="225"/>
      <c r="AH112" s="225"/>
      <c r="AI112" s="225"/>
      <c r="AJ112" s="225"/>
      <c r="AK112" s="225"/>
      <c r="AL112" s="225"/>
      <c r="AM112" s="225"/>
      <c r="AN112" s="225"/>
      <c r="AO112" s="225"/>
      <c r="AP112" s="225"/>
      <c r="AQ112" s="225"/>
    </row>
    <row r="113" spans="1:43" s="89" customFormat="1" ht="48" customHeight="1" x14ac:dyDescent="0.3">
      <c r="A113" s="211"/>
      <c r="B113" s="87"/>
      <c r="C113" s="87"/>
      <c r="D113" s="87"/>
      <c r="E113" s="87"/>
      <c r="F113" s="87"/>
      <c r="G113" s="87"/>
      <c r="H113" s="87"/>
      <c r="I113" s="87"/>
      <c r="J113" s="87"/>
      <c r="K113" s="87"/>
      <c r="L113" s="87"/>
      <c r="M113" s="88"/>
      <c r="N113" s="88"/>
      <c r="O113" s="138"/>
      <c r="P113" s="87"/>
      <c r="Q113" s="87"/>
      <c r="R113" s="87"/>
      <c r="S113" s="87"/>
      <c r="T113" s="87"/>
      <c r="U113" s="88"/>
      <c r="V113" s="225"/>
      <c r="W113" s="226"/>
      <c r="X113" s="226"/>
      <c r="Y113" s="226"/>
      <c r="Z113" s="132"/>
      <c r="AA113" s="133"/>
      <c r="AB113" s="133"/>
      <c r="AC113" s="133"/>
      <c r="AD113" s="133"/>
      <c r="AE113" s="133"/>
      <c r="AF113" s="225"/>
      <c r="AG113" s="225"/>
      <c r="AH113" s="225"/>
      <c r="AI113" s="225"/>
      <c r="AJ113" s="225"/>
      <c r="AK113" s="225"/>
      <c r="AL113" s="225"/>
      <c r="AM113" s="225"/>
      <c r="AN113" s="225"/>
      <c r="AO113" s="225"/>
      <c r="AP113" s="225"/>
      <c r="AQ113" s="225"/>
    </row>
    <row r="114" spans="1:43" s="89" customFormat="1" ht="48" customHeight="1" x14ac:dyDescent="0.3">
      <c r="A114" s="211"/>
      <c r="B114" s="87"/>
      <c r="C114" s="87"/>
      <c r="D114" s="87"/>
      <c r="E114" s="87"/>
      <c r="F114" s="87"/>
      <c r="G114" s="87"/>
      <c r="H114" s="87"/>
      <c r="I114" s="87"/>
      <c r="J114" s="87"/>
      <c r="K114" s="87"/>
      <c r="L114" s="87"/>
      <c r="M114" s="88"/>
      <c r="N114" s="88"/>
      <c r="O114" s="138"/>
      <c r="P114" s="87"/>
      <c r="Q114" s="87"/>
      <c r="R114" s="87"/>
      <c r="S114" s="87"/>
      <c r="T114" s="87"/>
      <c r="U114" s="88"/>
      <c r="V114" s="225"/>
      <c r="W114" s="226"/>
      <c r="X114" s="226"/>
      <c r="Y114" s="226"/>
      <c r="Z114" s="132"/>
      <c r="AA114" s="133"/>
      <c r="AB114" s="133"/>
      <c r="AC114" s="133"/>
      <c r="AD114" s="133"/>
      <c r="AE114" s="133"/>
      <c r="AF114" s="225"/>
      <c r="AG114" s="225"/>
      <c r="AH114" s="225"/>
      <c r="AI114" s="225"/>
      <c r="AJ114" s="225"/>
      <c r="AK114" s="225"/>
      <c r="AL114" s="225"/>
      <c r="AM114" s="225"/>
      <c r="AN114" s="225"/>
      <c r="AO114" s="225"/>
      <c r="AP114" s="225"/>
      <c r="AQ114" s="225"/>
    </row>
    <row r="115" spans="1:43" s="89" customFormat="1" ht="48" customHeight="1" x14ac:dyDescent="0.3">
      <c r="A115" s="211"/>
      <c r="B115" s="87"/>
      <c r="C115" s="87"/>
      <c r="D115" s="87"/>
      <c r="E115" s="87"/>
      <c r="F115" s="87"/>
      <c r="G115" s="87"/>
      <c r="H115" s="87"/>
      <c r="I115" s="87"/>
      <c r="J115" s="87"/>
      <c r="K115" s="87"/>
      <c r="L115" s="87"/>
      <c r="M115" s="88"/>
      <c r="N115" s="88"/>
      <c r="O115" s="138"/>
      <c r="P115" s="87"/>
      <c r="Q115" s="87"/>
      <c r="R115" s="87"/>
      <c r="S115" s="87"/>
      <c r="T115" s="87"/>
      <c r="U115" s="88"/>
      <c r="V115" s="225"/>
      <c r="W115" s="226"/>
      <c r="X115" s="226"/>
      <c r="Y115" s="226"/>
      <c r="Z115" s="132"/>
      <c r="AA115" s="133"/>
      <c r="AB115" s="133"/>
      <c r="AC115" s="133"/>
      <c r="AD115" s="133"/>
      <c r="AE115" s="133"/>
      <c r="AF115" s="225"/>
      <c r="AG115" s="225"/>
      <c r="AH115" s="225"/>
      <c r="AI115" s="225"/>
      <c r="AJ115" s="225"/>
      <c r="AK115" s="225"/>
      <c r="AL115" s="225"/>
      <c r="AM115" s="225"/>
      <c r="AN115" s="225"/>
      <c r="AO115" s="225"/>
      <c r="AP115" s="225"/>
      <c r="AQ115" s="225"/>
    </row>
    <row r="116" spans="1:43" s="89" customFormat="1" ht="48" customHeight="1" x14ac:dyDescent="0.3">
      <c r="A116" s="211"/>
      <c r="B116" s="87"/>
      <c r="C116" s="87"/>
      <c r="D116" s="87"/>
      <c r="E116" s="87"/>
      <c r="F116" s="87"/>
      <c r="G116" s="87"/>
      <c r="H116" s="87"/>
      <c r="I116" s="87"/>
      <c r="J116" s="87"/>
      <c r="K116" s="87"/>
      <c r="L116" s="87"/>
      <c r="M116" s="88"/>
      <c r="N116" s="88"/>
      <c r="O116" s="138"/>
      <c r="P116" s="87"/>
      <c r="Q116" s="87"/>
      <c r="R116" s="87"/>
      <c r="S116" s="87"/>
      <c r="T116" s="87"/>
      <c r="U116" s="88"/>
      <c r="V116" s="225"/>
      <c r="W116" s="226"/>
      <c r="X116" s="226"/>
      <c r="Y116" s="226"/>
      <c r="Z116" s="132"/>
      <c r="AA116" s="133"/>
      <c r="AB116" s="133"/>
      <c r="AC116" s="133"/>
      <c r="AD116" s="133"/>
      <c r="AE116" s="133"/>
      <c r="AF116" s="225"/>
      <c r="AG116" s="225"/>
      <c r="AH116" s="225"/>
      <c r="AI116" s="225"/>
      <c r="AJ116" s="225"/>
      <c r="AK116" s="225"/>
      <c r="AL116" s="225"/>
      <c r="AM116" s="225"/>
      <c r="AN116" s="225"/>
      <c r="AO116" s="225"/>
      <c r="AP116" s="225"/>
      <c r="AQ116" s="225"/>
    </row>
    <row r="117" spans="1:43" s="89" customFormat="1" ht="48" customHeight="1" x14ac:dyDescent="0.3">
      <c r="A117" s="211"/>
      <c r="B117" s="87"/>
      <c r="C117" s="87"/>
      <c r="D117" s="87"/>
      <c r="E117" s="87"/>
      <c r="F117" s="87"/>
      <c r="G117" s="87"/>
      <c r="H117" s="87"/>
      <c r="I117" s="87"/>
      <c r="J117" s="87"/>
      <c r="K117" s="87"/>
      <c r="L117" s="87"/>
      <c r="M117" s="88"/>
      <c r="N117" s="88"/>
      <c r="O117" s="138"/>
      <c r="P117" s="87"/>
      <c r="Q117" s="87"/>
      <c r="R117" s="87"/>
      <c r="S117" s="87"/>
      <c r="T117" s="87"/>
      <c r="U117" s="88"/>
      <c r="V117" s="225"/>
      <c r="W117" s="226"/>
      <c r="X117" s="226"/>
      <c r="Y117" s="226"/>
      <c r="Z117" s="132"/>
      <c r="AA117" s="133"/>
      <c r="AB117" s="133"/>
      <c r="AC117" s="133"/>
      <c r="AD117" s="133"/>
      <c r="AE117" s="133"/>
      <c r="AF117" s="225"/>
      <c r="AG117" s="225"/>
      <c r="AH117" s="225"/>
      <c r="AI117" s="225"/>
      <c r="AJ117" s="225"/>
      <c r="AK117" s="225"/>
      <c r="AL117" s="225"/>
      <c r="AM117" s="225"/>
      <c r="AN117" s="225"/>
      <c r="AO117" s="225"/>
      <c r="AP117" s="225"/>
      <c r="AQ117" s="225"/>
    </row>
    <row r="118" spans="1:43" s="89" customFormat="1" ht="48" customHeight="1" x14ac:dyDescent="0.3">
      <c r="A118" s="211"/>
      <c r="B118" s="87"/>
      <c r="C118" s="87"/>
      <c r="D118" s="87"/>
      <c r="E118" s="87"/>
      <c r="F118" s="87"/>
      <c r="G118" s="87"/>
      <c r="H118" s="87"/>
      <c r="I118" s="87"/>
      <c r="J118" s="87"/>
      <c r="K118" s="87"/>
      <c r="L118" s="87"/>
      <c r="M118" s="88"/>
      <c r="N118" s="88"/>
      <c r="O118" s="138"/>
      <c r="P118" s="87"/>
      <c r="Q118" s="87"/>
      <c r="R118" s="87"/>
      <c r="S118" s="87"/>
      <c r="T118" s="87"/>
      <c r="U118" s="88"/>
      <c r="V118" s="225"/>
      <c r="W118" s="226"/>
      <c r="X118" s="226"/>
      <c r="Y118" s="226"/>
      <c r="Z118" s="132"/>
      <c r="AA118" s="133"/>
      <c r="AB118" s="133"/>
      <c r="AC118" s="133"/>
      <c r="AD118" s="133"/>
      <c r="AE118" s="133"/>
      <c r="AF118" s="225"/>
      <c r="AG118" s="225"/>
      <c r="AH118" s="225"/>
      <c r="AI118" s="225"/>
      <c r="AJ118" s="225"/>
      <c r="AK118" s="225"/>
      <c r="AL118" s="225"/>
      <c r="AM118" s="225"/>
      <c r="AN118" s="225"/>
      <c r="AO118" s="225"/>
      <c r="AP118" s="225"/>
      <c r="AQ118" s="225"/>
    </row>
    <row r="119" spans="1:43" s="89" customFormat="1" ht="48" customHeight="1" x14ac:dyDescent="0.3">
      <c r="A119" s="211"/>
      <c r="B119" s="87"/>
      <c r="C119" s="87"/>
      <c r="D119" s="87"/>
      <c r="E119" s="87"/>
      <c r="F119" s="87"/>
      <c r="G119" s="87"/>
      <c r="H119" s="87"/>
      <c r="I119" s="87"/>
      <c r="J119" s="87"/>
      <c r="K119" s="87"/>
      <c r="L119" s="87"/>
      <c r="M119" s="88"/>
      <c r="N119" s="88"/>
      <c r="O119" s="138"/>
      <c r="P119" s="87"/>
      <c r="Q119" s="87"/>
      <c r="R119" s="87"/>
      <c r="S119" s="87"/>
      <c r="T119" s="87"/>
      <c r="U119" s="88"/>
      <c r="V119" s="225"/>
      <c r="W119" s="226"/>
      <c r="X119" s="226"/>
      <c r="Y119" s="226"/>
      <c r="Z119" s="132"/>
      <c r="AA119" s="133"/>
      <c r="AB119" s="133"/>
      <c r="AC119" s="133"/>
      <c r="AD119" s="133"/>
      <c r="AE119" s="133"/>
      <c r="AF119" s="225"/>
      <c r="AG119" s="225"/>
      <c r="AH119" s="225"/>
      <c r="AI119" s="225"/>
      <c r="AJ119" s="225"/>
      <c r="AK119" s="225"/>
      <c r="AL119" s="225"/>
      <c r="AM119" s="225"/>
      <c r="AN119" s="225"/>
      <c r="AO119" s="225"/>
      <c r="AP119" s="225"/>
      <c r="AQ119" s="225"/>
    </row>
    <row r="120" spans="1:43" s="89" customFormat="1" ht="48" customHeight="1" x14ac:dyDescent="0.3">
      <c r="A120" s="211"/>
      <c r="B120" s="87"/>
      <c r="C120" s="87"/>
      <c r="D120" s="87"/>
      <c r="E120" s="87"/>
      <c r="F120" s="87"/>
      <c r="G120" s="87"/>
      <c r="H120" s="87"/>
      <c r="I120" s="87"/>
      <c r="J120" s="87"/>
      <c r="K120" s="87"/>
      <c r="L120" s="87"/>
      <c r="M120" s="88"/>
      <c r="N120" s="88"/>
      <c r="O120" s="138"/>
      <c r="P120" s="87"/>
      <c r="Q120" s="87"/>
      <c r="R120" s="87"/>
      <c r="S120" s="87"/>
      <c r="T120" s="87"/>
      <c r="U120" s="88"/>
      <c r="V120" s="225"/>
      <c r="W120" s="226"/>
      <c r="X120" s="226"/>
      <c r="Y120" s="226"/>
      <c r="Z120" s="132"/>
      <c r="AA120" s="133"/>
      <c r="AB120" s="133"/>
      <c r="AC120" s="133"/>
      <c r="AD120" s="133"/>
      <c r="AE120" s="133"/>
      <c r="AF120" s="225"/>
      <c r="AG120" s="225"/>
      <c r="AH120" s="225"/>
      <c r="AI120" s="225"/>
      <c r="AJ120" s="225"/>
      <c r="AK120" s="225"/>
      <c r="AL120" s="225"/>
      <c r="AM120" s="225"/>
      <c r="AN120" s="225"/>
      <c r="AO120" s="225"/>
      <c r="AP120" s="225"/>
      <c r="AQ120" s="225"/>
    </row>
    <row r="121" spans="1:43" s="89" customFormat="1" ht="48" customHeight="1" x14ac:dyDescent="0.3">
      <c r="A121" s="211"/>
      <c r="B121" s="87"/>
      <c r="C121" s="87"/>
      <c r="D121" s="87"/>
      <c r="E121" s="87"/>
      <c r="F121" s="87"/>
      <c r="G121" s="87"/>
      <c r="H121" s="87"/>
      <c r="I121" s="87"/>
      <c r="J121" s="87"/>
      <c r="K121" s="87"/>
      <c r="L121" s="87"/>
      <c r="M121" s="88"/>
      <c r="N121" s="88"/>
      <c r="O121" s="138"/>
      <c r="P121" s="87"/>
      <c r="Q121" s="87"/>
      <c r="R121" s="87"/>
      <c r="S121" s="87"/>
      <c r="T121" s="87"/>
      <c r="U121" s="88"/>
      <c r="V121" s="225"/>
      <c r="W121" s="226"/>
      <c r="X121" s="226"/>
      <c r="Y121" s="226"/>
      <c r="Z121" s="132"/>
      <c r="AA121" s="133"/>
      <c r="AB121" s="133"/>
      <c r="AC121" s="133"/>
      <c r="AD121" s="133"/>
      <c r="AE121" s="133"/>
      <c r="AF121" s="225"/>
      <c r="AG121" s="225"/>
      <c r="AH121" s="225"/>
      <c r="AI121" s="225"/>
      <c r="AJ121" s="225"/>
      <c r="AK121" s="225"/>
      <c r="AL121" s="225"/>
      <c r="AM121" s="225"/>
      <c r="AN121" s="225"/>
      <c r="AO121" s="225"/>
      <c r="AP121" s="225"/>
      <c r="AQ121" s="225"/>
    </row>
    <row r="122" spans="1:43" s="89" customFormat="1" ht="48" customHeight="1" x14ac:dyDescent="0.3">
      <c r="A122" s="211"/>
      <c r="B122" s="87"/>
      <c r="C122" s="87"/>
      <c r="D122" s="87"/>
      <c r="E122" s="87"/>
      <c r="F122" s="87"/>
      <c r="G122" s="87"/>
      <c r="H122" s="87"/>
      <c r="I122" s="87"/>
      <c r="J122" s="87"/>
      <c r="K122" s="87"/>
      <c r="L122" s="87"/>
      <c r="M122" s="88"/>
      <c r="N122" s="88"/>
      <c r="O122" s="138"/>
      <c r="P122" s="87"/>
      <c r="Q122" s="87"/>
      <c r="R122" s="87"/>
      <c r="S122" s="87"/>
      <c r="T122" s="87"/>
      <c r="U122" s="88"/>
      <c r="V122" s="225"/>
      <c r="W122" s="226"/>
      <c r="X122" s="226"/>
      <c r="Y122" s="226"/>
      <c r="Z122" s="132"/>
      <c r="AA122" s="133"/>
      <c r="AB122" s="133"/>
      <c r="AC122" s="133"/>
      <c r="AD122" s="133"/>
      <c r="AE122" s="133"/>
      <c r="AF122" s="225"/>
      <c r="AG122" s="225"/>
      <c r="AH122" s="225"/>
      <c r="AI122" s="225"/>
      <c r="AJ122" s="225"/>
      <c r="AK122" s="225"/>
      <c r="AL122" s="225"/>
      <c r="AM122" s="225"/>
      <c r="AN122" s="225"/>
      <c r="AO122" s="225"/>
      <c r="AP122" s="225"/>
      <c r="AQ122" s="225"/>
    </row>
    <row r="123" spans="1:43" s="89" customFormat="1" ht="48" customHeight="1" x14ac:dyDescent="0.3">
      <c r="A123" s="211"/>
      <c r="B123" s="87"/>
      <c r="C123" s="87"/>
      <c r="D123" s="87"/>
      <c r="E123" s="87"/>
      <c r="F123" s="87"/>
      <c r="G123" s="87"/>
      <c r="H123" s="87"/>
      <c r="I123" s="87"/>
      <c r="J123" s="87"/>
      <c r="K123" s="87"/>
      <c r="L123" s="87"/>
      <c r="M123" s="88"/>
      <c r="N123" s="88"/>
      <c r="O123" s="138"/>
      <c r="P123" s="87"/>
      <c r="Q123" s="87"/>
      <c r="R123" s="87"/>
      <c r="S123" s="87"/>
      <c r="T123" s="87"/>
      <c r="U123" s="88"/>
      <c r="V123" s="225"/>
      <c r="W123" s="226"/>
      <c r="X123" s="226"/>
      <c r="Y123" s="226"/>
      <c r="Z123" s="132"/>
      <c r="AA123" s="133"/>
      <c r="AB123" s="133"/>
      <c r="AC123" s="133"/>
      <c r="AD123" s="133"/>
      <c r="AE123" s="133"/>
      <c r="AF123" s="225"/>
      <c r="AG123" s="225"/>
      <c r="AH123" s="225"/>
      <c r="AI123" s="225"/>
      <c r="AJ123" s="225"/>
      <c r="AK123" s="225"/>
      <c r="AL123" s="225"/>
      <c r="AM123" s="225"/>
      <c r="AN123" s="225"/>
      <c r="AO123" s="225"/>
      <c r="AP123" s="225"/>
      <c r="AQ123" s="225"/>
    </row>
    <row r="124" spans="1:43" s="89" customFormat="1" ht="48" customHeight="1" x14ac:dyDescent="0.3">
      <c r="A124" s="211"/>
      <c r="B124" s="87"/>
      <c r="C124" s="87"/>
      <c r="D124" s="87"/>
      <c r="E124" s="87"/>
      <c r="F124" s="87"/>
      <c r="G124" s="87"/>
      <c r="H124" s="87"/>
      <c r="I124" s="87"/>
      <c r="J124" s="87"/>
      <c r="K124" s="87"/>
      <c r="L124" s="87"/>
      <c r="M124" s="88"/>
      <c r="N124" s="88"/>
      <c r="O124" s="138"/>
      <c r="P124" s="87"/>
      <c r="Q124" s="87"/>
      <c r="R124" s="87"/>
      <c r="S124" s="87"/>
      <c r="T124" s="87"/>
      <c r="U124" s="88"/>
      <c r="V124" s="225"/>
      <c r="W124" s="226"/>
      <c r="X124" s="226"/>
      <c r="Y124" s="226"/>
      <c r="Z124" s="132"/>
      <c r="AA124" s="133"/>
      <c r="AB124" s="133"/>
      <c r="AC124" s="133"/>
      <c r="AD124" s="133"/>
      <c r="AE124" s="133"/>
      <c r="AF124" s="225"/>
      <c r="AG124" s="225"/>
      <c r="AH124" s="225"/>
      <c r="AI124" s="225"/>
      <c r="AJ124" s="225"/>
      <c r="AK124" s="225"/>
      <c r="AL124" s="225"/>
      <c r="AM124" s="225"/>
      <c r="AN124" s="225"/>
      <c r="AO124" s="225"/>
      <c r="AP124" s="225"/>
      <c r="AQ124" s="225"/>
    </row>
    <row r="125" spans="1:43" s="89" customFormat="1" ht="48" customHeight="1" x14ac:dyDescent="0.3">
      <c r="A125" s="211"/>
      <c r="B125" s="87"/>
      <c r="C125" s="87"/>
      <c r="D125" s="87"/>
      <c r="E125" s="87"/>
      <c r="F125" s="87"/>
      <c r="G125" s="87"/>
      <c r="H125" s="87"/>
      <c r="I125" s="87"/>
      <c r="J125" s="87"/>
      <c r="K125" s="87"/>
      <c r="L125" s="87"/>
      <c r="M125" s="88"/>
      <c r="N125" s="88"/>
      <c r="O125" s="138"/>
      <c r="P125" s="87"/>
      <c r="Q125" s="87"/>
      <c r="R125" s="87"/>
      <c r="S125" s="87"/>
      <c r="T125" s="87"/>
      <c r="U125" s="88"/>
      <c r="V125" s="225"/>
      <c r="W125" s="226"/>
      <c r="X125" s="226"/>
      <c r="Y125" s="226"/>
      <c r="Z125" s="132"/>
      <c r="AA125" s="133"/>
      <c r="AB125" s="133"/>
      <c r="AC125" s="133"/>
      <c r="AD125" s="133"/>
      <c r="AE125" s="133"/>
      <c r="AF125" s="225"/>
      <c r="AG125" s="225"/>
      <c r="AH125" s="225"/>
      <c r="AI125" s="225"/>
      <c r="AJ125" s="225"/>
      <c r="AK125" s="225"/>
      <c r="AL125" s="225"/>
      <c r="AM125" s="225"/>
      <c r="AN125" s="225"/>
      <c r="AO125" s="225"/>
      <c r="AP125" s="225"/>
      <c r="AQ125" s="225"/>
    </row>
    <row r="126" spans="1:43" s="89" customFormat="1" ht="48" customHeight="1" x14ac:dyDescent="0.3">
      <c r="A126" s="211"/>
      <c r="B126" s="87"/>
      <c r="C126" s="87"/>
      <c r="D126" s="87"/>
      <c r="E126" s="87"/>
      <c r="F126" s="87"/>
      <c r="G126" s="87"/>
      <c r="H126" s="87"/>
      <c r="I126" s="87"/>
      <c r="J126" s="87"/>
      <c r="K126" s="87"/>
      <c r="L126" s="87"/>
      <c r="M126" s="88"/>
      <c r="N126" s="88"/>
      <c r="O126" s="138"/>
      <c r="P126" s="87"/>
      <c r="Q126" s="87"/>
      <c r="R126" s="87"/>
      <c r="S126" s="87"/>
      <c r="T126" s="87"/>
      <c r="U126" s="88"/>
      <c r="V126" s="225"/>
      <c r="W126" s="226"/>
      <c r="X126" s="226"/>
      <c r="Y126" s="226"/>
      <c r="Z126" s="132"/>
      <c r="AA126" s="133"/>
      <c r="AB126" s="133"/>
      <c r="AC126" s="133"/>
      <c r="AD126" s="133"/>
      <c r="AE126" s="133"/>
      <c r="AF126" s="225"/>
      <c r="AG126" s="225"/>
      <c r="AH126" s="225"/>
      <c r="AI126" s="225"/>
      <c r="AJ126" s="225"/>
      <c r="AK126" s="225"/>
      <c r="AL126" s="225"/>
      <c r="AM126" s="225"/>
      <c r="AN126" s="225"/>
      <c r="AO126" s="225"/>
      <c r="AP126" s="225"/>
      <c r="AQ126" s="225"/>
    </row>
    <row r="127" spans="1:43" s="89" customFormat="1" ht="48" customHeight="1" x14ac:dyDescent="0.3">
      <c r="A127" s="211"/>
      <c r="B127" s="87"/>
      <c r="C127" s="87"/>
      <c r="D127" s="87"/>
      <c r="E127" s="87"/>
      <c r="F127" s="87"/>
      <c r="G127" s="87"/>
      <c r="H127" s="87"/>
      <c r="I127" s="87"/>
      <c r="J127" s="87"/>
      <c r="K127" s="87"/>
      <c r="L127" s="87"/>
      <c r="M127" s="88"/>
      <c r="N127" s="88"/>
      <c r="O127" s="138"/>
      <c r="P127" s="87"/>
      <c r="Q127" s="87"/>
      <c r="R127" s="87"/>
      <c r="S127" s="87"/>
      <c r="T127" s="87"/>
      <c r="U127" s="88"/>
      <c r="V127" s="225"/>
      <c r="W127" s="226"/>
      <c r="X127" s="226"/>
      <c r="Y127" s="226"/>
      <c r="Z127" s="132"/>
      <c r="AA127" s="133"/>
      <c r="AB127" s="133"/>
      <c r="AC127" s="133"/>
      <c r="AD127" s="133"/>
      <c r="AE127" s="133"/>
      <c r="AF127" s="225"/>
      <c r="AG127" s="225"/>
      <c r="AH127" s="225"/>
      <c r="AI127" s="225"/>
      <c r="AJ127" s="225"/>
      <c r="AK127" s="225"/>
      <c r="AL127" s="225"/>
      <c r="AM127" s="225"/>
      <c r="AN127" s="225"/>
      <c r="AO127" s="225"/>
      <c r="AP127" s="225"/>
      <c r="AQ127" s="225"/>
    </row>
    <row r="128" spans="1:43" s="89" customFormat="1" ht="48" customHeight="1" x14ac:dyDescent="0.3">
      <c r="A128" s="211"/>
      <c r="B128" s="87"/>
      <c r="C128" s="87"/>
      <c r="D128" s="87"/>
      <c r="E128" s="87"/>
      <c r="F128" s="87"/>
      <c r="G128" s="87"/>
      <c r="H128" s="87"/>
      <c r="I128" s="87"/>
      <c r="J128" s="87"/>
      <c r="K128" s="87"/>
      <c r="L128" s="87"/>
      <c r="M128" s="88"/>
      <c r="N128" s="88"/>
      <c r="O128" s="138"/>
      <c r="P128" s="87"/>
      <c r="Q128" s="87"/>
      <c r="R128" s="87"/>
      <c r="S128" s="87"/>
      <c r="T128" s="87"/>
      <c r="U128" s="88"/>
      <c r="V128" s="225"/>
      <c r="W128" s="226"/>
      <c r="X128" s="226"/>
      <c r="Y128" s="226"/>
      <c r="Z128" s="132"/>
      <c r="AA128" s="133"/>
      <c r="AB128" s="133"/>
      <c r="AC128" s="133"/>
      <c r="AD128" s="133"/>
      <c r="AE128" s="133"/>
      <c r="AF128" s="225"/>
      <c r="AG128" s="225"/>
      <c r="AH128" s="225"/>
      <c r="AI128" s="225"/>
      <c r="AJ128" s="225"/>
      <c r="AK128" s="225"/>
      <c r="AL128" s="225"/>
      <c r="AM128" s="225"/>
      <c r="AN128" s="225"/>
      <c r="AO128" s="225"/>
      <c r="AP128" s="225"/>
      <c r="AQ128" s="225"/>
    </row>
    <row r="129" spans="1:254" s="89" customFormat="1" ht="48" customHeight="1" x14ac:dyDescent="0.3">
      <c r="A129" s="211"/>
      <c r="B129" s="87"/>
      <c r="C129" s="87"/>
      <c r="D129" s="87"/>
      <c r="E129" s="87"/>
      <c r="F129" s="87"/>
      <c r="G129" s="87"/>
      <c r="H129" s="87"/>
      <c r="I129" s="87"/>
      <c r="J129" s="87"/>
      <c r="K129" s="87"/>
      <c r="L129" s="87"/>
      <c r="M129" s="88"/>
      <c r="N129" s="88"/>
      <c r="O129" s="138"/>
      <c r="P129" s="87"/>
      <c r="Q129" s="87"/>
      <c r="R129" s="87"/>
      <c r="S129" s="87"/>
      <c r="T129" s="87"/>
      <c r="U129" s="88"/>
      <c r="V129" s="225"/>
      <c r="W129" s="226"/>
      <c r="X129" s="226"/>
      <c r="Y129" s="226"/>
      <c r="Z129" s="132"/>
      <c r="AA129" s="133"/>
      <c r="AB129" s="133"/>
      <c r="AC129" s="133"/>
      <c r="AD129" s="133"/>
      <c r="AE129" s="133"/>
      <c r="AF129" s="225"/>
      <c r="AG129" s="225"/>
      <c r="AH129" s="225"/>
      <c r="AI129" s="225"/>
      <c r="AJ129" s="225"/>
      <c r="AK129" s="225"/>
      <c r="AL129" s="225"/>
      <c r="AM129" s="225"/>
      <c r="AN129" s="225"/>
      <c r="AO129" s="225"/>
      <c r="AP129" s="225"/>
      <c r="AQ129" s="225"/>
    </row>
    <row r="130" spans="1:254" s="89" customFormat="1" ht="48" customHeight="1" x14ac:dyDescent="0.3">
      <c r="A130" s="211"/>
      <c r="B130" s="87"/>
      <c r="C130" s="87"/>
      <c r="D130" s="87"/>
      <c r="E130" s="87"/>
      <c r="F130" s="87"/>
      <c r="G130" s="87"/>
      <c r="H130" s="87"/>
      <c r="I130" s="87"/>
      <c r="J130" s="87"/>
      <c r="K130" s="87"/>
      <c r="L130" s="87"/>
      <c r="M130" s="88"/>
      <c r="N130" s="88"/>
      <c r="O130" s="138"/>
      <c r="P130" s="87"/>
      <c r="Q130" s="87"/>
      <c r="R130" s="87"/>
      <c r="S130" s="87"/>
      <c r="T130" s="87"/>
      <c r="U130" s="88"/>
      <c r="V130" s="225"/>
      <c r="W130" s="226"/>
      <c r="X130" s="226"/>
      <c r="Y130" s="226"/>
      <c r="Z130" s="132"/>
      <c r="AA130" s="133"/>
      <c r="AB130" s="133"/>
      <c r="AC130" s="133"/>
      <c r="AD130" s="133"/>
      <c r="AE130" s="133"/>
      <c r="AF130" s="225"/>
      <c r="AG130" s="225"/>
      <c r="AH130" s="225"/>
      <c r="AI130" s="225"/>
      <c r="AJ130" s="225"/>
      <c r="AK130" s="225"/>
      <c r="AL130" s="225"/>
      <c r="AM130" s="225"/>
      <c r="AN130" s="225"/>
      <c r="AO130" s="225"/>
      <c r="AP130" s="225"/>
      <c r="AQ130" s="225"/>
    </row>
    <row r="131" spans="1:254" s="90" customFormat="1" ht="48" customHeight="1" x14ac:dyDescent="0.3">
      <c r="A131" s="212"/>
      <c r="B131" s="87"/>
      <c r="C131" s="87"/>
      <c r="D131" s="87"/>
      <c r="E131" s="87"/>
      <c r="F131" s="87"/>
      <c r="G131" s="87"/>
      <c r="H131" s="87"/>
      <c r="I131" s="87"/>
      <c r="J131" s="87"/>
      <c r="K131" s="87"/>
      <c r="L131" s="87"/>
      <c r="M131" s="88"/>
      <c r="N131" s="88"/>
      <c r="O131" s="138"/>
      <c r="P131" s="87"/>
      <c r="Q131" s="87"/>
      <c r="R131" s="87"/>
      <c r="S131" s="87"/>
      <c r="T131" s="87"/>
      <c r="U131" s="88"/>
      <c r="V131" s="227"/>
      <c r="W131" s="228"/>
      <c r="X131" s="228"/>
      <c r="Y131" s="228"/>
      <c r="Z131" s="213"/>
      <c r="AA131" s="214"/>
      <c r="AB131" s="214"/>
      <c r="AC131" s="214"/>
      <c r="AD131" s="214"/>
      <c r="AE131" s="214"/>
      <c r="AF131" s="227"/>
      <c r="AG131" s="227"/>
      <c r="AH131" s="227"/>
      <c r="AI131" s="227"/>
      <c r="AJ131" s="227"/>
      <c r="AK131" s="227"/>
      <c r="AL131" s="227"/>
      <c r="AM131" s="227"/>
      <c r="AN131" s="227"/>
      <c r="AO131" s="227"/>
      <c r="AP131" s="227"/>
      <c r="AQ131" s="227"/>
      <c r="AR131" s="209"/>
      <c r="AS131" s="209"/>
      <c r="AT131" s="209"/>
      <c r="AU131" s="209"/>
      <c r="AV131" s="209"/>
      <c r="AW131" s="209"/>
      <c r="AX131" s="209"/>
      <c r="AY131" s="209"/>
      <c r="AZ131" s="209"/>
      <c r="BA131" s="209"/>
      <c r="BB131" s="209"/>
      <c r="BC131" s="209"/>
      <c r="BD131" s="209"/>
      <c r="BE131" s="209"/>
      <c r="BF131" s="209"/>
      <c r="BG131" s="209"/>
      <c r="BH131" s="209"/>
      <c r="BI131" s="209"/>
      <c r="BJ131" s="209"/>
      <c r="BK131" s="209"/>
      <c r="BL131" s="209"/>
      <c r="BM131" s="209"/>
      <c r="BN131" s="209"/>
      <c r="BO131" s="209"/>
      <c r="BP131" s="209"/>
      <c r="BQ131" s="209"/>
      <c r="BR131" s="209"/>
      <c r="BS131" s="209"/>
      <c r="BT131" s="209"/>
      <c r="BU131" s="209"/>
      <c r="BV131" s="209"/>
      <c r="BW131" s="209"/>
      <c r="BX131" s="209"/>
      <c r="BY131" s="209"/>
      <c r="BZ131" s="209"/>
      <c r="CA131" s="209"/>
      <c r="CB131" s="209"/>
      <c r="CC131" s="209"/>
      <c r="CD131" s="209"/>
      <c r="CE131" s="209"/>
      <c r="CF131" s="209"/>
      <c r="CG131" s="209"/>
      <c r="CH131" s="209"/>
      <c r="CI131" s="209"/>
      <c r="CJ131" s="209"/>
      <c r="CK131" s="209"/>
      <c r="CL131" s="209"/>
      <c r="CM131" s="209"/>
      <c r="CN131" s="209"/>
      <c r="CO131" s="209"/>
      <c r="CP131" s="209"/>
      <c r="CQ131" s="209"/>
      <c r="CR131" s="209"/>
      <c r="CS131" s="209"/>
      <c r="CT131" s="209"/>
      <c r="CU131" s="209"/>
      <c r="CV131" s="209"/>
      <c r="CW131" s="209"/>
      <c r="CX131" s="209"/>
      <c r="CY131" s="209"/>
      <c r="CZ131" s="209"/>
      <c r="DA131" s="209"/>
      <c r="DB131" s="209"/>
      <c r="DC131" s="209"/>
      <c r="DD131" s="209"/>
      <c r="DE131" s="209"/>
      <c r="DF131" s="209"/>
      <c r="DG131" s="209"/>
      <c r="DH131" s="209"/>
      <c r="DI131" s="209"/>
      <c r="DJ131" s="209"/>
      <c r="DK131" s="209"/>
      <c r="DL131" s="209"/>
      <c r="DM131" s="209"/>
      <c r="DN131" s="209"/>
      <c r="DO131" s="209"/>
      <c r="DP131" s="209"/>
      <c r="DQ131" s="209"/>
      <c r="DR131" s="209"/>
      <c r="DS131" s="209"/>
      <c r="DT131" s="209"/>
      <c r="DU131" s="209"/>
      <c r="DV131" s="209"/>
      <c r="DW131" s="209"/>
      <c r="DX131" s="209"/>
      <c r="DY131" s="209"/>
      <c r="DZ131" s="209"/>
      <c r="EA131" s="209"/>
      <c r="EB131" s="209"/>
      <c r="EC131" s="209"/>
      <c r="ED131" s="209"/>
      <c r="EE131" s="209"/>
      <c r="EF131" s="209"/>
      <c r="EG131" s="209"/>
      <c r="EH131" s="209"/>
      <c r="EI131" s="209"/>
      <c r="EJ131" s="209"/>
      <c r="EK131" s="209"/>
      <c r="EL131" s="209"/>
      <c r="EM131" s="209"/>
      <c r="EN131" s="209"/>
      <c r="EO131" s="209"/>
      <c r="EP131" s="209"/>
      <c r="EQ131" s="209"/>
      <c r="ER131" s="209"/>
      <c r="ES131" s="209"/>
      <c r="ET131" s="209"/>
      <c r="EU131" s="209"/>
      <c r="EV131" s="209"/>
      <c r="EW131" s="209"/>
      <c r="EX131" s="209"/>
      <c r="EY131" s="209"/>
      <c r="EZ131" s="209"/>
      <c r="FA131" s="209"/>
      <c r="FB131" s="209"/>
      <c r="FC131" s="209"/>
      <c r="FD131" s="209"/>
      <c r="FE131" s="209"/>
      <c r="FF131" s="209"/>
      <c r="FG131" s="209"/>
      <c r="FH131" s="209"/>
      <c r="FI131" s="209"/>
      <c r="FJ131" s="209"/>
      <c r="FK131" s="209"/>
      <c r="FL131" s="209"/>
      <c r="FM131" s="209"/>
      <c r="FN131" s="209"/>
      <c r="FO131" s="209"/>
      <c r="FP131" s="209"/>
      <c r="FQ131" s="209"/>
      <c r="FR131" s="209"/>
      <c r="FS131" s="209"/>
      <c r="FT131" s="209"/>
      <c r="FU131" s="209"/>
      <c r="FV131" s="209"/>
      <c r="FW131" s="209"/>
      <c r="FX131" s="209"/>
      <c r="FY131" s="209"/>
      <c r="FZ131" s="209"/>
      <c r="GA131" s="209"/>
      <c r="GB131" s="209"/>
      <c r="GC131" s="209"/>
      <c r="GD131" s="209"/>
      <c r="GE131" s="209"/>
      <c r="GF131" s="209"/>
      <c r="GG131" s="209"/>
      <c r="GH131" s="209"/>
      <c r="GI131" s="209"/>
      <c r="GJ131" s="209"/>
      <c r="GK131" s="209"/>
      <c r="GL131" s="209"/>
      <c r="GM131" s="209"/>
      <c r="GN131" s="209"/>
      <c r="GO131" s="209"/>
      <c r="GP131" s="209"/>
      <c r="GQ131" s="209"/>
      <c r="GR131" s="209"/>
      <c r="GS131" s="209"/>
      <c r="GT131" s="209"/>
      <c r="GU131" s="209"/>
      <c r="GV131" s="209"/>
      <c r="GW131" s="209"/>
      <c r="GX131" s="209"/>
      <c r="GY131" s="209"/>
      <c r="GZ131" s="209"/>
      <c r="HA131" s="209"/>
      <c r="HB131" s="209"/>
      <c r="HC131" s="209"/>
      <c r="HD131" s="209"/>
      <c r="HE131" s="209"/>
      <c r="HF131" s="209"/>
      <c r="HG131" s="209"/>
      <c r="HH131" s="209"/>
      <c r="HI131" s="209"/>
      <c r="HJ131" s="209"/>
      <c r="HK131" s="209"/>
      <c r="HL131" s="209"/>
      <c r="HM131" s="209"/>
      <c r="HN131" s="209"/>
      <c r="HO131" s="209"/>
      <c r="HP131" s="209"/>
      <c r="HQ131" s="209"/>
      <c r="HR131" s="209"/>
      <c r="HS131" s="209"/>
      <c r="HT131" s="209"/>
      <c r="HU131" s="209"/>
      <c r="HV131" s="209"/>
      <c r="HW131" s="209"/>
      <c r="HX131" s="209"/>
      <c r="HY131" s="209"/>
      <c r="HZ131" s="209"/>
      <c r="IA131" s="209"/>
      <c r="IB131" s="209"/>
      <c r="IC131" s="209"/>
      <c r="ID131" s="209"/>
      <c r="IE131" s="209"/>
      <c r="IF131" s="209"/>
      <c r="IG131" s="209"/>
      <c r="IH131" s="209"/>
      <c r="II131" s="209"/>
      <c r="IJ131" s="209"/>
      <c r="IK131" s="209"/>
      <c r="IL131" s="209"/>
      <c r="IM131" s="209"/>
      <c r="IN131" s="209"/>
      <c r="IO131" s="209"/>
      <c r="IP131" s="209"/>
      <c r="IQ131" s="209"/>
      <c r="IR131" s="209"/>
      <c r="IS131" s="209"/>
      <c r="IT131" s="209"/>
    </row>
    <row r="132" spans="1:254" s="90" customFormat="1" ht="48" customHeight="1" x14ac:dyDescent="0.3">
      <c r="A132" s="212"/>
      <c r="B132" s="87"/>
      <c r="C132" s="87"/>
      <c r="D132" s="87"/>
      <c r="E132" s="87"/>
      <c r="F132" s="87"/>
      <c r="G132" s="87"/>
      <c r="H132" s="87"/>
      <c r="I132" s="87"/>
      <c r="J132" s="87"/>
      <c r="K132" s="87"/>
      <c r="L132" s="87"/>
      <c r="M132" s="88"/>
      <c r="N132" s="88"/>
      <c r="O132" s="138"/>
      <c r="P132" s="87"/>
      <c r="Q132" s="87"/>
      <c r="R132" s="87"/>
      <c r="S132" s="87"/>
      <c r="T132" s="87"/>
      <c r="U132" s="88"/>
      <c r="V132" s="227"/>
      <c r="W132" s="228"/>
      <c r="X132" s="228"/>
      <c r="Y132" s="228"/>
      <c r="Z132" s="213"/>
      <c r="AA132" s="214"/>
      <c r="AB132" s="214"/>
      <c r="AC132" s="214"/>
      <c r="AD132" s="214"/>
      <c r="AE132" s="214"/>
      <c r="AF132" s="227"/>
      <c r="AG132" s="227"/>
      <c r="AH132" s="227"/>
      <c r="AI132" s="227"/>
      <c r="AJ132" s="227"/>
      <c r="AK132" s="227"/>
      <c r="AL132" s="227"/>
      <c r="AM132" s="227"/>
      <c r="AN132" s="227"/>
      <c r="AO132" s="227"/>
      <c r="AP132" s="227"/>
      <c r="AQ132" s="227"/>
      <c r="AR132" s="209"/>
      <c r="AS132" s="209"/>
      <c r="AT132" s="209"/>
      <c r="AU132" s="209"/>
      <c r="AV132" s="209"/>
      <c r="AW132" s="209"/>
      <c r="AX132" s="209"/>
      <c r="AY132" s="209"/>
      <c r="AZ132" s="209"/>
      <c r="BA132" s="209"/>
      <c r="BB132" s="209"/>
      <c r="BC132" s="209"/>
      <c r="BD132" s="209"/>
      <c r="BE132" s="209"/>
      <c r="BF132" s="209"/>
      <c r="BG132" s="209"/>
      <c r="BH132" s="209"/>
      <c r="BI132" s="209"/>
      <c r="BJ132" s="209"/>
      <c r="BK132" s="209"/>
      <c r="BL132" s="209"/>
      <c r="BM132" s="209"/>
      <c r="BN132" s="209"/>
      <c r="BO132" s="209"/>
      <c r="BP132" s="209"/>
      <c r="BQ132" s="209"/>
      <c r="BR132" s="209"/>
      <c r="BS132" s="209"/>
      <c r="BT132" s="209"/>
      <c r="BU132" s="209"/>
      <c r="BV132" s="209"/>
      <c r="BW132" s="209"/>
      <c r="BX132" s="209"/>
      <c r="BY132" s="209"/>
      <c r="BZ132" s="209"/>
      <c r="CA132" s="209"/>
      <c r="CB132" s="209"/>
      <c r="CC132" s="209"/>
      <c r="CD132" s="209"/>
      <c r="CE132" s="209"/>
      <c r="CF132" s="209"/>
      <c r="CG132" s="209"/>
      <c r="CH132" s="209"/>
      <c r="CI132" s="209"/>
      <c r="CJ132" s="209"/>
      <c r="CK132" s="209"/>
      <c r="CL132" s="209"/>
      <c r="CM132" s="209"/>
      <c r="CN132" s="209"/>
      <c r="CO132" s="209"/>
      <c r="CP132" s="209"/>
      <c r="CQ132" s="209"/>
      <c r="CR132" s="209"/>
      <c r="CS132" s="209"/>
      <c r="CT132" s="209"/>
      <c r="CU132" s="209"/>
      <c r="CV132" s="209"/>
      <c r="CW132" s="209"/>
      <c r="CX132" s="209"/>
      <c r="CY132" s="209"/>
      <c r="CZ132" s="209"/>
      <c r="DA132" s="209"/>
      <c r="DB132" s="209"/>
      <c r="DC132" s="209"/>
      <c r="DD132" s="209"/>
      <c r="DE132" s="209"/>
      <c r="DF132" s="209"/>
      <c r="DG132" s="209"/>
      <c r="DH132" s="209"/>
      <c r="DI132" s="209"/>
      <c r="DJ132" s="209"/>
      <c r="DK132" s="209"/>
      <c r="DL132" s="209"/>
      <c r="DM132" s="209"/>
      <c r="DN132" s="209"/>
      <c r="DO132" s="209"/>
      <c r="DP132" s="209"/>
      <c r="DQ132" s="209"/>
      <c r="DR132" s="209"/>
      <c r="DS132" s="209"/>
      <c r="DT132" s="209"/>
      <c r="DU132" s="209"/>
      <c r="DV132" s="209"/>
      <c r="DW132" s="209"/>
      <c r="DX132" s="209"/>
      <c r="DY132" s="209"/>
      <c r="DZ132" s="209"/>
      <c r="EA132" s="209"/>
      <c r="EB132" s="209"/>
      <c r="EC132" s="209"/>
      <c r="ED132" s="209"/>
      <c r="EE132" s="209"/>
      <c r="EF132" s="209"/>
      <c r="EG132" s="209"/>
      <c r="EH132" s="209"/>
      <c r="EI132" s="209"/>
      <c r="EJ132" s="209"/>
      <c r="EK132" s="209"/>
      <c r="EL132" s="209"/>
      <c r="EM132" s="209"/>
      <c r="EN132" s="209"/>
      <c r="EO132" s="209"/>
      <c r="EP132" s="209"/>
      <c r="EQ132" s="209"/>
      <c r="ER132" s="209"/>
      <c r="ES132" s="209"/>
      <c r="ET132" s="209"/>
      <c r="EU132" s="209"/>
      <c r="EV132" s="209"/>
      <c r="EW132" s="209"/>
      <c r="EX132" s="209"/>
      <c r="EY132" s="209"/>
      <c r="EZ132" s="209"/>
      <c r="FA132" s="209"/>
      <c r="FB132" s="209"/>
      <c r="FC132" s="209"/>
      <c r="FD132" s="209"/>
      <c r="FE132" s="209"/>
      <c r="FF132" s="209"/>
      <c r="FG132" s="209"/>
      <c r="FH132" s="209"/>
      <c r="FI132" s="209"/>
      <c r="FJ132" s="209"/>
      <c r="FK132" s="209"/>
      <c r="FL132" s="209"/>
      <c r="FM132" s="209"/>
      <c r="FN132" s="209"/>
      <c r="FO132" s="209"/>
      <c r="FP132" s="209"/>
      <c r="FQ132" s="209"/>
      <c r="FR132" s="209"/>
      <c r="FS132" s="209"/>
      <c r="FT132" s="209"/>
      <c r="FU132" s="209"/>
      <c r="FV132" s="209"/>
      <c r="FW132" s="209"/>
      <c r="FX132" s="209"/>
      <c r="FY132" s="209"/>
      <c r="FZ132" s="209"/>
      <c r="GA132" s="209"/>
      <c r="GB132" s="209"/>
      <c r="GC132" s="209"/>
      <c r="GD132" s="209"/>
      <c r="GE132" s="209"/>
      <c r="GF132" s="209"/>
      <c r="GG132" s="209"/>
      <c r="GH132" s="209"/>
      <c r="GI132" s="209"/>
      <c r="GJ132" s="209"/>
      <c r="GK132" s="209"/>
      <c r="GL132" s="209"/>
      <c r="GM132" s="209"/>
      <c r="GN132" s="209"/>
      <c r="GO132" s="209"/>
      <c r="GP132" s="209"/>
      <c r="GQ132" s="209"/>
      <c r="GR132" s="209"/>
      <c r="GS132" s="209"/>
      <c r="GT132" s="209"/>
      <c r="GU132" s="209"/>
      <c r="GV132" s="209"/>
      <c r="GW132" s="209"/>
      <c r="GX132" s="209"/>
      <c r="GY132" s="209"/>
      <c r="GZ132" s="209"/>
      <c r="HA132" s="209"/>
      <c r="HB132" s="209"/>
      <c r="HC132" s="209"/>
      <c r="HD132" s="209"/>
      <c r="HE132" s="209"/>
      <c r="HF132" s="209"/>
      <c r="HG132" s="209"/>
      <c r="HH132" s="209"/>
      <c r="HI132" s="209"/>
      <c r="HJ132" s="209"/>
      <c r="HK132" s="209"/>
      <c r="HL132" s="209"/>
      <c r="HM132" s="209"/>
      <c r="HN132" s="209"/>
      <c r="HO132" s="209"/>
      <c r="HP132" s="209"/>
      <c r="HQ132" s="209"/>
      <c r="HR132" s="209"/>
      <c r="HS132" s="209"/>
      <c r="HT132" s="209"/>
      <c r="HU132" s="209"/>
      <c r="HV132" s="209"/>
      <c r="HW132" s="209"/>
      <c r="HX132" s="209"/>
      <c r="HY132" s="209"/>
      <c r="HZ132" s="209"/>
      <c r="IA132" s="209"/>
      <c r="IB132" s="209"/>
      <c r="IC132" s="209"/>
      <c r="ID132" s="209"/>
      <c r="IE132" s="209"/>
      <c r="IF132" s="209"/>
      <c r="IG132" s="209"/>
      <c r="IH132" s="209"/>
      <c r="II132" s="209"/>
      <c r="IJ132" s="209"/>
      <c r="IK132" s="209"/>
      <c r="IL132" s="209"/>
      <c r="IM132" s="209"/>
      <c r="IN132" s="209"/>
      <c r="IO132" s="209"/>
      <c r="IP132" s="209"/>
      <c r="IQ132" s="209"/>
      <c r="IR132" s="209"/>
      <c r="IS132" s="209"/>
      <c r="IT132" s="209"/>
    </row>
    <row r="133" spans="1:254" s="90" customFormat="1" ht="48" customHeight="1" x14ac:dyDescent="0.3">
      <c r="A133" s="212"/>
      <c r="B133" s="87"/>
      <c r="C133" s="87"/>
      <c r="D133" s="87"/>
      <c r="E133" s="87"/>
      <c r="F133" s="87"/>
      <c r="G133" s="87"/>
      <c r="H133" s="87"/>
      <c r="I133" s="87"/>
      <c r="J133" s="87"/>
      <c r="K133" s="87"/>
      <c r="L133" s="87"/>
      <c r="M133" s="88"/>
      <c r="N133" s="88"/>
      <c r="O133" s="138"/>
      <c r="P133" s="87"/>
      <c r="Q133" s="87"/>
      <c r="R133" s="87"/>
      <c r="S133" s="87"/>
      <c r="T133" s="87"/>
      <c r="U133" s="88"/>
      <c r="V133" s="227"/>
      <c r="W133" s="228"/>
      <c r="X133" s="228"/>
      <c r="Y133" s="228"/>
      <c r="Z133" s="213"/>
      <c r="AA133" s="214"/>
      <c r="AB133" s="214"/>
      <c r="AC133" s="214"/>
      <c r="AD133" s="214"/>
      <c r="AE133" s="214"/>
      <c r="AF133" s="227"/>
      <c r="AG133" s="227"/>
      <c r="AH133" s="227"/>
      <c r="AI133" s="227"/>
      <c r="AJ133" s="227"/>
      <c r="AK133" s="227"/>
      <c r="AL133" s="227"/>
      <c r="AM133" s="227"/>
      <c r="AN133" s="227"/>
      <c r="AO133" s="227"/>
      <c r="AP133" s="227"/>
      <c r="AQ133" s="227"/>
      <c r="AR133" s="209"/>
      <c r="AS133" s="209"/>
      <c r="AT133" s="209"/>
      <c r="AU133" s="209"/>
      <c r="AV133" s="209"/>
      <c r="AW133" s="209"/>
      <c r="AX133" s="209"/>
      <c r="AY133" s="209"/>
      <c r="AZ133" s="209"/>
      <c r="BA133" s="209"/>
      <c r="BB133" s="209"/>
      <c r="BC133" s="209"/>
      <c r="BD133" s="209"/>
      <c r="BE133" s="209"/>
      <c r="BF133" s="209"/>
      <c r="BG133" s="209"/>
      <c r="BH133" s="209"/>
      <c r="BI133" s="209"/>
      <c r="BJ133" s="209"/>
      <c r="BK133" s="209"/>
      <c r="BL133" s="209"/>
      <c r="BM133" s="209"/>
      <c r="BN133" s="209"/>
      <c r="BO133" s="209"/>
      <c r="BP133" s="209"/>
      <c r="BQ133" s="209"/>
      <c r="BR133" s="209"/>
      <c r="BS133" s="209"/>
      <c r="BT133" s="209"/>
      <c r="BU133" s="209"/>
      <c r="BV133" s="209"/>
      <c r="BW133" s="209"/>
      <c r="BX133" s="209"/>
      <c r="BY133" s="209"/>
      <c r="BZ133" s="209"/>
      <c r="CA133" s="209"/>
      <c r="CB133" s="209"/>
      <c r="CC133" s="209"/>
      <c r="CD133" s="209"/>
      <c r="CE133" s="209"/>
      <c r="CF133" s="209"/>
      <c r="CG133" s="209"/>
      <c r="CH133" s="209"/>
      <c r="CI133" s="209"/>
      <c r="CJ133" s="209"/>
      <c r="CK133" s="209"/>
      <c r="CL133" s="209"/>
      <c r="CM133" s="209"/>
      <c r="CN133" s="209"/>
      <c r="CO133" s="209"/>
      <c r="CP133" s="209"/>
      <c r="CQ133" s="209"/>
      <c r="CR133" s="209"/>
      <c r="CS133" s="209"/>
      <c r="CT133" s="209"/>
      <c r="CU133" s="209"/>
      <c r="CV133" s="209"/>
      <c r="CW133" s="209"/>
      <c r="CX133" s="209"/>
      <c r="CY133" s="209"/>
      <c r="CZ133" s="209"/>
      <c r="DA133" s="209"/>
      <c r="DB133" s="209"/>
      <c r="DC133" s="209"/>
      <c r="DD133" s="209"/>
      <c r="DE133" s="209"/>
      <c r="DF133" s="209"/>
      <c r="DG133" s="209"/>
      <c r="DH133" s="209"/>
      <c r="DI133" s="209"/>
      <c r="DJ133" s="209"/>
      <c r="DK133" s="209"/>
      <c r="DL133" s="209"/>
      <c r="DM133" s="209"/>
      <c r="DN133" s="209"/>
      <c r="DO133" s="209"/>
      <c r="DP133" s="209"/>
      <c r="DQ133" s="209"/>
      <c r="DR133" s="209"/>
      <c r="DS133" s="209"/>
      <c r="DT133" s="209"/>
      <c r="DU133" s="209"/>
      <c r="DV133" s="209"/>
      <c r="DW133" s="209"/>
      <c r="DX133" s="209"/>
      <c r="DY133" s="209"/>
      <c r="DZ133" s="209"/>
      <c r="EA133" s="209"/>
      <c r="EB133" s="209"/>
      <c r="EC133" s="209"/>
      <c r="ED133" s="209"/>
      <c r="EE133" s="209"/>
      <c r="EF133" s="209"/>
      <c r="EG133" s="209"/>
      <c r="EH133" s="209"/>
      <c r="EI133" s="209"/>
      <c r="EJ133" s="209"/>
      <c r="EK133" s="209"/>
      <c r="EL133" s="209"/>
      <c r="EM133" s="209"/>
      <c r="EN133" s="209"/>
      <c r="EO133" s="209"/>
      <c r="EP133" s="209"/>
      <c r="EQ133" s="209"/>
      <c r="ER133" s="209"/>
      <c r="ES133" s="209"/>
      <c r="ET133" s="209"/>
      <c r="EU133" s="209"/>
      <c r="EV133" s="209"/>
      <c r="EW133" s="209"/>
      <c r="EX133" s="209"/>
      <c r="EY133" s="209"/>
      <c r="EZ133" s="209"/>
      <c r="FA133" s="209"/>
      <c r="FB133" s="209"/>
      <c r="FC133" s="209"/>
      <c r="FD133" s="209"/>
      <c r="FE133" s="209"/>
      <c r="FF133" s="209"/>
      <c r="FG133" s="209"/>
      <c r="FH133" s="209"/>
      <c r="FI133" s="209"/>
      <c r="FJ133" s="209"/>
      <c r="FK133" s="209"/>
      <c r="FL133" s="209"/>
      <c r="FM133" s="209"/>
      <c r="FN133" s="209"/>
      <c r="FO133" s="209"/>
      <c r="FP133" s="209"/>
      <c r="FQ133" s="209"/>
      <c r="FR133" s="209"/>
      <c r="FS133" s="209"/>
      <c r="FT133" s="209"/>
      <c r="FU133" s="209"/>
      <c r="FV133" s="209"/>
      <c r="FW133" s="209"/>
      <c r="FX133" s="209"/>
      <c r="FY133" s="209"/>
      <c r="FZ133" s="209"/>
      <c r="GA133" s="209"/>
      <c r="GB133" s="209"/>
      <c r="GC133" s="209"/>
      <c r="GD133" s="209"/>
      <c r="GE133" s="209"/>
      <c r="GF133" s="209"/>
      <c r="GG133" s="209"/>
      <c r="GH133" s="209"/>
      <c r="GI133" s="209"/>
      <c r="GJ133" s="209"/>
      <c r="GK133" s="209"/>
      <c r="GL133" s="209"/>
      <c r="GM133" s="209"/>
      <c r="GN133" s="209"/>
      <c r="GO133" s="209"/>
      <c r="GP133" s="209"/>
      <c r="GQ133" s="209"/>
      <c r="GR133" s="209"/>
      <c r="GS133" s="209"/>
      <c r="GT133" s="209"/>
      <c r="GU133" s="209"/>
      <c r="GV133" s="209"/>
      <c r="GW133" s="209"/>
      <c r="GX133" s="209"/>
      <c r="GY133" s="209"/>
      <c r="GZ133" s="209"/>
      <c r="HA133" s="209"/>
      <c r="HB133" s="209"/>
      <c r="HC133" s="209"/>
      <c r="HD133" s="209"/>
      <c r="HE133" s="209"/>
      <c r="HF133" s="209"/>
      <c r="HG133" s="209"/>
      <c r="HH133" s="209"/>
      <c r="HI133" s="209"/>
      <c r="HJ133" s="209"/>
      <c r="HK133" s="209"/>
      <c r="HL133" s="209"/>
      <c r="HM133" s="209"/>
      <c r="HN133" s="209"/>
      <c r="HO133" s="209"/>
      <c r="HP133" s="209"/>
      <c r="HQ133" s="209"/>
      <c r="HR133" s="209"/>
      <c r="HS133" s="209"/>
      <c r="HT133" s="209"/>
      <c r="HU133" s="209"/>
      <c r="HV133" s="209"/>
      <c r="HW133" s="209"/>
      <c r="HX133" s="209"/>
      <c r="HY133" s="209"/>
      <c r="HZ133" s="209"/>
      <c r="IA133" s="209"/>
      <c r="IB133" s="209"/>
      <c r="IC133" s="209"/>
      <c r="ID133" s="209"/>
      <c r="IE133" s="209"/>
      <c r="IF133" s="209"/>
      <c r="IG133" s="209"/>
      <c r="IH133" s="209"/>
      <c r="II133" s="209"/>
      <c r="IJ133" s="209"/>
      <c r="IK133" s="209"/>
      <c r="IL133" s="209"/>
      <c r="IM133" s="209"/>
      <c r="IN133" s="209"/>
      <c r="IO133" s="209"/>
      <c r="IP133" s="209"/>
      <c r="IQ133" s="209"/>
      <c r="IR133" s="209"/>
      <c r="IS133" s="209"/>
      <c r="IT133" s="209"/>
    </row>
    <row r="134" spans="1:254" s="90" customFormat="1" ht="48" customHeight="1" x14ac:dyDescent="0.3">
      <c r="A134" s="212"/>
      <c r="B134" s="87"/>
      <c r="C134" s="87"/>
      <c r="D134" s="87"/>
      <c r="E134" s="87"/>
      <c r="F134" s="87"/>
      <c r="G134" s="87"/>
      <c r="H134" s="87"/>
      <c r="I134" s="87"/>
      <c r="J134" s="87"/>
      <c r="K134" s="87"/>
      <c r="L134" s="87"/>
      <c r="M134" s="88"/>
      <c r="N134" s="88"/>
      <c r="O134" s="138"/>
      <c r="P134" s="87"/>
      <c r="Q134" s="87"/>
      <c r="R134" s="87"/>
      <c r="S134" s="87"/>
      <c r="T134" s="87"/>
      <c r="U134" s="88"/>
      <c r="V134" s="227"/>
      <c r="W134" s="228"/>
      <c r="X134" s="228"/>
      <c r="Y134" s="228"/>
      <c r="Z134" s="213"/>
      <c r="AA134" s="214"/>
      <c r="AB134" s="214"/>
      <c r="AC134" s="214"/>
      <c r="AD134" s="214"/>
      <c r="AE134" s="214"/>
      <c r="AF134" s="227"/>
      <c r="AG134" s="227"/>
      <c r="AH134" s="227"/>
      <c r="AI134" s="227"/>
      <c r="AJ134" s="227"/>
      <c r="AK134" s="227"/>
      <c r="AL134" s="227"/>
      <c r="AM134" s="227"/>
      <c r="AN134" s="227"/>
      <c r="AO134" s="227"/>
      <c r="AP134" s="227"/>
      <c r="AQ134" s="227"/>
      <c r="AR134" s="209"/>
      <c r="AS134" s="209"/>
      <c r="AT134" s="209"/>
      <c r="AU134" s="209"/>
      <c r="AV134" s="209"/>
      <c r="AW134" s="209"/>
      <c r="AX134" s="209"/>
      <c r="AY134" s="209"/>
      <c r="AZ134" s="209"/>
      <c r="BA134" s="209"/>
      <c r="BB134" s="209"/>
      <c r="BC134" s="209"/>
      <c r="BD134" s="209"/>
      <c r="BE134" s="209"/>
      <c r="BF134" s="209"/>
      <c r="BG134" s="209"/>
      <c r="BH134" s="209"/>
      <c r="BI134" s="209"/>
      <c r="BJ134" s="209"/>
      <c r="BK134" s="209"/>
      <c r="BL134" s="209"/>
      <c r="BM134" s="209"/>
      <c r="BN134" s="209"/>
      <c r="BO134" s="209"/>
      <c r="BP134" s="209"/>
      <c r="BQ134" s="209"/>
      <c r="BR134" s="209"/>
      <c r="BS134" s="209"/>
      <c r="BT134" s="209"/>
      <c r="BU134" s="209"/>
      <c r="BV134" s="209"/>
      <c r="BW134" s="209"/>
      <c r="BX134" s="209"/>
      <c r="BY134" s="209"/>
      <c r="BZ134" s="209"/>
      <c r="CA134" s="209"/>
      <c r="CB134" s="209"/>
      <c r="CC134" s="209"/>
      <c r="CD134" s="209"/>
      <c r="CE134" s="209"/>
      <c r="CF134" s="209"/>
      <c r="CG134" s="209"/>
      <c r="CH134" s="209"/>
      <c r="CI134" s="209"/>
      <c r="CJ134" s="209"/>
      <c r="CK134" s="209"/>
      <c r="CL134" s="209"/>
      <c r="CM134" s="209"/>
      <c r="CN134" s="209"/>
      <c r="CO134" s="209"/>
      <c r="CP134" s="209"/>
      <c r="CQ134" s="209"/>
      <c r="CR134" s="209"/>
      <c r="CS134" s="209"/>
      <c r="CT134" s="209"/>
      <c r="CU134" s="209"/>
      <c r="CV134" s="209"/>
      <c r="CW134" s="209"/>
      <c r="CX134" s="209"/>
      <c r="CY134" s="209"/>
      <c r="CZ134" s="209"/>
      <c r="DA134" s="209"/>
      <c r="DB134" s="209"/>
      <c r="DC134" s="209"/>
      <c r="DD134" s="209"/>
      <c r="DE134" s="209"/>
      <c r="DF134" s="209"/>
      <c r="DG134" s="209"/>
      <c r="DH134" s="209"/>
      <c r="DI134" s="209"/>
      <c r="DJ134" s="209"/>
      <c r="DK134" s="209"/>
      <c r="DL134" s="209"/>
      <c r="DM134" s="209"/>
      <c r="DN134" s="209"/>
      <c r="DO134" s="209"/>
      <c r="DP134" s="209"/>
      <c r="DQ134" s="209"/>
      <c r="DR134" s="209"/>
      <c r="DS134" s="209"/>
      <c r="DT134" s="209"/>
      <c r="DU134" s="209"/>
      <c r="DV134" s="209"/>
      <c r="DW134" s="209"/>
      <c r="DX134" s="209"/>
      <c r="DY134" s="209"/>
      <c r="DZ134" s="209"/>
      <c r="EA134" s="209"/>
      <c r="EB134" s="209"/>
      <c r="EC134" s="209"/>
      <c r="ED134" s="209"/>
      <c r="EE134" s="209"/>
      <c r="EF134" s="209"/>
      <c r="EG134" s="209"/>
      <c r="EH134" s="209"/>
      <c r="EI134" s="209"/>
      <c r="EJ134" s="209"/>
      <c r="EK134" s="209"/>
      <c r="EL134" s="209"/>
      <c r="EM134" s="209"/>
      <c r="EN134" s="209"/>
      <c r="EO134" s="209"/>
      <c r="EP134" s="209"/>
      <c r="EQ134" s="209"/>
      <c r="ER134" s="209"/>
      <c r="ES134" s="209"/>
      <c r="ET134" s="209"/>
      <c r="EU134" s="209"/>
      <c r="EV134" s="209"/>
      <c r="EW134" s="209"/>
      <c r="EX134" s="209"/>
      <c r="EY134" s="209"/>
      <c r="EZ134" s="209"/>
      <c r="FA134" s="209"/>
      <c r="FB134" s="209"/>
      <c r="FC134" s="209"/>
      <c r="FD134" s="209"/>
      <c r="FE134" s="209"/>
      <c r="FF134" s="209"/>
      <c r="FG134" s="209"/>
      <c r="FH134" s="209"/>
      <c r="FI134" s="209"/>
      <c r="FJ134" s="209"/>
      <c r="FK134" s="209"/>
      <c r="FL134" s="209"/>
      <c r="FM134" s="209"/>
      <c r="FN134" s="209"/>
      <c r="FO134" s="209"/>
      <c r="FP134" s="209"/>
      <c r="FQ134" s="209"/>
      <c r="FR134" s="209"/>
      <c r="FS134" s="209"/>
      <c r="FT134" s="209"/>
      <c r="FU134" s="209"/>
      <c r="FV134" s="209"/>
      <c r="FW134" s="209"/>
      <c r="FX134" s="209"/>
      <c r="FY134" s="209"/>
      <c r="FZ134" s="209"/>
      <c r="GA134" s="209"/>
      <c r="GB134" s="209"/>
      <c r="GC134" s="209"/>
      <c r="GD134" s="209"/>
      <c r="GE134" s="209"/>
      <c r="GF134" s="209"/>
      <c r="GG134" s="209"/>
      <c r="GH134" s="209"/>
      <c r="GI134" s="209"/>
      <c r="GJ134" s="209"/>
      <c r="GK134" s="209"/>
      <c r="GL134" s="209"/>
      <c r="GM134" s="209"/>
      <c r="GN134" s="209"/>
      <c r="GO134" s="209"/>
      <c r="GP134" s="209"/>
      <c r="GQ134" s="209"/>
      <c r="GR134" s="209"/>
      <c r="GS134" s="209"/>
      <c r="GT134" s="209"/>
      <c r="GU134" s="209"/>
      <c r="GV134" s="209"/>
      <c r="GW134" s="209"/>
      <c r="GX134" s="209"/>
      <c r="GY134" s="209"/>
      <c r="GZ134" s="209"/>
      <c r="HA134" s="209"/>
      <c r="HB134" s="209"/>
      <c r="HC134" s="209"/>
      <c r="HD134" s="209"/>
      <c r="HE134" s="209"/>
      <c r="HF134" s="209"/>
      <c r="HG134" s="209"/>
      <c r="HH134" s="209"/>
      <c r="HI134" s="209"/>
      <c r="HJ134" s="209"/>
      <c r="HK134" s="209"/>
      <c r="HL134" s="209"/>
      <c r="HM134" s="209"/>
      <c r="HN134" s="209"/>
      <c r="HO134" s="209"/>
      <c r="HP134" s="209"/>
      <c r="HQ134" s="209"/>
      <c r="HR134" s="209"/>
      <c r="HS134" s="209"/>
      <c r="HT134" s="209"/>
      <c r="HU134" s="209"/>
      <c r="HV134" s="209"/>
      <c r="HW134" s="209"/>
      <c r="HX134" s="209"/>
      <c r="HY134" s="209"/>
      <c r="HZ134" s="209"/>
      <c r="IA134" s="209"/>
      <c r="IB134" s="209"/>
      <c r="IC134" s="209"/>
      <c r="ID134" s="209"/>
      <c r="IE134" s="209"/>
      <c r="IF134" s="209"/>
      <c r="IG134" s="209"/>
      <c r="IH134" s="209"/>
      <c r="II134" s="209"/>
      <c r="IJ134" s="209"/>
      <c r="IK134" s="209"/>
      <c r="IL134" s="209"/>
      <c r="IM134" s="209"/>
      <c r="IN134" s="209"/>
      <c r="IO134" s="209"/>
      <c r="IP134" s="209"/>
      <c r="IQ134" s="209"/>
      <c r="IR134" s="209"/>
      <c r="IS134" s="209"/>
      <c r="IT134" s="209"/>
    </row>
    <row r="135" spans="1:254" s="90" customFormat="1" ht="48" customHeight="1" x14ac:dyDescent="0.3">
      <c r="A135" s="212"/>
      <c r="B135" s="87"/>
      <c r="C135" s="87"/>
      <c r="D135" s="87"/>
      <c r="E135" s="87"/>
      <c r="F135" s="87"/>
      <c r="G135" s="87"/>
      <c r="H135" s="87"/>
      <c r="I135" s="87"/>
      <c r="J135" s="87"/>
      <c r="K135" s="87"/>
      <c r="L135" s="87"/>
      <c r="M135" s="88"/>
      <c r="N135" s="88"/>
      <c r="O135" s="138"/>
      <c r="P135" s="87"/>
      <c r="Q135" s="87"/>
      <c r="R135" s="87"/>
      <c r="S135" s="87"/>
      <c r="T135" s="87"/>
      <c r="U135" s="88"/>
      <c r="V135" s="227"/>
      <c r="W135" s="228"/>
      <c r="X135" s="228"/>
      <c r="Y135" s="228"/>
      <c r="Z135" s="213"/>
      <c r="AA135" s="214"/>
      <c r="AB135" s="214"/>
      <c r="AC135" s="214"/>
      <c r="AD135" s="214"/>
      <c r="AE135" s="214"/>
      <c r="AF135" s="227"/>
      <c r="AG135" s="227"/>
      <c r="AH135" s="227"/>
      <c r="AI135" s="227"/>
      <c r="AJ135" s="227"/>
      <c r="AK135" s="227"/>
      <c r="AL135" s="227"/>
      <c r="AM135" s="227"/>
      <c r="AN135" s="227"/>
      <c r="AO135" s="227"/>
      <c r="AP135" s="227"/>
      <c r="AQ135" s="227"/>
      <c r="AR135" s="209"/>
      <c r="AS135" s="209"/>
      <c r="AT135" s="209"/>
      <c r="AU135" s="209"/>
      <c r="AV135" s="209"/>
      <c r="AW135" s="209"/>
      <c r="AX135" s="209"/>
      <c r="AY135" s="209"/>
      <c r="AZ135" s="209"/>
      <c r="BA135" s="209"/>
      <c r="BB135" s="209"/>
      <c r="BC135" s="209"/>
      <c r="BD135" s="209"/>
      <c r="BE135" s="209"/>
      <c r="BF135" s="209"/>
      <c r="BG135" s="209"/>
      <c r="BH135" s="209"/>
      <c r="BI135" s="209"/>
      <c r="BJ135" s="209"/>
      <c r="BK135" s="209"/>
      <c r="BL135" s="209"/>
      <c r="BM135" s="209"/>
      <c r="BN135" s="209"/>
      <c r="BO135" s="209"/>
      <c r="BP135" s="209"/>
      <c r="BQ135" s="209"/>
      <c r="BR135" s="209"/>
      <c r="BS135" s="209"/>
      <c r="BT135" s="209"/>
      <c r="BU135" s="209"/>
      <c r="BV135" s="209"/>
      <c r="BW135" s="209"/>
      <c r="BX135" s="209"/>
      <c r="BY135" s="209"/>
      <c r="BZ135" s="209"/>
      <c r="CA135" s="209"/>
      <c r="CB135" s="209"/>
      <c r="CC135" s="209"/>
      <c r="CD135" s="209"/>
      <c r="CE135" s="209"/>
      <c r="CF135" s="209"/>
      <c r="CG135" s="209"/>
      <c r="CH135" s="209"/>
      <c r="CI135" s="209"/>
      <c r="CJ135" s="209"/>
      <c r="CK135" s="209"/>
      <c r="CL135" s="209"/>
      <c r="CM135" s="209"/>
      <c r="CN135" s="209"/>
      <c r="CO135" s="209"/>
      <c r="CP135" s="209"/>
      <c r="CQ135" s="209"/>
      <c r="CR135" s="209"/>
      <c r="CS135" s="209"/>
      <c r="CT135" s="209"/>
      <c r="CU135" s="209"/>
      <c r="CV135" s="209"/>
      <c r="CW135" s="209"/>
      <c r="CX135" s="209"/>
      <c r="CY135" s="209"/>
      <c r="CZ135" s="209"/>
      <c r="DA135" s="209"/>
      <c r="DB135" s="209"/>
      <c r="DC135" s="209"/>
      <c r="DD135" s="209"/>
      <c r="DE135" s="209"/>
      <c r="DF135" s="209"/>
      <c r="DG135" s="209"/>
      <c r="DH135" s="209"/>
      <c r="DI135" s="209"/>
      <c r="DJ135" s="209"/>
      <c r="DK135" s="209"/>
      <c r="DL135" s="209"/>
      <c r="DM135" s="209"/>
      <c r="DN135" s="209"/>
      <c r="DO135" s="209"/>
      <c r="DP135" s="209"/>
      <c r="DQ135" s="209"/>
      <c r="DR135" s="209"/>
      <c r="DS135" s="209"/>
      <c r="DT135" s="209"/>
      <c r="DU135" s="209"/>
      <c r="DV135" s="209"/>
      <c r="DW135" s="209"/>
      <c r="DX135" s="209"/>
      <c r="DY135" s="209"/>
      <c r="DZ135" s="209"/>
      <c r="EA135" s="209"/>
      <c r="EB135" s="209"/>
      <c r="EC135" s="209"/>
      <c r="ED135" s="209"/>
      <c r="EE135" s="209"/>
      <c r="EF135" s="209"/>
      <c r="EG135" s="209"/>
      <c r="EH135" s="209"/>
      <c r="EI135" s="209"/>
      <c r="EJ135" s="209"/>
      <c r="EK135" s="209"/>
      <c r="EL135" s="209"/>
      <c r="EM135" s="209"/>
      <c r="EN135" s="209"/>
      <c r="EO135" s="209"/>
      <c r="EP135" s="209"/>
      <c r="EQ135" s="209"/>
      <c r="ER135" s="209"/>
      <c r="ES135" s="209"/>
      <c r="ET135" s="209"/>
      <c r="EU135" s="209"/>
      <c r="EV135" s="209"/>
      <c r="EW135" s="209"/>
      <c r="EX135" s="209"/>
      <c r="EY135" s="209"/>
      <c r="EZ135" s="209"/>
      <c r="FA135" s="209"/>
      <c r="FB135" s="209"/>
      <c r="FC135" s="209"/>
      <c r="FD135" s="209"/>
      <c r="FE135" s="209"/>
      <c r="FF135" s="209"/>
      <c r="FG135" s="209"/>
      <c r="FH135" s="209"/>
      <c r="FI135" s="209"/>
      <c r="FJ135" s="209"/>
      <c r="FK135" s="209"/>
      <c r="FL135" s="209"/>
      <c r="FM135" s="209"/>
      <c r="FN135" s="209"/>
      <c r="FO135" s="209"/>
      <c r="FP135" s="209"/>
      <c r="FQ135" s="209"/>
      <c r="FR135" s="209"/>
      <c r="FS135" s="209"/>
      <c r="FT135" s="209"/>
      <c r="FU135" s="209"/>
      <c r="FV135" s="209"/>
      <c r="FW135" s="209"/>
      <c r="FX135" s="209"/>
      <c r="FY135" s="209"/>
      <c r="FZ135" s="209"/>
      <c r="GA135" s="209"/>
      <c r="GB135" s="209"/>
      <c r="GC135" s="209"/>
      <c r="GD135" s="209"/>
      <c r="GE135" s="209"/>
      <c r="GF135" s="209"/>
      <c r="GG135" s="209"/>
      <c r="GH135" s="209"/>
      <c r="GI135" s="209"/>
      <c r="GJ135" s="209"/>
      <c r="GK135" s="209"/>
      <c r="GL135" s="209"/>
      <c r="GM135" s="209"/>
      <c r="GN135" s="209"/>
      <c r="GO135" s="209"/>
      <c r="GP135" s="209"/>
      <c r="GQ135" s="209"/>
      <c r="GR135" s="209"/>
      <c r="GS135" s="209"/>
      <c r="GT135" s="209"/>
      <c r="GU135" s="209"/>
      <c r="GV135" s="209"/>
      <c r="GW135" s="209"/>
      <c r="GX135" s="209"/>
      <c r="GY135" s="209"/>
      <c r="GZ135" s="209"/>
      <c r="HA135" s="209"/>
      <c r="HB135" s="209"/>
      <c r="HC135" s="209"/>
      <c r="HD135" s="209"/>
      <c r="HE135" s="209"/>
      <c r="HF135" s="209"/>
      <c r="HG135" s="209"/>
      <c r="HH135" s="209"/>
      <c r="HI135" s="209"/>
      <c r="HJ135" s="209"/>
      <c r="HK135" s="209"/>
      <c r="HL135" s="209"/>
      <c r="HM135" s="209"/>
      <c r="HN135" s="209"/>
      <c r="HO135" s="209"/>
      <c r="HP135" s="209"/>
      <c r="HQ135" s="209"/>
      <c r="HR135" s="209"/>
      <c r="HS135" s="209"/>
      <c r="HT135" s="209"/>
      <c r="HU135" s="209"/>
      <c r="HV135" s="209"/>
      <c r="HW135" s="209"/>
      <c r="HX135" s="209"/>
      <c r="HY135" s="209"/>
      <c r="HZ135" s="209"/>
      <c r="IA135" s="209"/>
      <c r="IB135" s="209"/>
      <c r="IC135" s="209"/>
      <c r="ID135" s="209"/>
      <c r="IE135" s="209"/>
      <c r="IF135" s="209"/>
      <c r="IG135" s="209"/>
      <c r="IH135" s="209"/>
      <c r="II135" s="209"/>
      <c r="IJ135" s="209"/>
      <c r="IK135" s="209"/>
      <c r="IL135" s="209"/>
      <c r="IM135" s="209"/>
      <c r="IN135" s="209"/>
      <c r="IO135" s="209"/>
      <c r="IP135" s="209"/>
      <c r="IQ135" s="209"/>
      <c r="IR135" s="209"/>
      <c r="IS135" s="209"/>
      <c r="IT135" s="209"/>
    </row>
    <row r="136" spans="1:254" s="90" customFormat="1" ht="48" customHeight="1" x14ac:dyDescent="0.3">
      <c r="A136" s="212"/>
      <c r="B136" s="87"/>
      <c r="C136" s="87"/>
      <c r="D136" s="87"/>
      <c r="E136" s="87"/>
      <c r="F136" s="87"/>
      <c r="G136" s="87"/>
      <c r="H136" s="87"/>
      <c r="I136" s="87"/>
      <c r="J136" s="87"/>
      <c r="K136" s="87"/>
      <c r="L136" s="87"/>
      <c r="M136" s="88"/>
      <c r="N136" s="88"/>
      <c r="O136" s="138"/>
      <c r="P136" s="87"/>
      <c r="Q136" s="87"/>
      <c r="R136" s="87"/>
      <c r="S136" s="87"/>
      <c r="T136" s="87"/>
      <c r="U136" s="88"/>
      <c r="V136" s="227"/>
      <c r="W136" s="228"/>
      <c r="X136" s="228"/>
      <c r="Y136" s="228"/>
      <c r="Z136" s="213"/>
      <c r="AA136" s="214"/>
      <c r="AB136" s="214"/>
      <c r="AC136" s="214"/>
      <c r="AD136" s="214"/>
      <c r="AE136" s="214"/>
      <c r="AF136" s="227"/>
      <c r="AG136" s="227"/>
      <c r="AH136" s="227"/>
      <c r="AI136" s="227"/>
      <c r="AJ136" s="227"/>
      <c r="AK136" s="227"/>
      <c r="AL136" s="227"/>
      <c r="AM136" s="227"/>
      <c r="AN136" s="227"/>
      <c r="AO136" s="227"/>
      <c r="AP136" s="227"/>
      <c r="AQ136" s="227"/>
      <c r="AR136" s="209"/>
      <c r="AS136" s="209"/>
      <c r="AT136" s="209"/>
      <c r="AU136" s="209"/>
      <c r="AV136" s="209"/>
      <c r="AW136" s="209"/>
      <c r="AX136" s="209"/>
      <c r="AY136" s="209"/>
      <c r="AZ136" s="209"/>
      <c r="BA136" s="209"/>
      <c r="BB136" s="209"/>
      <c r="BC136" s="209"/>
      <c r="BD136" s="209"/>
      <c r="BE136" s="209"/>
      <c r="BF136" s="209"/>
      <c r="BG136" s="209"/>
      <c r="BH136" s="209"/>
      <c r="BI136" s="209"/>
      <c r="BJ136" s="209"/>
      <c r="BK136" s="209"/>
      <c r="BL136" s="209"/>
      <c r="BM136" s="209"/>
      <c r="BN136" s="209"/>
      <c r="BO136" s="209"/>
      <c r="BP136" s="209"/>
      <c r="BQ136" s="209"/>
      <c r="BR136" s="209"/>
      <c r="BS136" s="209"/>
      <c r="BT136" s="209"/>
      <c r="BU136" s="209"/>
      <c r="BV136" s="209"/>
      <c r="BW136" s="209"/>
      <c r="BX136" s="209"/>
      <c r="BY136" s="209"/>
      <c r="BZ136" s="209"/>
      <c r="CA136" s="209"/>
      <c r="CB136" s="209"/>
      <c r="CC136" s="209"/>
      <c r="CD136" s="209"/>
      <c r="CE136" s="209"/>
      <c r="CF136" s="209"/>
      <c r="CG136" s="209"/>
      <c r="CH136" s="209"/>
      <c r="CI136" s="209"/>
      <c r="CJ136" s="209"/>
      <c r="CK136" s="209"/>
      <c r="CL136" s="209"/>
      <c r="CM136" s="209"/>
      <c r="CN136" s="209"/>
      <c r="CO136" s="209"/>
      <c r="CP136" s="209"/>
      <c r="CQ136" s="209"/>
      <c r="CR136" s="209"/>
      <c r="CS136" s="209"/>
      <c r="CT136" s="209"/>
      <c r="CU136" s="209"/>
      <c r="CV136" s="209"/>
      <c r="CW136" s="209"/>
      <c r="CX136" s="209"/>
      <c r="CY136" s="209"/>
      <c r="CZ136" s="209"/>
      <c r="DA136" s="209"/>
      <c r="DB136" s="209"/>
      <c r="DC136" s="209"/>
      <c r="DD136" s="209"/>
      <c r="DE136" s="209"/>
      <c r="DF136" s="209"/>
      <c r="DG136" s="209"/>
      <c r="DH136" s="209"/>
      <c r="DI136" s="209"/>
      <c r="DJ136" s="209"/>
      <c r="DK136" s="209"/>
      <c r="DL136" s="209"/>
      <c r="DM136" s="209"/>
      <c r="DN136" s="209"/>
      <c r="DO136" s="209"/>
      <c r="DP136" s="209"/>
      <c r="DQ136" s="209"/>
      <c r="DR136" s="209"/>
      <c r="DS136" s="209"/>
      <c r="DT136" s="209"/>
      <c r="DU136" s="209"/>
      <c r="DV136" s="209"/>
      <c r="DW136" s="209"/>
      <c r="DX136" s="209"/>
      <c r="DY136" s="209"/>
      <c r="DZ136" s="209"/>
      <c r="EA136" s="209"/>
      <c r="EB136" s="209"/>
      <c r="EC136" s="209"/>
      <c r="ED136" s="209"/>
      <c r="EE136" s="209"/>
      <c r="EF136" s="209"/>
      <c r="EG136" s="209"/>
      <c r="EH136" s="209"/>
      <c r="EI136" s="209"/>
      <c r="EJ136" s="209"/>
      <c r="EK136" s="209"/>
      <c r="EL136" s="209"/>
      <c r="EM136" s="209"/>
      <c r="EN136" s="209"/>
      <c r="EO136" s="209"/>
      <c r="EP136" s="209"/>
      <c r="EQ136" s="209"/>
      <c r="ER136" s="209"/>
      <c r="ES136" s="209"/>
      <c r="ET136" s="209"/>
      <c r="EU136" s="209"/>
      <c r="EV136" s="209"/>
      <c r="EW136" s="209"/>
      <c r="EX136" s="209"/>
      <c r="EY136" s="209"/>
      <c r="EZ136" s="209"/>
      <c r="FA136" s="209"/>
      <c r="FB136" s="209"/>
      <c r="FC136" s="209"/>
      <c r="FD136" s="209"/>
      <c r="FE136" s="209"/>
      <c r="FF136" s="209"/>
      <c r="FG136" s="209"/>
      <c r="FH136" s="209"/>
      <c r="FI136" s="209"/>
      <c r="FJ136" s="209"/>
      <c r="FK136" s="209"/>
      <c r="FL136" s="209"/>
      <c r="FM136" s="209"/>
      <c r="FN136" s="209"/>
      <c r="FO136" s="209"/>
      <c r="FP136" s="209"/>
      <c r="FQ136" s="209"/>
      <c r="FR136" s="209"/>
      <c r="FS136" s="209"/>
      <c r="FT136" s="209"/>
      <c r="FU136" s="209"/>
      <c r="FV136" s="209"/>
      <c r="FW136" s="209"/>
      <c r="FX136" s="209"/>
      <c r="FY136" s="209"/>
      <c r="FZ136" s="209"/>
      <c r="GA136" s="209"/>
      <c r="GB136" s="209"/>
      <c r="GC136" s="209"/>
      <c r="GD136" s="209"/>
      <c r="GE136" s="209"/>
      <c r="GF136" s="209"/>
      <c r="GG136" s="209"/>
      <c r="GH136" s="209"/>
      <c r="GI136" s="209"/>
      <c r="GJ136" s="209"/>
      <c r="GK136" s="209"/>
      <c r="GL136" s="209"/>
      <c r="GM136" s="209"/>
      <c r="GN136" s="209"/>
      <c r="GO136" s="209"/>
      <c r="GP136" s="209"/>
      <c r="GQ136" s="209"/>
      <c r="GR136" s="209"/>
      <c r="GS136" s="209"/>
      <c r="GT136" s="209"/>
      <c r="GU136" s="209"/>
      <c r="GV136" s="209"/>
      <c r="GW136" s="209"/>
      <c r="GX136" s="209"/>
      <c r="GY136" s="209"/>
      <c r="GZ136" s="209"/>
      <c r="HA136" s="209"/>
      <c r="HB136" s="209"/>
      <c r="HC136" s="209"/>
      <c r="HD136" s="209"/>
      <c r="HE136" s="209"/>
      <c r="HF136" s="209"/>
      <c r="HG136" s="209"/>
      <c r="HH136" s="209"/>
      <c r="HI136" s="209"/>
      <c r="HJ136" s="209"/>
      <c r="HK136" s="209"/>
      <c r="HL136" s="209"/>
      <c r="HM136" s="209"/>
      <c r="HN136" s="209"/>
      <c r="HO136" s="209"/>
      <c r="HP136" s="209"/>
      <c r="HQ136" s="209"/>
      <c r="HR136" s="209"/>
      <c r="HS136" s="209"/>
      <c r="HT136" s="209"/>
      <c r="HU136" s="209"/>
      <c r="HV136" s="209"/>
      <c r="HW136" s="209"/>
      <c r="HX136" s="209"/>
      <c r="HY136" s="209"/>
      <c r="HZ136" s="209"/>
      <c r="IA136" s="209"/>
      <c r="IB136" s="209"/>
      <c r="IC136" s="209"/>
      <c r="ID136" s="209"/>
      <c r="IE136" s="209"/>
      <c r="IF136" s="209"/>
      <c r="IG136" s="209"/>
      <c r="IH136" s="209"/>
      <c r="II136" s="209"/>
      <c r="IJ136" s="209"/>
      <c r="IK136" s="209"/>
      <c r="IL136" s="209"/>
      <c r="IM136" s="209"/>
      <c r="IN136" s="209"/>
      <c r="IO136" s="209"/>
      <c r="IP136" s="209"/>
      <c r="IQ136" s="209"/>
      <c r="IR136" s="209"/>
      <c r="IS136" s="209"/>
      <c r="IT136" s="209"/>
    </row>
    <row r="137" spans="1:254" s="89" customFormat="1" ht="48" customHeight="1" x14ac:dyDescent="0.3">
      <c r="A137" s="211"/>
      <c r="B137" s="87"/>
      <c r="C137" s="87"/>
      <c r="D137" s="87"/>
      <c r="E137" s="87"/>
      <c r="F137" s="87"/>
      <c r="G137" s="87"/>
      <c r="H137" s="87"/>
      <c r="I137" s="87"/>
      <c r="J137" s="87"/>
      <c r="K137" s="87"/>
      <c r="L137" s="87"/>
      <c r="M137" s="88"/>
      <c r="N137" s="88"/>
      <c r="O137" s="138"/>
      <c r="P137" s="87"/>
      <c r="Q137" s="87"/>
      <c r="R137" s="87"/>
      <c r="S137" s="87"/>
      <c r="T137" s="87"/>
      <c r="U137" s="88"/>
      <c r="V137" s="225"/>
      <c r="W137" s="226"/>
      <c r="X137" s="226"/>
      <c r="Y137" s="226"/>
      <c r="Z137" s="132"/>
      <c r="AA137" s="133"/>
      <c r="AB137" s="133"/>
      <c r="AC137" s="133"/>
      <c r="AD137" s="133"/>
      <c r="AE137" s="133"/>
      <c r="AF137" s="225"/>
      <c r="AG137" s="225"/>
      <c r="AH137" s="225"/>
      <c r="AI137" s="225"/>
      <c r="AJ137" s="225"/>
      <c r="AK137" s="225"/>
      <c r="AL137" s="225"/>
      <c r="AM137" s="225"/>
      <c r="AN137" s="225"/>
      <c r="AO137" s="225"/>
      <c r="AP137" s="225"/>
      <c r="AQ137" s="225"/>
      <c r="IG137" s="209"/>
      <c r="IH137" s="209"/>
      <c r="II137" s="209"/>
      <c r="IJ137" s="209"/>
      <c r="IK137" s="209"/>
      <c r="IL137" s="209"/>
      <c r="IM137" s="209"/>
      <c r="IN137" s="209"/>
      <c r="IO137" s="209"/>
      <c r="IP137" s="209"/>
      <c r="IQ137" s="209"/>
      <c r="IR137" s="209"/>
      <c r="IS137" s="209"/>
      <c r="IT137" s="209"/>
    </row>
    <row r="138" spans="1:254" s="89" customFormat="1" ht="48" customHeight="1" x14ac:dyDescent="0.3">
      <c r="A138" s="211"/>
      <c r="B138" s="87"/>
      <c r="C138" s="87"/>
      <c r="D138" s="87"/>
      <c r="E138" s="87"/>
      <c r="F138" s="87"/>
      <c r="G138" s="87"/>
      <c r="H138" s="87"/>
      <c r="I138" s="87"/>
      <c r="J138" s="87"/>
      <c r="K138" s="87"/>
      <c r="L138" s="87"/>
      <c r="M138" s="88"/>
      <c r="N138" s="88"/>
      <c r="O138" s="138"/>
      <c r="P138" s="87"/>
      <c r="Q138" s="87"/>
      <c r="R138" s="87"/>
      <c r="S138" s="87"/>
      <c r="T138" s="87"/>
      <c r="U138" s="88"/>
      <c r="V138" s="225"/>
      <c r="W138" s="226"/>
      <c r="X138" s="226"/>
      <c r="Y138" s="226"/>
      <c r="Z138" s="132"/>
      <c r="AA138" s="133"/>
      <c r="AB138" s="133"/>
      <c r="AC138" s="133"/>
      <c r="AD138" s="133"/>
      <c r="AE138" s="133"/>
      <c r="AF138" s="225"/>
      <c r="AG138" s="225"/>
      <c r="AH138" s="225"/>
      <c r="AI138" s="225"/>
      <c r="AJ138" s="225"/>
      <c r="AK138" s="225"/>
      <c r="AL138" s="225"/>
      <c r="AM138" s="225"/>
      <c r="AN138" s="225"/>
      <c r="AO138" s="225"/>
      <c r="AP138" s="225"/>
      <c r="AQ138" s="225"/>
    </row>
    <row r="139" spans="1:254" s="89" customFormat="1" ht="48" customHeight="1" x14ac:dyDescent="0.3">
      <c r="A139" s="211"/>
      <c r="B139" s="87"/>
      <c r="C139" s="87"/>
      <c r="D139" s="87"/>
      <c r="E139" s="87"/>
      <c r="F139" s="87"/>
      <c r="G139" s="87"/>
      <c r="H139" s="87"/>
      <c r="I139" s="87"/>
      <c r="J139" s="87"/>
      <c r="K139" s="87"/>
      <c r="L139" s="87"/>
      <c r="M139" s="88"/>
      <c r="N139" s="88"/>
      <c r="O139" s="138"/>
      <c r="P139" s="87"/>
      <c r="Q139" s="87"/>
      <c r="R139" s="87"/>
      <c r="S139" s="87"/>
      <c r="T139" s="87"/>
      <c r="U139" s="88"/>
      <c r="V139" s="225"/>
      <c r="W139" s="226"/>
      <c r="X139" s="226"/>
      <c r="Y139" s="226"/>
      <c r="Z139" s="132"/>
      <c r="AA139" s="133"/>
      <c r="AB139" s="133"/>
      <c r="AC139" s="133"/>
      <c r="AD139" s="133"/>
      <c r="AE139" s="133"/>
      <c r="AF139" s="225"/>
      <c r="AG139" s="225"/>
      <c r="AH139" s="225"/>
      <c r="AI139" s="225"/>
      <c r="AJ139" s="225"/>
      <c r="AK139" s="225"/>
      <c r="AL139" s="225"/>
      <c r="AM139" s="225"/>
      <c r="AN139" s="225"/>
      <c r="AO139" s="225"/>
      <c r="AP139" s="225"/>
      <c r="AQ139" s="225"/>
    </row>
    <row r="140" spans="1:254" s="89" customFormat="1" ht="48" customHeight="1" x14ac:dyDescent="0.3">
      <c r="A140" s="211"/>
      <c r="B140" s="87"/>
      <c r="C140" s="87"/>
      <c r="D140" s="87"/>
      <c r="E140" s="87"/>
      <c r="F140" s="87"/>
      <c r="G140" s="87"/>
      <c r="H140" s="87"/>
      <c r="I140" s="87"/>
      <c r="J140" s="87"/>
      <c r="K140" s="87"/>
      <c r="L140" s="87"/>
      <c r="M140" s="88"/>
      <c r="N140" s="88"/>
      <c r="O140" s="138"/>
      <c r="P140" s="87"/>
      <c r="Q140" s="87"/>
      <c r="R140" s="87"/>
      <c r="S140" s="87"/>
      <c r="T140" s="87"/>
      <c r="U140" s="88"/>
      <c r="V140" s="225"/>
      <c r="W140" s="226"/>
      <c r="X140" s="226"/>
      <c r="Y140" s="226"/>
      <c r="Z140" s="132"/>
      <c r="AA140" s="133"/>
      <c r="AB140" s="133"/>
      <c r="AC140" s="133"/>
      <c r="AD140" s="133"/>
      <c r="AE140" s="133"/>
      <c r="AF140" s="225"/>
      <c r="AG140" s="225"/>
      <c r="AH140" s="225"/>
      <c r="AI140" s="225"/>
      <c r="AJ140" s="225"/>
      <c r="AK140" s="225"/>
      <c r="AL140" s="225"/>
      <c r="AM140" s="225"/>
      <c r="AN140" s="225"/>
      <c r="AO140" s="225"/>
      <c r="AP140" s="225"/>
      <c r="AQ140" s="225"/>
    </row>
    <row r="141" spans="1:254" s="89" customFormat="1" ht="48" customHeight="1" x14ac:dyDescent="0.3">
      <c r="A141" s="211"/>
      <c r="B141" s="87"/>
      <c r="C141" s="87"/>
      <c r="D141" s="87"/>
      <c r="E141" s="87"/>
      <c r="F141" s="87"/>
      <c r="G141" s="87"/>
      <c r="H141" s="87"/>
      <c r="I141" s="87"/>
      <c r="J141" s="87"/>
      <c r="K141" s="87"/>
      <c r="L141" s="87"/>
      <c r="M141" s="88"/>
      <c r="N141" s="88"/>
      <c r="O141" s="138"/>
      <c r="P141" s="87"/>
      <c r="Q141" s="87"/>
      <c r="R141" s="87"/>
      <c r="S141" s="87"/>
      <c r="T141" s="87"/>
      <c r="U141" s="88"/>
      <c r="V141" s="225"/>
      <c r="W141" s="226"/>
      <c r="X141" s="226"/>
      <c r="Y141" s="226"/>
      <c r="Z141" s="132"/>
      <c r="AA141" s="133"/>
      <c r="AB141" s="133"/>
      <c r="AC141" s="133"/>
      <c r="AD141" s="133"/>
      <c r="AE141" s="133"/>
      <c r="AF141" s="225"/>
      <c r="AG141" s="225"/>
      <c r="AH141" s="225"/>
      <c r="AI141" s="225"/>
      <c r="AJ141" s="225"/>
      <c r="AK141" s="225"/>
      <c r="AL141" s="225"/>
      <c r="AM141" s="225"/>
      <c r="AN141" s="225"/>
      <c r="AO141" s="225"/>
      <c r="AP141" s="225"/>
      <c r="AQ141" s="225"/>
    </row>
    <row r="142" spans="1:254" s="89" customFormat="1" ht="48" customHeight="1" x14ac:dyDescent="0.3">
      <c r="A142" s="211"/>
      <c r="B142" s="87"/>
      <c r="C142" s="87"/>
      <c r="D142" s="87"/>
      <c r="E142" s="87"/>
      <c r="F142" s="87"/>
      <c r="G142" s="87"/>
      <c r="H142" s="87"/>
      <c r="I142" s="87"/>
      <c r="J142" s="87"/>
      <c r="K142" s="87"/>
      <c r="L142" s="87"/>
      <c r="M142" s="88"/>
      <c r="N142" s="88"/>
      <c r="O142" s="138"/>
      <c r="P142" s="87"/>
      <c r="Q142" s="87"/>
      <c r="R142" s="87"/>
      <c r="S142" s="87"/>
      <c r="T142" s="87"/>
      <c r="U142" s="88"/>
      <c r="V142" s="225"/>
      <c r="W142" s="226"/>
      <c r="X142" s="226"/>
      <c r="Y142" s="226"/>
      <c r="Z142" s="132"/>
      <c r="AA142" s="133"/>
      <c r="AB142" s="133"/>
      <c r="AC142" s="133"/>
      <c r="AD142" s="133"/>
      <c r="AE142" s="133"/>
      <c r="AF142" s="225"/>
      <c r="AG142" s="225"/>
      <c r="AH142" s="225"/>
      <c r="AI142" s="225"/>
      <c r="AJ142" s="225"/>
      <c r="AK142" s="225"/>
      <c r="AL142" s="225"/>
      <c r="AM142" s="225"/>
      <c r="AN142" s="225"/>
      <c r="AO142" s="225"/>
      <c r="AP142" s="225"/>
      <c r="AQ142" s="225"/>
    </row>
    <row r="143" spans="1:254" s="89" customFormat="1" ht="48" customHeight="1" x14ac:dyDescent="0.3">
      <c r="A143" s="211"/>
      <c r="B143" s="87"/>
      <c r="C143" s="87"/>
      <c r="D143" s="87"/>
      <c r="E143" s="87"/>
      <c r="F143" s="87"/>
      <c r="G143" s="87"/>
      <c r="H143" s="87"/>
      <c r="I143" s="87"/>
      <c r="J143" s="87"/>
      <c r="K143" s="87"/>
      <c r="L143" s="87"/>
      <c r="M143" s="88"/>
      <c r="N143" s="88"/>
      <c r="O143" s="138"/>
      <c r="P143" s="87"/>
      <c r="Q143" s="87"/>
      <c r="R143" s="87"/>
      <c r="S143" s="87"/>
      <c r="T143" s="87"/>
      <c r="U143" s="88"/>
      <c r="V143" s="225"/>
      <c r="W143" s="226"/>
      <c r="X143" s="226"/>
      <c r="Y143" s="226"/>
      <c r="Z143" s="132"/>
      <c r="AA143" s="133"/>
      <c r="AB143" s="133"/>
      <c r="AC143" s="133"/>
      <c r="AD143" s="133"/>
      <c r="AE143" s="133"/>
      <c r="AF143" s="225"/>
      <c r="AG143" s="225"/>
      <c r="AH143" s="225"/>
      <c r="AI143" s="225"/>
      <c r="AJ143" s="225"/>
      <c r="AK143" s="225"/>
      <c r="AL143" s="225"/>
      <c r="AM143" s="225"/>
      <c r="AN143" s="225"/>
      <c r="AO143" s="225"/>
      <c r="AP143" s="225"/>
      <c r="AQ143" s="225"/>
    </row>
    <row r="144" spans="1:254" s="89" customFormat="1" ht="48" customHeight="1" x14ac:dyDescent="0.3">
      <c r="A144" s="211"/>
      <c r="B144" s="87"/>
      <c r="C144" s="87"/>
      <c r="D144" s="87"/>
      <c r="E144" s="87"/>
      <c r="F144" s="87"/>
      <c r="G144" s="87"/>
      <c r="H144" s="87"/>
      <c r="I144" s="87"/>
      <c r="J144" s="87"/>
      <c r="K144" s="87"/>
      <c r="L144" s="87"/>
      <c r="M144" s="88"/>
      <c r="N144" s="88"/>
      <c r="O144" s="138"/>
      <c r="P144" s="87"/>
      <c r="Q144" s="87"/>
      <c r="R144" s="87"/>
      <c r="S144" s="87"/>
      <c r="T144" s="87"/>
      <c r="U144" s="88"/>
      <c r="V144" s="225"/>
      <c r="W144" s="226"/>
      <c r="X144" s="226"/>
      <c r="Y144" s="226"/>
      <c r="Z144" s="132"/>
      <c r="AA144" s="133"/>
      <c r="AB144" s="133"/>
      <c r="AC144" s="133"/>
      <c r="AD144" s="133"/>
      <c r="AE144" s="133"/>
      <c r="AF144" s="225"/>
      <c r="AG144" s="225"/>
      <c r="AH144" s="225"/>
      <c r="AI144" s="225"/>
      <c r="AJ144" s="225"/>
      <c r="AK144" s="225"/>
      <c r="AL144" s="225"/>
      <c r="AM144" s="225"/>
      <c r="AN144" s="225"/>
      <c r="AO144" s="225"/>
      <c r="AP144" s="225"/>
      <c r="AQ144" s="225"/>
    </row>
    <row r="145" spans="1:43" s="89" customFormat="1" ht="48" customHeight="1" x14ac:dyDescent="0.3">
      <c r="A145" s="211"/>
      <c r="B145" s="87"/>
      <c r="C145" s="87"/>
      <c r="D145" s="87"/>
      <c r="E145" s="87"/>
      <c r="F145" s="87"/>
      <c r="G145" s="87"/>
      <c r="H145" s="87"/>
      <c r="I145" s="87"/>
      <c r="J145" s="87"/>
      <c r="K145" s="87"/>
      <c r="L145" s="87"/>
      <c r="M145" s="88"/>
      <c r="N145" s="88"/>
      <c r="O145" s="138"/>
      <c r="P145" s="87"/>
      <c r="Q145" s="87"/>
      <c r="R145" s="87"/>
      <c r="S145" s="87"/>
      <c r="T145" s="87"/>
      <c r="U145" s="88"/>
      <c r="V145" s="225"/>
      <c r="W145" s="226"/>
      <c r="X145" s="226"/>
      <c r="Y145" s="226"/>
      <c r="Z145" s="132"/>
      <c r="AA145" s="133"/>
      <c r="AB145" s="133"/>
      <c r="AC145" s="133"/>
      <c r="AD145" s="133"/>
      <c r="AE145" s="133"/>
      <c r="AF145" s="225"/>
      <c r="AG145" s="225"/>
      <c r="AH145" s="225"/>
      <c r="AI145" s="225"/>
      <c r="AJ145" s="225"/>
      <c r="AK145" s="225"/>
      <c r="AL145" s="225"/>
      <c r="AM145" s="225"/>
      <c r="AN145" s="225"/>
      <c r="AO145" s="225"/>
      <c r="AP145" s="225"/>
      <c r="AQ145" s="225"/>
    </row>
    <row r="146" spans="1:43" s="89" customFormat="1" ht="48" customHeight="1" x14ac:dyDescent="0.3">
      <c r="A146" s="211"/>
      <c r="B146" s="87"/>
      <c r="C146" s="87"/>
      <c r="D146" s="87"/>
      <c r="E146" s="87"/>
      <c r="F146" s="87"/>
      <c r="G146" s="87"/>
      <c r="H146" s="87"/>
      <c r="I146" s="87"/>
      <c r="J146" s="87"/>
      <c r="K146" s="87"/>
      <c r="L146" s="87"/>
      <c r="M146" s="88"/>
      <c r="N146" s="88"/>
      <c r="O146" s="138"/>
      <c r="P146" s="87"/>
      <c r="Q146" s="87"/>
      <c r="R146" s="87"/>
      <c r="S146" s="87"/>
      <c r="T146" s="87"/>
      <c r="U146" s="88"/>
      <c r="V146" s="225"/>
      <c r="W146" s="226"/>
      <c r="X146" s="226"/>
      <c r="Y146" s="226"/>
      <c r="Z146" s="132"/>
      <c r="AA146" s="133"/>
      <c r="AB146" s="133"/>
      <c r="AC146" s="133"/>
      <c r="AD146" s="133"/>
      <c r="AE146" s="133"/>
      <c r="AF146" s="225"/>
      <c r="AG146" s="225"/>
      <c r="AH146" s="225"/>
      <c r="AI146" s="225"/>
      <c r="AJ146" s="225"/>
      <c r="AK146" s="225"/>
      <c r="AL146" s="225"/>
      <c r="AM146" s="225"/>
      <c r="AN146" s="225"/>
      <c r="AO146" s="225"/>
      <c r="AP146" s="225"/>
      <c r="AQ146" s="225"/>
    </row>
    <row r="147" spans="1:43" s="89" customFormat="1" ht="48" customHeight="1" x14ac:dyDescent="0.3">
      <c r="A147" s="211"/>
      <c r="B147" s="87"/>
      <c r="C147" s="87"/>
      <c r="D147" s="87"/>
      <c r="E147" s="87"/>
      <c r="F147" s="87"/>
      <c r="G147" s="87"/>
      <c r="H147" s="87"/>
      <c r="I147" s="87"/>
      <c r="J147" s="87"/>
      <c r="K147" s="87"/>
      <c r="L147" s="87"/>
      <c r="M147" s="88"/>
      <c r="N147" s="88"/>
      <c r="O147" s="138"/>
      <c r="P147" s="87"/>
      <c r="Q147" s="87"/>
      <c r="R147" s="87"/>
      <c r="S147" s="87"/>
      <c r="T147" s="87"/>
      <c r="U147" s="88"/>
      <c r="V147" s="225"/>
      <c r="W147" s="226"/>
      <c r="X147" s="226"/>
      <c r="Y147" s="226"/>
      <c r="Z147" s="132"/>
      <c r="AA147" s="133"/>
      <c r="AB147" s="133"/>
      <c r="AC147" s="133"/>
      <c r="AD147" s="133"/>
      <c r="AE147" s="133"/>
      <c r="AF147" s="225"/>
      <c r="AG147" s="225"/>
      <c r="AH147" s="225"/>
      <c r="AI147" s="225"/>
      <c r="AJ147" s="225"/>
      <c r="AK147" s="225"/>
      <c r="AL147" s="225"/>
      <c r="AM147" s="225"/>
      <c r="AN147" s="225"/>
      <c r="AO147" s="225"/>
      <c r="AP147" s="225"/>
      <c r="AQ147" s="225"/>
    </row>
    <row r="148" spans="1:43" s="89" customFormat="1" ht="48" customHeight="1" x14ac:dyDescent="0.3">
      <c r="A148" s="211"/>
      <c r="B148" s="87"/>
      <c r="C148" s="87"/>
      <c r="D148" s="87"/>
      <c r="E148" s="87"/>
      <c r="F148" s="87"/>
      <c r="G148" s="87"/>
      <c r="H148" s="87"/>
      <c r="I148" s="87"/>
      <c r="J148" s="87"/>
      <c r="K148" s="87"/>
      <c r="L148" s="87"/>
      <c r="M148" s="88"/>
      <c r="N148" s="88"/>
      <c r="O148" s="138"/>
      <c r="P148" s="87"/>
      <c r="Q148" s="87"/>
      <c r="R148" s="87"/>
      <c r="S148" s="87"/>
      <c r="T148" s="87"/>
      <c r="U148" s="88"/>
      <c r="V148" s="225"/>
      <c r="W148" s="226"/>
      <c r="X148" s="226"/>
      <c r="Y148" s="226"/>
      <c r="Z148" s="132"/>
      <c r="AA148" s="133"/>
      <c r="AB148" s="133"/>
      <c r="AC148" s="133"/>
      <c r="AD148" s="133"/>
      <c r="AE148" s="133"/>
      <c r="AF148" s="225"/>
      <c r="AG148" s="225"/>
      <c r="AH148" s="225"/>
      <c r="AI148" s="225"/>
      <c r="AJ148" s="225"/>
      <c r="AK148" s="225"/>
      <c r="AL148" s="225"/>
      <c r="AM148" s="225"/>
      <c r="AN148" s="225"/>
      <c r="AO148" s="225"/>
      <c r="AP148" s="225"/>
      <c r="AQ148" s="225"/>
    </row>
    <row r="149" spans="1:43" s="89" customFormat="1" ht="48" customHeight="1" x14ac:dyDescent="0.3">
      <c r="A149" s="211"/>
      <c r="B149" s="87"/>
      <c r="C149" s="87"/>
      <c r="D149" s="87"/>
      <c r="E149" s="87"/>
      <c r="F149" s="87"/>
      <c r="G149" s="87"/>
      <c r="H149" s="87"/>
      <c r="I149" s="87"/>
      <c r="J149" s="87"/>
      <c r="K149" s="87"/>
      <c r="L149" s="87"/>
      <c r="M149" s="88"/>
      <c r="N149" s="88"/>
      <c r="O149" s="138"/>
      <c r="P149" s="87"/>
      <c r="Q149" s="87"/>
      <c r="R149" s="87"/>
      <c r="S149" s="87"/>
      <c r="T149" s="87"/>
      <c r="U149" s="88"/>
      <c r="V149" s="225"/>
      <c r="W149" s="226"/>
      <c r="X149" s="226"/>
      <c r="Y149" s="226"/>
      <c r="Z149" s="132"/>
      <c r="AA149" s="133"/>
      <c r="AB149" s="133"/>
      <c r="AC149" s="133"/>
      <c r="AD149" s="133"/>
      <c r="AE149" s="133"/>
      <c r="AF149" s="225"/>
      <c r="AG149" s="225"/>
      <c r="AH149" s="225"/>
      <c r="AI149" s="225"/>
      <c r="AJ149" s="225"/>
      <c r="AK149" s="225"/>
      <c r="AL149" s="225"/>
      <c r="AM149" s="225"/>
      <c r="AN149" s="225"/>
      <c r="AO149" s="225"/>
      <c r="AP149" s="225"/>
      <c r="AQ149" s="225"/>
    </row>
    <row r="150" spans="1:43" s="89" customFormat="1" ht="48" customHeight="1" x14ac:dyDescent="0.3">
      <c r="A150" s="211"/>
      <c r="B150" s="87"/>
      <c r="C150" s="87"/>
      <c r="D150" s="87"/>
      <c r="E150" s="87"/>
      <c r="F150" s="87"/>
      <c r="G150" s="87"/>
      <c r="H150" s="87"/>
      <c r="I150" s="87"/>
      <c r="J150" s="87"/>
      <c r="K150" s="87"/>
      <c r="L150" s="87"/>
      <c r="M150" s="88"/>
      <c r="N150" s="88"/>
      <c r="O150" s="138"/>
      <c r="P150" s="87"/>
      <c r="Q150" s="87"/>
      <c r="R150" s="87"/>
      <c r="S150" s="87"/>
      <c r="T150" s="87"/>
      <c r="U150" s="88"/>
      <c r="V150" s="225"/>
      <c r="W150" s="226"/>
      <c r="X150" s="226"/>
      <c r="Y150" s="226"/>
      <c r="Z150" s="132"/>
      <c r="AA150" s="133"/>
      <c r="AB150" s="133"/>
      <c r="AC150" s="133"/>
      <c r="AD150" s="133"/>
      <c r="AE150" s="133"/>
      <c r="AF150" s="225"/>
      <c r="AG150" s="225"/>
      <c r="AH150" s="225"/>
      <c r="AI150" s="225"/>
      <c r="AJ150" s="225"/>
      <c r="AK150" s="225"/>
      <c r="AL150" s="225"/>
      <c r="AM150" s="225"/>
      <c r="AN150" s="225"/>
      <c r="AO150" s="225"/>
      <c r="AP150" s="225"/>
      <c r="AQ150" s="225"/>
    </row>
    <row r="151" spans="1:43" s="89" customFormat="1" ht="48" customHeight="1" x14ac:dyDescent="0.3">
      <c r="A151" s="211"/>
      <c r="B151" s="87"/>
      <c r="C151" s="87"/>
      <c r="D151" s="87"/>
      <c r="E151" s="87"/>
      <c r="F151" s="87"/>
      <c r="G151" s="87"/>
      <c r="H151" s="87"/>
      <c r="I151" s="87"/>
      <c r="J151" s="87"/>
      <c r="K151" s="87"/>
      <c r="L151" s="87"/>
      <c r="M151" s="88"/>
      <c r="N151" s="88"/>
      <c r="O151" s="138"/>
      <c r="P151" s="87"/>
      <c r="Q151" s="87"/>
      <c r="R151" s="87"/>
      <c r="S151" s="87"/>
      <c r="T151" s="87"/>
      <c r="U151" s="88"/>
      <c r="V151" s="225"/>
      <c r="W151" s="226"/>
      <c r="X151" s="226"/>
      <c r="Y151" s="226"/>
      <c r="Z151" s="132"/>
      <c r="AA151" s="133"/>
      <c r="AB151" s="133"/>
      <c r="AC151" s="133"/>
      <c r="AD151" s="133"/>
      <c r="AE151" s="133"/>
      <c r="AF151" s="225"/>
      <c r="AG151" s="225"/>
      <c r="AH151" s="225"/>
      <c r="AI151" s="225"/>
      <c r="AJ151" s="225"/>
      <c r="AK151" s="225"/>
      <c r="AL151" s="225"/>
      <c r="AM151" s="225"/>
      <c r="AN151" s="225"/>
      <c r="AO151" s="225"/>
      <c r="AP151" s="225"/>
      <c r="AQ151" s="225"/>
    </row>
    <row r="152" spans="1:43" s="89" customFormat="1" ht="48" customHeight="1" x14ac:dyDescent="0.3">
      <c r="A152" s="211"/>
      <c r="B152" s="87"/>
      <c r="C152" s="87"/>
      <c r="D152" s="87"/>
      <c r="E152" s="87"/>
      <c r="F152" s="87"/>
      <c r="G152" s="87"/>
      <c r="H152" s="87"/>
      <c r="I152" s="87"/>
      <c r="J152" s="87"/>
      <c r="K152" s="87"/>
      <c r="L152" s="87"/>
      <c r="M152" s="88"/>
      <c r="N152" s="88"/>
      <c r="O152" s="138"/>
      <c r="P152" s="87"/>
      <c r="Q152" s="87"/>
      <c r="R152" s="87"/>
      <c r="S152" s="87"/>
      <c r="T152" s="87"/>
      <c r="U152" s="88"/>
      <c r="V152" s="225"/>
      <c r="W152" s="226"/>
      <c r="X152" s="226"/>
      <c r="Y152" s="226"/>
      <c r="Z152" s="132"/>
      <c r="AA152" s="133"/>
      <c r="AB152" s="133"/>
      <c r="AC152" s="133"/>
      <c r="AD152" s="133"/>
      <c r="AE152" s="133"/>
      <c r="AF152" s="225"/>
      <c r="AG152" s="225"/>
      <c r="AH152" s="225"/>
      <c r="AI152" s="225"/>
      <c r="AJ152" s="225"/>
      <c r="AK152" s="225"/>
      <c r="AL152" s="225"/>
      <c r="AM152" s="225"/>
      <c r="AN152" s="225"/>
      <c r="AO152" s="225"/>
      <c r="AP152" s="225"/>
      <c r="AQ152" s="225"/>
    </row>
    <row r="153" spans="1:43" s="89" customFormat="1" ht="48" customHeight="1" x14ac:dyDescent="0.3">
      <c r="A153" s="211"/>
      <c r="B153" s="87"/>
      <c r="C153" s="87"/>
      <c r="D153" s="87"/>
      <c r="E153" s="87"/>
      <c r="F153" s="87"/>
      <c r="G153" s="87"/>
      <c r="H153" s="87"/>
      <c r="I153" s="87"/>
      <c r="J153" s="87"/>
      <c r="K153" s="87"/>
      <c r="L153" s="87"/>
      <c r="M153" s="88"/>
      <c r="N153" s="88"/>
      <c r="O153" s="138"/>
      <c r="P153" s="87"/>
      <c r="Q153" s="87"/>
      <c r="R153" s="87"/>
      <c r="S153" s="87"/>
      <c r="T153" s="87"/>
      <c r="U153" s="88"/>
      <c r="V153" s="225"/>
      <c r="W153" s="226"/>
      <c r="X153" s="226"/>
      <c r="Y153" s="226"/>
      <c r="Z153" s="132"/>
      <c r="AA153" s="133"/>
      <c r="AB153" s="133"/>
      <c r="AC153" s="133"/>
      <c r="AD153" s="133"/>
      <c r="AE153" s="133"/>
      <c r="AF153" s="225"/>
      <c r="AG153" s="225"/>
      <c r="AH153" s="225"/>
      <c r="AI153" s="225"/>
      <c r="AJ153" s="225"/>
      <c r="AK153" s="225"/>
      <c r="AL153" s="225"/>
      <c r="AM153" s="225"/>
      <c r="AN153" s="225"/>
      <c r="AO153" s="225"/>
      <c r="AP153" s="225"/>
      <c r="AQ153" s="225"/>
    </row>
    <row r="154" spans="1:43" s="89" customFormat="1" ht="48" customHeight="1" x14ac:dyDescent="0.3">
      <c r="A154" s="211"/>
      <c r="B154" s="87"/>
      <c r="C154" s="87"/>
      <c r="D154" s="87"/>
      <c r="E154" s="87"/>
      <c r="F154" s="87"/>
      <c r="G154" s="87"/>
      <c r="H154" s="87"/>
      <c r="I154" s="87"/>
      <c r="J154" s="87"/>
      <c r="K154" s="87"/>
      <c r="L154" s="87"/>
      <c r="M154" s="88"/>
      <c r="N154" s="88"/>
      <c r="O154" s="138"/>
      <c r="P154" s="87"/>
      <c r="Q154" s="87"/>
      <c r="R154" s="87"/>
      <c r="S154" s="87"/>
      <c r="T154" s="87"/>
      <c r="U154" s="88"/>
      <c r="V154" s="225"/>
      <c r="W154" s="226"/>
      <c r="X154" s="226"/>
      <c r="Y154" s="226"/>
      <c r="Z154" s="132"/>
      <c r="AA154" s="133"/>
      <c r="AB154" s="133"/>
      <c r="AC154" s="133"/>
      <c r="AD154" s="133"/>
      <c r="AE154" s="133"/>
      <c r="AF154" s="225"/>
      <c r="AG154" s="225"/>
      <c r="AH154" s="225"/>
      <c r="AI154" s="225"/>
      <c r="AJ154" s="225"/>
      <c r="AK154" s="225"/>
      <c r="AL154" s="225"/>
      <c r="AM154" s="225"/>
      <c r="AN154" s="225"/>
      <c r="AO154" s="225"/>
      <c r="AP154" s="225"/>
      <c r="AQ154" s="225"/>
    </row>
    <row r="155" spans="1:43" s="89" customFormat="1" ht="48" customHeight="1" x14ac:dyDescent="0.3">
      <c r="A155" s="211"/>
      <c r="B155" s="87"/>
      <c r="C155" s="87"/>
      <c r="D155" s="87"/>
      <c r="E155" s="87"/>
      <c r="F155" s="87"/>
      <c r="G155" s="87"/>
      <c r="H155" s="87"/>
      <c r="I155" s="87"/>
      <c r="J155" s="87"/>
      <c r="K155" s="87"/>
      <c r="L155" s="87"/>
      <c r="M155" s="88"/>
      <c r="N155" s="88"/>
      <c r="O155" s="138"/>
      <c r="P155" s="87"/>
      <c r="Q155" s="87"/>
      <c r="R155" s="87"/>
      <c r="S155" s="87"/>
      <c r="T155" s="87"/>
      <c r="U155" s="88"/>
      <c r="V155" s="225"/>
      <c r="W155" s="226"/>
      <c r="X155" s="226"/>
      <c r="Y155" s="226"/>
      <c r="Z155" s="132"/>
      <c r="AA155" s="133"/>
      <c r="AB155" s="133"/>
      <c r="AC155" s="133"/>
      <c r="AD155" s="133"/>
      <c r="AE155" s="133"/>
      <c r="AF155" s="225"/>
      <c r="AG155" s="225"/>
      <c r="AH155" s="225"/>
      <c r="AI155" s="225"/>
      <c r="AJ155" s="225"/>
      <c r="AK155" s="225"/>
      <c r="AL155" s="225"/>
      <c r="AM155" s="225"/>
      <c r="AN155" s="225"/>
      <c r="AO155" s="225"/>
      <c r="AP155" s="225"/>
      <c r="AQ155" s="225"/>
    </row>
    <row r="156" spans="1:43" s="89" customFormat="1" ht="48" customHeight="1" x14ac:dyDescent="0.3">
      <c r="A156" s="211"/>
      <c r="B156" s="87"/>
      <c r="C156" s="87"/>
      <c r="D156" s="87"/>
      <c r="E156" s="87"/>
      <c r="F156" s="87"/>
      <c r="G156" s="87"/>
      <c r="H156" s="87"/>
      <c r="I156" s="87"/>
      <c r="J156" s="87"/>
      <c r="K156" s="87"/>
      <c r="L156" s="87"/>
      <c r="M156" s="88"/>
      <c r="N156" s="88"/>
      <c r="O156" s="138"/>
      <c r="P156" s="87"/>
      <c r="Q156" s="87"/>
      <c r="R156" s="87"/>
      <c r="S156" s="87"/>
      <c r="T156" s="87"/>
      <c r="U156" s="88"/>
      <c r="V156" s="225"/>
      <c r="W156" s="226"/>
      <c r="X156" s="226"/>
      <c r="Y156" s="226"/>
      <c r="Z156" s="132"/>
      <c r="AA156" s="133"/>
      <c r="AB156" s="133"/>
      <c r="AC156" s="133"/>
      <c r="AD156" s="133"/>
      <c r="AE156" s="133"/>
      <c r="AF156" s="225"/>
      <c r="AG156" s="225"/>
      <c r="AH156" s="225"/>
      <c r="AI156" s="225"/>
      <c r="AJ156" s="225"/>
      <c r="AK156" s="225"/>
      <c r="AL156" s="225"/>
      <c r="AM156" s="225"/>
      <c r="AN156" s="225"/>
      <c r="AO156" s="225"/>
      <c r="AP156" s="225"/>
      <c r="AQ156" s="225"/>
    </row>
    <row r="157" spans="1:43" s="89" customFormat="1" ht="48" customHeight="1" x14ac:dyDescent="0.3">
      <c r="A157" s="211"/>
      <c r="B157" s="87"/>
      <c r="C157" s="87"/>
      <c r="D157" s="87"/>
      <c r="E157" s="87"/>
      <c r="F157" s="87"/>
      <c r="G157" s="87"/>
      <c r="H157" s="87"/>
      <c r="I157" s="87"/>
      <c r="J157" s="87"/>
      <c r="K157" s="87"/>
      <c r="L157" s="87"/>
      <c r="M157" s="88"/>
      <c r="N157" s="88"/>
      <c r="O157" s="138"/>
      <c r="P157" s="87"/>
      <c r="Q157" s="87"/>
      <c r="R157" s="87"/>
      <c r="S157" s="87"/>
      <c r="T157" s="87"/>
      <c r="U157" s="88"/>
      <c r="V157" s="225"/>
      <c r="W157" s="226"/>
      <c r="X157" s="226"/>
      <c r="Y157" s="226"/>
      <c r="Z157" s="132"/>
      <c r="AA157" s="133"/>
      <c r="AB157" s="133"/>
      <c r="AC157" s="133"/>
      <c r="AD157" s="133"/>
      <c r="AE157" s="133"/>
      <c r="AF157" s="225"/>
      <c r="AG157" s="225"/>
      <c r="AH157" s="225"/>
      <c r="AI157" s="225"/>
      <c r="AJ157" s="225"/>
      <c r="AK157" s="225"/>
      <c r="AL157" s="225"/>
      <c r="AM157" s="225"/>
      <c r="AN157" s="225"/>
      <c r="AO157" s="225"/>
      <c r="AP157" s="225"/>
      <c r="AQ157" s="225"/>
    </row>
    <row r="158" spans="1:43" s="89" customFormat="1" ht="48" customHeight="1" x14ac:dyDescent="0.3">
      <c r="A158" s="211"/>
      <c r="B158" s="87"/>
      <c r="C158" s="87"/>
      <c r="D158" s="87"/>
      <c r="E158" s="87"/>
      <c r="F158" s="87"/>
      <c r="G158" s="87"/>
      <c r="H158" s="87"/>
      <c r="I158" s="87"/>
      <c r="J158" s="87"/>
      <c r="K158" s="87"/>
      <c r="L158" s="87"/>
      <c r="M158" s="88"/>
      <c r="N158" s="88"/>
      <c r="O158" s="138"/>
      <c r="P158" s="87"/>
      <c r="Q158" s="87"/>
      <c r="R158" s="87"/>
      <c r="S158" s="87"/>
      <c r="T158" s="87"/>
      <c r="U158" s="88"/>
      <c r="V158" s="225"/>
      <c r="W158" s="226"/>
      <c r="X158" s="226"/>
      <c r="Y158" s="226"/>
      <c r="Z158" s="132"/>
      <c r="AA158" s="133"/>
      <c r="AB158" s="133"/>
      <c r="AC158" s="133"/>
      <c r="AD158" s="133"/>
      <c r="AE158" s="133"/>
      <c r="AF158" s="225"/>
      <c r="AG158" s="225"/>
      <c r="AH158" s="225"/>
      <c r="AI158" s="225"/>
      <c r="AJ158" s="225"/>
      <c r="AK158" s="225"/>
      <c r="AL158" s="225"/>
      <c r="AM158" s="225"/>
      <c r="AN158" s="225"/>
      <c r="AO158" s="225"/>
      <c r="AP158" s="225"/>
      <c r="AQ158" s="225"/>
    </row>
    <row r="159" spans="1:43" s="89" customFormat="1" ht="48" customHeight="1" x14ac:dyDescent="0.3">
      <c r="A159" s="211"/>
      <c r="B159" s="87"/>
      <c r="C159" s="87"/>
      <c r="D159" s="87"/>
      <c r="E159" s="87"/>
      <c r="F159" s="87"/>
      <c r="G159" s="87"/>
      <c r="H159" s="87"/>
      <c r="I159" s="87"/>
      <c r="J159" s="87"/>
      <c r="K159" s="87"/>
      <c r="L159" s="87"/>
      <c r="M159" s="88"/>
      <c r="N159" s="88"/>
      <c r="O159" s="138"/>
      <c r="P159" s="87"/>
      <c r="Q159" s="87"/>
      <c r="R159" s="87"/>
      <c r="S159" s="87"/>
      <c r="T159" s="87"/>
      <c r="U159" s="88"/>
      <c r="V159" s="225"/>
      <c r="W159" s="226"/>
      <c r="X159" s="226"/>
      <c r="Y159" s="226"/>
      <c r="Z159" s="132"/>
      <c r="AA159" s="133"/>
      <c r="AB159" s="133"/>
      <c r="AC159" s="133"/>
      <c r="AD159" s="133"/>
      <c r="AE159" s="133"/>
      <c r="AF159" s="225"/>
      <c r="AG159" s="225"/>
      <c r="AH159" s="225"/>
      <c r="AI159" s="225"/>
      <c r="AJ159" s="225"/>
      <c r="AK159" s="225"/>
      <c r="AL159" s="225"/>
      <c r="AM159" s="225"/>
      <c r="AN159" s="225"/>
      <c r="AO159" s="225"/>
      <c r="AP159" s="225"/>
      <c r="AQ159" s="225"/>
    </row>
    <row r="160" spans="1:43" s="89" customFormat="1" ht="48" customHeight="1" x14ac:dyDescent="0.3">
      <c r="A160" s="211"/>
      <c r="B160" s="87"/>
      <c r="C160" s="87"/>
      <c r="D160" s="87"/>
      <c r="E160" s="87"/>
      <c r="F160" s="87"/>
      <c r="G160" s="87"/>
      <c r="H160" s="87"/>
      <c r="I160" s="87"/>
      <c r="J160" s="87"/>
      <c r="K160" s="87"/>
      <c r="L160" s="87"/>
      <c r="M160" s="88"/>
      <c r="N160" s="88"/>
      <c r="O160" s="138"/>
      <c r="P160" s="87"/>
      <c r="Q160" s="87"/>
      <c r="R160" s="87"/>
      <c r="S160" s="87"/>
      <c r="T160" s="87"/>
      <c r="U160" s="88"/>
      <c r="V160" s="225"/>
      <c r="W160" s="226"/>
      <c r="X160" s="226"/>
      <c r="Y160" s="226"/>
      <c r="Z160" s="132"/>
      <c r="AA160" s="133"/>
      <c r="AB160" s="133"/>
      <c r="AC160" s="133"/>
      <c r="AD160" s="133"/>
      <c r="AE160" s="133"/>
      <c r="AF160" s="225"/>
      <c r="AG160" s="225"/>
      <c r="AH160" s="225"/>
      <c r="AI160" s="225"/>
      <c r="AJ160" s="225"/>
      <c r="AK160" s="225"/>
      <c r="AL160" s="225"/>
      <c r="AM160" s="225"/>
      <c r="AN160" s="225"/>
      <c r="AO160" s="225"/>
      <c r="AP160" s="225"/>
      <c r="AQ160" s="225"/>
    </row>
    <row r="161" spans="1:43" s="89" customFormat="1" ht="48" customHeight="1" x14ac:dyDescent="0.3">
      <c r="A161" s="211"/>
      <c r="B161" s="87"/>
      <c r="C161" s="87"/>
      <c r="D161" s="87"/>
      <c r="E161" s="87"/>
      <c r="F161" s="87"/>
      <c r="G161" s="87"/>
      <c r="H161" s="87"/>
      <c r="I161" s="87"/>
      <c r="J161" s="87"/>
      <c r="K161" s="87"/>
      <c r="L161" s="87"/>
      <c r="M161" s="88"/>
      <c r="N161" s="88"/>
      <c r="O161" s="138"/>
      <c r="P161" s="87"/>
      <c r="Q161" s="87"/>
      <c r="R161" s="87"/>
      <c r="S161" s="87"/>
      <c r="T161" s="87"/>
      <c r="U161" s="88"/>
      <c r="V161" s="225"/>
      <c r="W161" s="226"/>
      <c r="X161" s="226"/>
      <c r="Y161" s="226"/>
      <c r="Z161" s="132"/>
      <c r="AA161" s="133"/>
      <c r="AB161" s="133"/>
      <c r="AC161" s="133"/>
      <c r="AD161" s="133"/>
      <c r="AE161" s="133"/>
      <c r="AF161" s="225"/>
      <c r="AG161" s="225"/>
      <c r="AH161" s="225"/>
      <c r="AI161" s="225"/>
      <c r="AJ161" s="225"/>
      <c r="AK161" s="225"/>
      <c r="AL161" s="225"/>
      <c r="AM161" s="225"/>
      <c r="AN161" s="225"/>
      <c r="AO161" s="225"/>
      <c r="AP161" s="225"/>
      <c r="AQ161" s="225"/>
    </row>
    <row r="162" spans="1:43" s="89" customFormat="1" ht="48" customHeight="1" x14ac:dyDescent="0.3">
      <c r="A162" s="211"/>
      <c r="B162" s="87"/>
      <c r="C162" s="87"/>
      <c r="D162" s="87"/>
      <c r="E162" s="87"/>
      <c r="F162" s="87"/>
      <c r="G162" s="87"/>
      <c r="H162" s="87"/>
      <c r="I162" s="87"/>
      <c r="J162" s="87"/>
      <c r="K162" s="87"/>
      <c r="L162" s="87"/>
      <c r="M162" s="88"/>
      <c r="N162" s="88"/>
      <c r="O162" s="138"/>
      <c r="P162" s="87"/>
      <c r="Q162" s="87"/>
      <c r="R162" s="87"/>
      <c r="S162" s="87"/>
      <c r="T162" s="87"/>
      <c r="U162" s="88"/>
      <c r="V162" s="225"/>
      <c r="W162" s="226"/>
      <c r="X162" s="226"/>
      <c r="Y162" s="226"/>
      <c r="Z162" s="132"/>
      <c r="AA162" s="133"/>
      <c r="AB162" s="133"/>
      <c r="AC162" s="133"/>
      <c r="AD162" s="133"/>
      <c r="AE162" s="133"/>
      <c r="AF162" s="225"/>
      <c r="AG162" s="225"/>
      <c r="AH162" s="225"/>
      <c r="AI162" s="225"/>
      <c r="AJ162" s="225"/>
      <c r="AK162" s="225"/>
      <c r="AL162" s="225"/>
      <c r="AM162" s="225"/>
      <c r="AN162" s="225"/>
      <c r="AO162" s="225"/>
      <c r="AP162" s="225"/>
      <c r="AQ162" s="225"/>
    </row>
    <row r="163" spans="1:43" s="89" customFormat="1" ht="48" customHeight="1" x14ac:dyDescent="0.3">
      <c r="A163" s="211"/>
      <c r="B163" s="87"/>
      <c r="C163" s="87"/>
      <c r="D163" s="87"/>
      <c r="E163" s="87"/>
      <c r="F163" s="87"/>
      <c r="G163" s="87"/>
      <c r="H163" s="87"/>
      <c r="I163" s="87"/>
      <c r="J163" s="87"/>
      <c r="K163" s="87"/>
      <c r="L163" s="87"/>
      <c r="M163" s="88"/>
      <c r="N163" s="88"/>
      <c r="O163" s="138"/>
      <c r="P163" s="87"/>
      <c r="Q163" s="87"/>
      <c r="R163" s="87"/>
      <c r="S163" s="87"/>
      <c r="T163" s="87"/>
      <c r="U163" s="88"/>
      <c r="V163" s="225"/>
      <c r="W163" s="226"/>
      <c r="X163" s="226"/>
      <c r="Y163" s="226"/>
      <c r="Z163" s="132"/>
      <c r="AA163" s="133"/>
      <c r="AB163" s="133"/>
      <c r="AC163" s="133"/>
      <c r="AD163" s="133"/>
      <c r="AE163" s="133"/>
      <c r="AF163" s="225"/>
      <c r="AG163" s="225"/>
      <c r="AH163" s="225"/>
      <c r="AI163" s="225"/>
      <c r="AJ163" s="225"/>
      <c r="AK163" s="225"/>
      <c r="AL163" s="225"/>
      <c r="AM163" s="225"/>
      <c r="AN163" s="225"/>
      <c r="AO163" s="225"/>
      <c r="AP163" s="225"/>
      <c r="AQ163" s="225"/>
    </row>
    <row r="164" spans="1:43" s="89" customFormat="1" ht="48" customHeight="1" x14ac:dyDescent="0.3">
      <c r="A164" s="211"/>
      <c r="B164" s="87"/>
      <c r="C164" s="87"/>
      <c r="D164" s="87"/>
      <c r="E164" s="87"/>
      <c r="F164" s="87"/>
      <c r="G164" s="87"/>
      <c r="H164" s="87"/>
      <c r="I164" s="87"/>
      <c r="J164" s="87"/>
      <c r="K164" s="87"/>
      <c r="L164" s="87"/>
      <c r="M164" s="88"/>
      <c r="N164" s="88"/>
      <c r="O164" s="138"/>
      <c r="P164" s="87"/>
      <c r="Q164" s="87"/>
      <c r="R164" s="87"/>
      <c r="S164" s="87"/>
      <c r="T164" s="87"/>
      <c r="U164" s="88"/>
      <c r="V164" s="225"/>
      <c r="W164" s="226"/>
      <c r="X164" s="226"/>
      <c r="Y164" s="226"/>
      <c r="Z164" s="132"/>
      <c r="AA164" s="133"/>
      <c r="AB164" s="133"/>
      <c r="AC164" s="133"/>
      <c r="AD164" s="133"/>
      <c r="AE164" s="133"/>
      <c r="AF164" s="225"/>
      <c r="AG164" s="225"/>
      <c r="AH164" s="225"/>
      <c r="AI164" s="225"/>
      <c r="AJ164" s="225"/>
      <c r="AK164" s="225"/>
      <c r="AL164" s="225"/>
      <c r="AM164" s="225"/>
      <c r="AN164" s="225"/>
      <c r="AO164" s="225"/>
      <c r="AP164" s="225"/>
      <c r="AQ164" s="225"/>
    </row>
    <row r="165" spans="1:43" s="89" customFormat="1" ht="48" customHeight="1" x14ac:dyDescent="0.3">
      <c r="A165" s="211"/>
      <c r="B165" s="87"/>
      <c r="C165" s="87"/>
      <c r="D165" s="87"/>
      <c r="E165" s="87"/>
      <c r="F165" s="87"/>
      <c r="G165" s="87"/>
      <c r="H165" s="87"/>
      <c r="I165" s="87"/>
      <c r="J165" s="87"/>
      <c r="K165" s="87"/>
      <c r="L165" s="87"/>
      <c r="M165" s="88"/>
      <c r="N165" s="88"/>
      <c r="O165" s="138"/>
      <c r="P165" s="87"/>
      <c r="Q165" s="87"/>
      <c r="R165" s="87"/>
      <c r="S165" s="87"/>
      <c r="T165" s="87"/>
      <c r="U165" s="88"/>
      <c r="V165" s="225"/>
      <c r="W165" s="226"/>
      <c r="X165" s="226"/>
      <c r="Y165" s="226"/>
      <c r="Z165" s="132"/>
      <c r="AA165" s="133"/>
      <c r="AB165" s="133"/>
      <c r="AC165" s="133"/>
      <c r="AD165" s="133"/>
      <c r="AE165" s="133"/>
      <c r="AF165" s="225"/>
      <c r="AG165" s="225"/>
      <c r="AH165" s="225"/>
      <c r="AI165" s="225"/>
      <c r="AJ165" s="225"/>
      <c r="AK165" s="225"/>
      <c r="AL165" s="225"/>
      <c r="AM165" s="225"/>
      <c r="AN165" s="225"/>
      <c r="AO165" s="225"/>
      <c r="AP165" s="225"/>
      <c r="AQ165" s="225"/>
    </row>
    <row r="166" spans="1:43" s="89" customFormat="1" ht="48" customHeight="1" x14ac:dyDescent="0.3">
      <c r="A166" s="211"/>
      <c r="B166" s="87"/>
      <c r="C166" s="87"/>
      <c r="D166" s="87"/>
      <c r="E166" s="87"/>
      <c r="F166" s="87"/>
      <c r="G166" s="87"/>
      <c r="H166" s="87"/>
      <c r="I166" s="87"/>
      <c r="J166" s="87"/>
      <c r="K166" s="87"/>
      <c r="L166" s="87"/>
      <c r="M166" s="88"/>
      <c r="N166" s="88"/>
      <c r="O166" s="138"/>
      <c r="P166" s="87"/>
      <c r="Q166" s="87"/>
      <c r="R166" s="87"/>
      <c r="S166" s="87"/>
      <c r="T166" s="87"/>
      <c r="U166" s="88"/>
      <c r="V166" s="225"/>
      <c r="W166" s="226"/>
      <c r="X166" s="226"/>
      <c r="Y166" s="226"/>
      <c r="Z166" s="132"/>
      <c r="AA166" s="133"/>
      <c r="AB166" s="133"/>
      <c r="AC166" s="133"/>
      <c r="AD166" s="133"/>
      <c r="AE166" s="133"/>
      <c r="AF166" s="225"/>
      <c r="AG166" s="225"/>
      <c r="AH166" s="225"/>
      <c r="AI166" s="225"/>
      <c r="AJ166" s="225"/>
      <c r="AK166" s="225"/>
      <c r="AL166" s="225"/>
      <c r="AM166" s="225"/>
      <c r="AN166" s="225"/>
      <c r="AO166" s="225"/>
      <c r="AP166" s="225"/>
      <c r="AQ166" s="225"/>
    </row>
    <row r="167" spans="1:43" s="89" customFormat="1" ht="48" customHeight="1" x14ac:dyDescent="0.3">
      <c r="A167" s="211"/>
      <c r="B167" s="87"/>
      <c r="C167" s="87"/>
      <c r="D167" s="87"/>
      <c r="E167" s="87"/>
      <c r="F167" s="87"/>
      <c r="G167" s="87"/>
      <c r="H167" s="87"/>
      <c r="I167" s="87"/>
      <c r="J167" s="87"/>
      <c r="K167" s="87"/>
      <c r="L167" s="87"/>
      <c r="M167" s="88"/>
      <c r="N167" s="88"/>
      <c r="O167" s="138"/>
      <c r="P167" s="87"/>
      <c r="Q167" s="87"/>
      <c r="R167" s="87"/>
      <c r="S167" s="87"/>
      <c r="T167" s="87"/>
      <c r="U167" s="88"/>
      <c r="V167" s="225"/>
      <c r="W167" s="226"/>
      <c r="X167" s="226"/>
      <c r="Y167" s="226"/>
      <c r="Z167" s="132"/>
      <c r="AA167" s="133"/>
      <c r="AB167" s="133"/>
      <c r="AC167" s="133"/>
      <c r="AD167" s="133"/>
      <c r="AE167" s="133"/>
      <c r="AF167" s="225"/>
      <c r="AG167" s="225"/>
      <c r="AH167" s="225"/>
      <c r="AI167" s="225"/>
      <c r="AJ167" s="225"/>
      <c r="AK167" s="225"/>
      <c r="AL167" s="225"/>
      <c r="AM167" s="225"/>
      <c r="AN167" s="225"/>
      <c r="AO167" s="225"/>
      <c r="AP167" s="225"/>
      <c r="AQ167" s="225"/>
    </row>
    <row r="168" spans="1:43" s="89" customFormat="1" ht="48" customHeight="1" x14ac:dyDescent="0.3">
      <c r="A168" s="211"/>
      <c r="B168" s="87"/>
      <c r="C168" s="87"/>
      <c r="D168" s="87"/>
      <c r="E168" s="87"/>
      <c r="F168" s="87"/>
      <c r="G168" s="87"/>
      <c r="H168" s="87"/>
      <c r="I168" s="87"/>
      <c r="J168" s="87"/>
      <c r="K168" s="87"/>
      <c r="L168" s="87"/>
      <c r="M168" s="88"/>
      <c r="N168" s="88"/>
      <c r="O168" s="138"/>
      <c r="P168" s="87"/>
      <c r="Q168" s="87"/>
      <c r="R168" s="87"/>
      <c r="S168" s="87"/>
      <c r="T168" s="87"/>
      <c r="U168" s="88"/>
      <c r="V168" s="225"/>
      <c r="W168" s="226"/>
      <c r="X168" s="226"/>
      <c r="Y168" s="226"/>
      <c r="Z168" s="132"/>
      <c r="AA168" s="133"/>
      <c r="AB168" s="133"/>
      <c r="AC168" s="133"/>
      <c r="AD168" s="133"/>
      <c r="AE168" s="133"/>
      <c r="AF168" s="225"/>
      <c r="AG168" s="225"/>
      <c r="AH168" s="225"/>
      <c r="AI168" s="225"/>
      <c r="AJ168" s="225"/>
      <c r="AK168" s="225"/>
      <c r="AL168" s="225"/>
      <c r="AM168" s="225"/>
      <c r="AN168" s="225"/>
      <c r="AO168" s="225"/>
      <c r="AP168" s="225"/>
      <c r="AQ168" s="225"/>
    </row>
    <row r="169" spans="1:43" s="89" customFormat="1" ht="48" customHeight="1" x14ac:dyDescent="0.3">
      <c r="A169" s="211"/>
      <c r="B169" s="87"/>
      <c r="C169" s="87"/>
      <c r="D169" s="87"/>
      <c r="E169" s="87"/>
      <c r="F169" s="87"/>
      <c r="G169" s="87"/>
      <c r="H169" s="87"/>
      <c r="I169" s="87"/>
      <c r="J169" s="87"/>
      <c r="K169" s="87"/>
      <c r="L169" s="87"/>
      <c r="M169" s="88"/>
      <c r="N169" s="88"/>
      <c r="O169" s="138"/>
      <c r="P169" s="87"/>
      <c r="Q169" s="87"/>
      <c r="R169" s="87"/>
      <c r="S169" s="87"/>
      <c r="T169" s="87"/>
      <c r="U169" s="88"/>
      <c r="V169" s="225"/>
      <c r="W169" s="226"/>
      <c r="X169" s="226"/>
      <c r="Y169" s="226"/>
      <c r="Z169" s="132"/>
      <c r="AA169" s="133"/>
      <c r="AB169" s="133"/>
      <c r="AC169" s="133"/>
      <c r="AD169" s="133"/>
      <c r="AE169" s="133"/>
      <c r="AF169" s="225"/>
      <c r="AG169" s="225"/>
      <c r="AH169" s="225"/>
      <c r="AI169" s="225"/>
      <c r="AJ169" s="225"/>
      <c r="AK169" s="225"/>
      <c r="AL169" s="225"/>
      <c r="AM169" s="225"/>
      <c r="AN169" s="225"/>
      <c r="AO169" s="225"/>
      <c r="AP169" s="225"/>
      <c r="AQ169" s="225"/>
    </row>
    <row r="170" spans="1:43" s="89" customFormat="1" ht="48" customHeight="1" x14ac:dyDescent="0.3">
      <c r="A170" s="211"/>
      <c r="B170" s="87"/>
      <c r="C170" s="87"/>
      <c r="D170" s="87"/>
      <c r="E170" s="87"/>
      <c r="F170" s="87"/>
      <c r="G170" s="87"/>
      <c r="H170" s="87"/>
      <c r="I170" s="87"/>
      <c r="J170" s="87"/>
      <c r="K170" s="87"/>
      <c r="L170" s="87"/>
      <c r="M170" s="88"/>
      <c r="N170" s="88"/>
      <c r="O170" s="138"/>
      <c r="P170" s="87"/>
      <c r="Q170" s="87"/>
      <c r="R170" s="87"/>
      <c r="S170" s="87"/>
      <c r="T170" s="87"/>
      <c r="U170" s="88"/>
      <c r="V170" s="225"/>
      <c r="W170" s="226"/>
      <c r="X170" s="226"/>
      <c r="Y170" s="226"/>
      <c r="Z170" s="132"/>
      <c r="AA170" s="133"/>
      <c r="AB170" s="133"/>
      <c r="AC170" s="133"/>
      <c r="AD170" s="133"/>
      <c r="AE170" s="133"/>
      <c r="AF170" s="225"/>
      <c r="AG170" s="225"/>
      <c r="AH170" s="225"/>
      <c r="AI170" s="225"/>
      <c r="AJ170" s="225"/>
      <c r="AK170" s="225"/>
      <c r="AL170" s="225"/>
      <c r="AM170" s="225"/>
      <c r="AN170" s="225"/>
      <c r="AO170" s="225"/>
      <c r="AP170" s="225"/>
      <c r="AQ170" s="225"/>
    </row>
    <row r="171" spans="1:43" s="89" customFormat="1" ht="48" customHeight="1" x14ac:dyDescent="0.3">
      <c r="A171" s="211"/>
      <c r="B171" s="87"/>
      <c r="C171" s="87"/>
      <c r="D171" s="87"/>
      <c r="E171" s="87"/>
      <c r="F171" s="87"/>
      <c r="G171" s="87"/>
      <c r="H171" s="87"/>
      <c r="I171" s="87"/>
      <c r="J171" s="87"/>
      <c r="K171" s="87"/>
      <c r="L171" s="87"/>
      <c r="M171" s="88"/>
      <c r="N171" s="88"/>
      <c r="O171" s="138"/>
      <c r="P171" s="87"/>
      <c r="Q171" s="87"/>
      <c r="R171" s="87"/>
      <c r="S171" s="87"/>
      <c r="T171" s="87"/>
      <c r="U171" s="88"/>
      <c r="V171" s="225"/>
      <c r="W171" s="226"/>
      <c r="X171" s="226"/>
      <c r="Y171" s="226"/>
      <c r="Z171" s="132"/>
      <c r="AA171" s="133"/>
      <c r="AB171" s="133"/>
      <c r="AC171" s="133"/>
      <c r="AD171" s="133"/>
      <c r="AE171" s="133"/>
      <c r="AF171" s="225"/>
      <c r="AG171" s="225"/>
      <c r="AH171" s="225"/>
      <c r="AI171" s="225"/>
      <c r="AJ171" s="225"/>
      <c r="AK171" s="225"/>
      <c r="AL171" s="225"/>
      <c r="AM171" s="225"/>
      <c r="AN171" s="225"/>
      <c r="AO171" s="225"/>
      <c r="AP171" s="225"/>
      <c r="AQ171" s="225"/>
    </row>
    <row r="172" spans="1:43" s="89" customFormat="1" ht="48" customHeight="1" x14ac:dyDescent="0.3">
      <c r="A172" s="211"/>
      <c r="B172" s="87"/>
      <c r="C172" s="87"/>
      <c r="D172" s="87"/>
      <c r="E172" s="87"/>
      <c r="F172" s="87"/>
      <c r="G172" s="87"/>
      <c r="H172" s="87"/>
      <c r="I172" s="87"/>
      <c r="J172" s="87"/>
      <c r="K172" s="87"/>
      <c r="L172" s="87"/>
      <c r="M172" s="88"/>
      <c r="N172" s="88"/>
      <c r="O172" s="138"/>
      <c r="P172" s="87"/>
      <c r="Q172" s="87"/>
      <c r="R172" s="87"/>
      <c r="S172" s="87"/>
      <c r="T172" s="87"/>
      <c r="U172" s="88"/>
      <c r="V172" s="225"/>
      <c r="W172" s="226"/>
      <c r="X172" s="226"/>
      <c r="Y172" s="226"/>
      <c r="Z172" s="132"/>
      <c r="AA172" s="133"/>
      <c r="AB172" s="133"/>
      <c r="AC172" s="133"/>
      <c r="AD172" s="133"/>
      <c r="AE172" s="133"/>
      <c r="AF172" s="225"/>
      <c r="AG172" s="225"/>
      <c r="AH172" s="225"/>
      <c r="AI172" s="225"/>
      <c r="AJ172" s="225"/>
      <c r="AK172" s="225"/>
      <c r="AL172" s="225"/>
      <c r="AM172" s="225"/>
      <c r="AN172" s="225"/>
      <c r="AO172" s="225"/>
      <c r="AP172" s="225"/>
      <c r="AQ172" s="225"/>
    </row>
    <row r="173" spans="1:43" s="89" customFormat="1" ht="48" customHeight="1" x14ac:dyDescent="0.3">
      <c r="A173" s="211"/>
      <c r="B173" s="87"/>
      <c r="C173" s="87"/>
      <c r="D173" s="87"/>
      <c r="E173" s="87"/>
      <c r="F173" s="87"/>
      <c r="G173" s="87"/>
      <c r="H173" s="87"/>
      <c r="I173" s="87"/>
      <c r="J173" s="87"/>
      <c r="K173" s="87"/>
      <c r="L173" s="87"/>
      <c r="M173" s="88"/>
      <c r="N173" s="88"/>
      <c r="O173" s="138"/>
      <c r="P173" s="87"/>
      <c r="Q173" s="87"/>
      <c r="R173" s="87"/>
      <c r="S173" s="87"/>
      <c r="T173" s="87"/>
      <c r="U173" s="88"/>
      <c r="V173" s="225"/>
      <c r="W173" s="226"/>
      <c r="X173" s="226"/>
      <c r="Y173" s="226"/>
      <c r="Z173" s="132"/>
      <c r="AA173" s="133"/>
      <c r="AB173" s="133"/>
      <c r="AC173" s="133"/>
      <c r="AD173" s="133"/>
      <c r="AE173" s="133"/>
      <c r="AF173" s="225"/>
      <c r="AG173" s="225"/>
      <c r="AH173" s="225"/>
      <c r="AI173" s="225"/>
      <c r="AJ173" s="225"/>
      <c r="AK173" s="225"/>
      <c r="AL173" s="225"/>
      <c r="AM173" s="225"/>
      <c r="AN173" s="225"/>
      <c r="AO173" s="225"/>
      <c r="AP173" s="225"/>
      <c r="AQ173" s="225"/>
    </row>
    <row r="174" spans="1:43" s="89" customFormat="1" ht="48" customHeight="1" x14ac:dyDescent="0.25">
      <c r="A174" s="211"/>
      <c r="B174" s="91"/>
      <c r="C174" s="91"/>
      <c r="D174" s="91"/>
      <c r="E174" s="91"/>
      <c r="F174" s="91"/>
      <c r="G174" s="91"/>
      <c r="H174" s="91"/>
      <c r="I174" s="91"/>
      <c r="J174" s="91"/>
      <c r="K174" s="91"/>
      <c r="L174" s="91"/>
      <c r="M174" s="91"/>
      <c r="N174" s="91"/>
      <c r="O174" s="139"/>
      <c r="P174" s="91"/>
      <c r="Q174" s="91"/>
      <c r="R174" s="91"/>
      <c r="S174" s="91"/>
      <c r="T174" s="91"/>
      <c r="U174" s="91"/>
      <c r="V174" s="225"/>
      <c r="W174" s="226"/>
      <c r="X174" s="226"/>
      <c r="Y174" s="226"/>
      <c r="Z174" s="132"/>
      <c r="AA174" s="133"/>
      <c r="AB174" s="133"/>
      <c r="AC174" s="133"/>
      <c r="AD174" s="133"/>
      <c r="AE174" s="133"/>
      <c r="AF174" s="225"/>
      <c r="AG174" s="225"/>
      <c r="AH174" s="225"/>
      <c r="AI174" s="225"/>
      <c r="AJ174" s="225"/>
      <c r="AK174" s="225"/>
      <c r="AL174" s="225"/>
      <c r="AM174" s="225"/>
      <c r="AN174" s="225"/>
      <c r="AO174" s="225"/>
      <c r="AP174" s="225"/>
      <c r="AQ174" s="225"/>
    </row>
    <row r="175" spans="1:43" s="89" customFormat="1" ht="48" customHeight="1" x14ac:dyDescent="0.25">
      <c r="A175" s="211"/>
      <c r="B175" s="91"/>
      <c r="C175" s="91"/>
      <c r="D175" s="91"/>
      <c r="E175" s="91"/>
      <c r="F175" s="91"/>
      <c r="G175" s="91"/>
      <c r="H175" s="91"/>
      <c r="I175" s="91"/>
      <c r="J175" s="91"/>
      <c r="K175" s="91"/>
      <c r="L175" s="91"/>
      <c r="M175" s="91"/>
      <c r="N175" s="91"/>
      <c r="O175" s="139"/>
      <c r="P175" s="91"/>
      <c r="Q175" s="91"/>
      <c r="R175" s="91"/>
      <c r="S175" s="91"/>
      <c r="T175" s="91"/>
      <c r="U175" s="91"/>
      <c r="V175" s="225"/>
      <c r="W175" s="226"/>
      <c r="X175" s="226"/>
      <c r="Y175" s="226"/>
      <c r="Z175" s="132"/>
      <c r="AA175" s="133"/>
      <c r="AB175" s="133"/>
      <c r="AC175" s="133"/>
      <c r="AD175" s="133"/>
      <c r="AE175" s="133"/>
      <c r="AF175" s="225"/>
      <c r="AG175" s="225"/>
      <c r="AH175" s="225"/>
      <c r="AI175" s="225"/>
      <c r="AJ175" s="225"/>
      <c r="AK175" s="225"/>
      <c r="AL175" s="225"/>
      <c r="AM175" s="225"/>
      <c r="AN175" s="225"/>
      <c r="AO175" s="225"/>
      <c r="AP175" s="225"/>
      <c r="AQ175" s="225"/>
    </row>
    <row r="176" spans="1:43" s="89" customFormat="1" ht="48" customHeight="1" x14ac:dyDescent="0.25">
      <c r="A176" s="211"/>
      <c r="B176" s="91"/>
      <c r="C176" s="91"/>
      <c r="D176" s="91"/>
      <c r="E176" s="91"/>
      <c r="F176" s="91"/>
      <c r="G176" s="91"/>
      <c r="H176" s="91"/>
      <c r="I176" s="91"/>
      <c r="J176" s="91"/>
      <c r="K176" s="91"/>
      <c r="L176" s="91"/>
      <c r="M176" s="91"/>
      <c r="N176" s="91"/>
      <c r="O176" s="139"/>
      <c r="P176" s="91"/>
      <c r="Q176" s="91"/>
      <c r="R176" s="91"/>
      <c r="S176" s="91"/>
      <c r="T176" s="91"/>
      <c r="U176" s="91"/>
      <c r="V176" s="225"/>
      <c r="W176" s="226"/>
      <c r="X176" s="226"/>
      <c r="Y176" s="226"/>
      <c r="Z176" s="132"/>
      <c r="AA176" s="133"/>
      <c r="AB176" s="133"/>
      <c r="AC176" s="133"/>
      <c r="AD176" s="133"/>
      <c r="AE176" s="133"/>
      <c r="AF176" s="225"/>
      <c r="AG176" s="225"/>
      <c r="AH176" s="225"/>
      <c r="AI176" s="225"/>
      <c r="AJ176" s="225"/>
      <c r="AK176" s="225"/>
      <c r="AL176" s="225"/>
      <c r="AM176" s="225"/>
      <c r="AN176" s="225"/>
      <c r="AO176" s="225"/>
      <c r="AP176" s="225"/>
      <c r="AQ176" s="225"/>
    </row>
    <row r="177" spans="1:43" s="89" customFormat="1" ht="48" customHeight="1" x14ac:dyDescent="0.25">
      <c r="A177" s="211"/>
      <c r="B177" s="91"/>
      <c r="C177" s="91"/>
      <c r="D177" s="91"/>
      <c r="E177" s="91"/>
      <c r="F177" s="91"/>
      <c r="G177" s="91"/>
      <c r="H177" s="91"/>
      <c r="I177" s="91"/>
      <c r="J177" s="91"/>
      <c r="K177" s="91"/>
      <c r="L177" s="91"/>
      <c r="M177" s="91"/>
      <c r="N177" s="91"/>
      <c r="O177" s="139"/>
      <c r="P177" s="91"/>
      <c r="Q177" s="91"/>
      <c r="R177" s="91"/>
      <c r="S177" s="91"/>
      <c r="T177" s="91"/>
      <c r="U177" s="91"/>
      <c r="V177" s="225"/>
      <c r="W177" s="226"/>
      <c r="X177" s="226"/>
      <c r="Y177" s="226"/>
      <c r="Z177" s="132"/>
      <c r="AA177" s="133"/>
      <c r="AB177" s="133"/>
      <c r="AC177" s="133"/>
      <c r="AD177" s="133"/>
      <c r="AE177" s="133"/>
      <c r="AF177" s="225"/>
      <c r="AG177" s="225"/>
      <c r="AH177" s="225"/>
      <c r="AI177" s="225"/>
      <c r="AJ177" s="225"/>
      <c r="AK177" s="225"/>
      <c r="AL177" s="225"/>
      <c r="AM177" s="225"/>
      <c r="AN177" s="225"/>
      <c r="AO177" s="225"/>
      <c r="AP177" s="225"/>
      <c r="AQ177" s="225"/>
    </row>
    <row r="178" spans="1:43" s="89" customFormat="1" ht="48" customHeight="1" x14ac:dyDescent="0.25">
      <c r="A178" s="211"/>
      <c r="B178" s="91"/>
      <c r="C178" s="91"/>
      <c r="D178" s="91"/>
      <c r="E178" s="91"/>
      <c r="F178" s="91"/>
      <c r="G178" s="91"/>
      <c r="H178" s="91"/>
      <c r="I178" s="91"/>
      <c r="J178" s="91"/>
      <c r="K178" s="91"/>
      <c r="L178" s="91"/>
      <c r="M178" s="91"/>
      <c r="N178" s="91"/>
      <c r="O178" s="139"/>
      <c r="P178" s="91"/>
      <c r="Q178" s="91"/>
      <c r="R178" s="91"/>
      <c r="S178" s="91"/>
      <c r="T178" s="91"/>
      <c r="U178" s="91"/>
      <c r="V178" s="225"/>
      <c r="W178" s="226"/>
      <c r="X178" s="226"/>
      <c r="Y178" s="226"/>
      <c r="Z178" s="132"/>
      <c r="AA178" s="133"/>
      <c r="AB178" s="133"/>
      <c r="AC178" s="133"/>
      <c r="AD178" s="133"/>
      <c r="AE178" s="133"/>
      <c r="AF178" s="225"/>
      <c r="AG178" s="225"/>
      <c r="AH178" s="225"/>
      <c r="AI178" s="225"/>
      <c r="AJ178" s="225"/>
      <c r="AK178" s="225"/>
      <c r="AL178" s="225"/>
      <c r="AM178" s="225"/>
      <c r="AN178" s="225"/>
      <c r="AO178" s="225"/>
      <c r="AP178" s="225"/>
      <c r="AQ178" s="225"/>
    </row>
    <row r="179" spans="1:43" s="89" customFormat="1" ht="48" customHeight="1" x14ac:dyDescent="0.25">
      <c r="A179" s="211"/>
      <c r="B179" s="91"/>
      <c r="C179" s="91"/>
      <c r="D179" s="91"/>
      <c r="E179" s="91"/>
      <c r="F179" s="91"/>
      <c r="G179" s="91"/>
      <c r="H179" s="91"/>
      <c r="I179" s="91"/>
      <c r="J179" s="91"/>
      <c r="K179" s="91"/>
      <c r="L179" s="91"/>
      <c r="M179" s="91"/>
      <c r="N179" s="91"/>
      <c r="O179" s="139"/>
      <c r="P179" s="91"/>
      <c r="Q179" s="91"/>
      <c r="R179" s="91"/>
      <c r="S179" s="91"/>
      <c r="T179" s="91"/>
      <c r="U179" s="91"/>
      <c r="V179" s="225"/>
      <c r="W179" s="226"/>
      <c r="X179" s="226"/>
      <c r="Y179" s="226"/>
      <c r="Z179" s="132"/>
      <c r="AA179" s="133"/>
      <c r="AB179" s="133"/>
      <c r="AC179" s="133"/>
      <c r="AD179" s="133"/>
      <c r="AE179" s="133"/>
      <c r="AF179" s="225"/>
      <c r="AG179" s="225"/>
      <c r="AH179" s="225"/>
      <c r="AI179" s="225"/>
      <c r="AJ179" s="225"/>
      <c r="AK179" s="225"/>
      <c r="AL179" s="225"/>
      <c r="AM179" s="225"/>
      <c r="AN179" s="225"/>
      <c r="AO179" s="225"/>
      <c r="AP179" s="225"/>
      <c r="AQ179" s="225"/>
    </row>
    <row r="180" spans="1:43" s="89" customFormat="1" ht="48" customHeight="1" x14ac:dyDescent="0.25">
      <c r="A180" s="211"/>
      <c r="B180" s="91"/>
      <c r="C180" s="91"/>
      <c r="D180" s="91"/>
      <c r="E180" s="91"/>
      <c r="F180" s="91"/>
      <c r="G180" s="91"/>
      <c r="H180" s="91"/>
      <c r="I180" s="91"/>
      <c r="J180" s="91"/>
      <c r="K180" s="91"/>
      <c r="L180" s="91"/>
      <c r="M180" s="91"/>
      <c r="N180" s="91"/>
      <c r="O180" s="139"/>
      <c r="P180" s="91"/>
      <c r="Q180" s="91"/>
      <c r="R180" s="91"/>
      <c r="S180" s="91"/>
      <c r="T180" s="91"/>
      <c r="U180" s="91"/>
      <c r="V180" s="225"/>
      <c r="W180" s="226"/>
      <c r="X180" s="226"/>
      <c r="Y180" s="226"/>
      <c r="Z180" s="132"/>
      <c r="AA180" s="133"/>
      <c r="AB180" s="133"/>
      <c r="AC180" s="133"/>
      <c r="AD180" s="133"/>
      <c r="AE180" s="133"/>
      <c r="AF180" s="225"/>
      <c r="AG180" s="225"/>
      <c r="AH180" s="225"/>
      <c r="AI180" s="225"/>
      <c r="AJ180" s="225"/>
      <c r="AK180" s="225"/>
      <c r="AL180" s="225"/>
      <c r="AM180" s="225"/>
      <c r="AN180" s="225"/>
      <c r="AO180" s="225"/>
      <c r="AP180" s="225"/>
      <c r="AQ180" s="225"/>
    </row>
    <row r="181" spans="1:43" s="89" customFormat="1" ht="48" customHeight="1" x14ac:dyDescent="0.25">
      <c r="A181" s="211"/>
      <c r="B181" s="91"/>
      <c r="C181" s="91"/>
      <c r="D181" s="91"/>
      <c r="E181" s="91"/>
      <c r="F181" s="91"/>
      <c r="G181" s="91"/>
      <c r="H181" s="91"/>
      <c r="I181" s="91"/>
      <c r="J181" s="91"/>
      <c r="K181" s="91"/>
      <c r="L181" s="91"/>
      <c r="M181" s="91"/>
      <c r="N181" s="91"/>
      <c r="O181" s="139"/>
      <c r="P181" s="91"/>
      <c r="Q181" s="91"/>
      <c r="R181" s="91"/>
      <c r="S181" s="91"/>
      <c r="T181" s="91"/>
      <c r="U181" s="91"/>
      <c r="V181" s="225"/>
      <c r="W181" s="226"/>
      <c r="X181" s="226"/>
      <c r="Y181" s="226"/>
      <c r="Z181" s="132"/>
      <c r="AA181" s="133"/>
      <c r="AB181" s="133"/>
      <c r="AC181" s="133"/>
      <c r="AD181" s="133"/>
      <c r="AE181" s="133"/>
      <c r="AF181" s="225"/>
      <c r="AG181" s="225"/>
      <c r="AH181" s="225"/>
      <c r="AI181" s="225"/>
      <c r="AJ181" s="225"/>
      <c r="AK181" s="225"/>
      <c r="AL181" s="225"/>
      <c r="AM181" s="225"/>
      <c r="AN181" s="225"/>
      <c r="AO181" s="225"/>
      <c r="AP181" s="225"/>
      <c r="AQ181" s="225"/>
    </row>
    <row r="182" spans="1:43" s="89" customFormat="1" ht="48" customHeight="1" x14ac:dyDescent="0.25">
      <c r="A182" s="211"/>
      <c r="B182" s="91"/>
      <c r="C182" s="91"/>
      <c r="D182" s="91"/>
      <c r="E182" s="91"/>
      <c r="F182" s="91"/>
      <c r="G182" s="91"/>
      <c r="H182" s="91"/>
      <c r="I182" s="91"/>
      <c r="J182" s="91"/>
      <c r="K182" s="91"/>
      <c r="L182" s="91"/>
      <c r="M182" s="91"/>
      <c r="N182" s="91"/>
      <c r="O182" s="139"/>
      <c r="P182" s="91"/>
      <c r="Q182" s="91"/>
      <c r="R182" s="91"/>
      <c r="S182" s="91"/>
      <c r="T182" s="91"/>
      <c r="U182" s="91"/>
      <c r="V182" s="225"/>
      <c r="W182" s="226"/>
      <c r="X182" s="226"/>
      <c r="Y182" s="226"/>
      <c r="Z182" s="132"/>
      <c r="AA182" s="133"/>
      <c r="AB182" s="133"/>
      <c r="AC182" s="133"/>
      <c r="AD182" s="133"/>
      <c r="AE182" s="133"/>
      <c r="AF182" s="225"/>
      <c r="AG182" s="225"/>
      <c r="AH182" s="225"/>
      <c r="AI182" s="225"/>
      <c r="AJ182" s="225"/>
      <c r="AK182" s="225"/>
      <c r="AL182" s="225"/>
      <c r="AM182" s="225"/>
      <c r="AN182" s="225"/>
      <c r="AO182" s="225"/>
      <c r="AP182" s="225"/>
      <c r="AQ182" s="225"/>
    </row>
    <row r="183" spans="1:43" s="89" customFormat="1" ht="48" customHeight="1" x14ac:dyDescent="0.25">
      <c r="A183" s="211"/>
      <c r="B183" s="91"/>
      <c r="C183" s="91"/>
      <c r="D183" s="91"/>
      <c r="E183" s="91"/>
      <c r="F183" s="91"/>
      <c r="G183" s="91"/>
      <c r="H183" s="91"/>
      <c r="I183" s="91"/>
      <c r="J183" s="91"/>
      <c r="K183" s="91"/>
      <c r="L183" s="91"/>
      <c r="M183" s="91"/>
      <c r="N183" s="91"/>
      <c r="O183" s="139"/>
      <c r="P183" s="91"/>
      <c r="Q183" s="91"/>
      <c r="R183" s="91"/>
      <c r="S183" s="91"/>
      <c r="T183" s="91"/>
      <c r="U183" s="91"/>
      <c r="V183" s="225"/>
      <c r="W183" s="226"/>
      <c r="X183" s="226"/>
      <c r="Y183" s="226"/>
      <c r="Z183" s="132"/>
      <c r="AA183" s="133"/>
      <c r="AB183" s="133"/>
      <c r="AC183" s="133"/>
      <c r="AD183" s="133"/>
      <c r="AE183" s="133"/>
      <c r="AF183" s="225"/>
      <c r="AG183" s="225"/>
      <c r="AH183" s="225"/>
      <c r="AI183" s="225"/>
      <c r="AJ183" s="225"/>
      <c r="AK183" s="225"/>
      <c r="AL183" s="225"/>
      <c r="AM183" s="225"/>
      <c r="AN183" s="225"/>
      <c r="AO183" s="225"/>
      <c r="AP183" s="225"/>
      <c r="AQ183" s="225"/>
    </row>
    <row r="184" spans="1:43" s="89" customFormat="1" ht="48" customHeight="1" x14ac:dyDescent="0.25">
      <c r="A184" s="211"/>
      <c r="B184" s="91"/>
      <c r="C184" s="91"/>
      <c r="D184" s="91"/>
      <c r="E184" s="91"/>
      <c r="F184" s="91"/>
      <c r="G184" s="91"/>
      <c r="H184" s="91"/>
      <c r="I184" s="91"/>
      <c r="J184" s="91"/>
      <c r="K184" s="91"/>
      <c r="L184" s="91"/>
      <c r="M184" s="91"/>
      <c r="N184" s="91"/>
      <c r="O184" s="139"/>
      <c r="P184" s="91"/>
      <c r="Q184" s="91"/>
      <c r="R184" s="91"/>
      <c r="S184" s="91"/>
      <c r="T184" s="91"/>
      <c r="U184" s="91"/>
      <c r="V184" s="225"/>
      <c r="W184" s="226"/>
      <c r="X184" s="226"/>
      <c r="Y184" s="226"/>
      <c r="Z184" s="132"/>
      <c r="AA184" s="133"/>
      <c r="AB184" s="133"/>
      <c r="AC184" s="133"/>
      <c r="AD184" s="133"/>
      <c r="AE184" s="133"/>
      <c r="AF184" s="225"/>
      <c r="AG184" s="225"/>
      <c r="AH184" s="225"/>
      <c r="AI184" s="225"/>
      <c r="AJ184" s="225"/>
      <c r="AK184" s="225"/>
      <c r="AL184" s="225"/>
      <c r="AM184" s="225"/>
      <c r="AN184" s="225"/>
      <c r="AO184" s="225"/>
      <c r="AP184" s="225"/>
      <c r="AQ184" s="225"/>
    </row>
    <row r="185" spans="1:43" s="89" customFormat="1" ht="48" customHeight="1" x14ac:dyDescent="0.25">
      <c r="A185" s="211"/>
      <c r="B185" s="91"/>
      <c r="C185" s="91"/>
      <c r="D185" s="91"/>
      <c r="E185" s="91"/>
      <c r="F185" s="91"/>
      <c r="G185" s="91"/>
      <c r="H185" s="91"/>
      <c r="I185" s="91"/>
      <c r="J185" s="91"/>
      <c r="K185" s="91"/>
      <c r="L185" s="91"/>
      <c r="M185" s="91"/>
      <c r="N185" s="91"/>
      <c r="O185" s="139"/>
      <c r="P185" s="91"/>
      <c r="Q185" s="91"/>
      <c r="R185" s="91"/>
      <c r="S185" s="91"/>
      <c r="T185" s="91"/>
      <c r="U185" s="91"/>
      <c r="V185" s="225"/>
      <c r="W185" s="226"/>
      <c r="X185" s="226"/>
      <c r="Y185" s="226"/>
      <c r="Z185" s="132"/>
      <c r="AA185" s="133"/>
      <c r="AB185" s="133"/>
      <c r="AC185" s="133"/>
      <c r="AD185" s="133"/>
      <c r="AE185" s="133"/>
      <c r="AF185" s="225"/>
      <c r="AG185" s="225"/>
      <c r="AH185" s="225"/>
      <c r="AI185" s="225"/>
      <c r="AJ185" s="225"/>
      <c r="AK185" s="225"/>
      <c r="AL185" s="225"/>
      <c r="AM185" s="225"/>
      <c r="AN185" s="225"/>
      <c r="AO185" s="225"/>
      <c r="AP185" s="225"/>
      <c r="AQ185" s="225"/>
    </row>
    <row r="186" spans="1:43" s="89" customFormat="1" ht="48" customHeight="1" x14ac:dyDescent="0.25">
      <c r="A186" s="211"/>
      <c r="B186" s="91"/>
      <c r="C186" s="91"/>
      <c r="D186" s="91"/>
      <c r="E186" s="91"/>
      <c r="F186" s="91"/>
      <c r="G186" s="91"/>
      <c r="H186" s="91"/>
      <c r="I186" s="91"/>
      <c r="J186" s="91"/>
      <c r="K186" s="91"/>
      <c r="L186" s="91"/>
      <c r="M186" s="91"/>
      <c r="N186" s="91"/>
      <c r="O186" s="139"/>
      <c r="P186" s="91"/>
      <c r="Q186" s="91"/>
      <c r="R186" s="91"/>
      <c r="S186" s="91"/>
      <c r="T186" s="91"/>
      <c r="U186" s="91"/>
      <c r="V186" s="225"/>
      <c r="W186" s="226"/>
      <c r="X186" s="226"/>
      <c r="Y186" s="226"/>
      <c r="Z186" s="132"/>
      <c r="AA186" s="133"/>
      <c r="AB186" s="133"/>
      <c r="AC186" s="133"/>
      <c r="AD186" s="133"/>
      <c r="AE186" s="133"/>
      <c r="AF186" s="225"/>
      <c r="AG186" s="225"/>
      <c r="AH186" s="225"/>
      <c r="AI186" s="225"/>
      <c r="AJ186" s="225"/>
      <c r="AK186" s="225"/>
      <c r="AL186" s="225"/>
      <c r="AM186" s="225"/>
      <c r="AN186" s="225"/>
      <c r="AO186" s="225"/>
      <c r="AP186" s="225"/>
      <c r="AQ186" s="225"/>
    </row>
    <row r="187" spans="1:43" s="89" customFormat="1" ht="48" customHeight="1" x14ac:dyDescent="0.25">
      <c r="A187" s="211"/>
      <c r="B187" s="91"/>
      <c r="C187" s="91"/>
      <c r="D187" s="91"/>
      <c r="E187" s="91"/>
      <c r="F187" s="91"/>
      <c r="G187" s="91"/>
      <c r="H187" s="91"/>
      <c r="I187" s="91"/>
      <c r="J187" s="91"/>
      <c r="K187" s="91"/>
      <c r="L187" s="91"/>
      <c r="M187" s="91"/>
      <c r="N187" s="91"/>
      <c r="O187" s="139"/>
      <c r="P187" s="91"/>
      <c r="Q187" s="91"/>
      <c r="R187" s="91"/>
      <c r="S187" s="91"/>
      <c r="T187" s="91"/>
      <c r="U187" s="91"/>
      <c r="V187" s="225"/>
      <c r="W187" s="226"/>
      <c r="X187" s="226"/>
      <c r="Y187" s="226"/>
      <c r="Z187" s="132"/>
      <c r="AA187" s="133"/>
      <c r="AB187" s="133"/>
      <c r="AC187" s="133"/>
      <c r="AD187" s="133"/>
      <c r="AE187" s="133"/>
      <c r="AF187" s="225"/>
      <c r="AG187" s="225"/>
      <c r="AH187" s="225"/>
      <c r="AI187" s="225"/>
      <c r="AJ187" s="225"/>
      <c r="AK187" s="225"/>
      <c r="AL187" s="225"/>
      <c r="AM187" s="225"/>
      <c r="AN187" s="225"/>
      <c r="AO187" s="225"/>
      <c r="AP187" s="225"/>
      <c r="AQ187" s="225"/>
    </row>
    <row r="188" spans="1:43" s="89" customFormat="1" ht="48" customHeight="1" x14ac:dyDescent="0.25">
      <c r="A188" s="211"/>
      <c r="B188" s="91"/>
      <c r="C188" s="91"/>
      <c r="D188" s="91"/>
      <c r="E188" s="91"/>
      <c r="F188" s="91"/>
      <c r="G188" s="91"/>
      <c r="H188" s="91"/>
      <c r="I188" s="91"/>
      <c r="J188" s="91"/>
      <c r="K188" s="91"/>
      <c r="L188" s="91"/>
      <c r="M188" s="91"/>
      <c r="N188" s="91"/>
      <c r="O188" s="139"/>
      <c r="P188" s="91"/>
      <c r="Q188" s="91"/>
      <c r="R188" s="91"/>
      <c r="S188" s="91"/>
      <c r="T188" s="91"/>
      <c r="U188" s="91"/>
      <c r="V188" s="225"/>
      <c r="W188" s="226"/>
      <c r="X188" s="226"/>
      <c r="Y188" s="226"/>
      <c r="Z188" s="132"/>
      <c r="AA188" s="133"/>
      <c r="AB188" s="133"/>
      <c r="AC188" s="133"/>
      <c r="AD188" s="133"/>
      <c r="AE188" s="133"/>
      <c r="AF188" s="225"/>
      <c r="AG188" s="225"/>
      <c r="AH188" s="225"/>
      <c r="AI188" s="225"/>
      <c r="AJ188" s="225"/>
      <c r="AK188" s="225"/>
      <c r="AL188" s="225"/>
      <c r="AM188" s="225"/>
      <c r="AN188" s="225"/>
      <c r="AO188" s="225"/>
      <c r="AP188" s="225"/>
      <c r="AQ188" s="225"/>
    </row>
    <row r="189" spans="1:43" s="89" customFormat="1" ht="48" customHeight="1" x14ac:dyDescent="0.25">
      <c r="A189" s="211"/>
      <c r="B189" s="91"/>
      <c r="C189" s="91"/>
      <c r="D189" s="91"/>
      <c r="E189" s="91"/>
      <c r="F189" s="91"/>
      <c r="G189" s="91"/>
      <c r="H189" s="91"/>
      <c r="I189" s="91"/>
      <c r="J189" s="91"/>
      <c r="K189" s="91"/>
      <c r="L189" s="91"/>
      <c r="M189" s="91"/>
      <c r="N189" s="91"/>
      <c r="O189" s="139"/>
      <c r="P189" s="91"/>
      <c r="Q189" s="91"/>
      <c r="R189" s="91"/>
      <c r="S189" s="91"/>
      <c r="T189" s="91"/>
      <c r="U189" s="91"/>
      <c r="V189" s="225"/>
      <c r="W189" s="226"/>
      <c r="X189" s="226"/>
      <c r="Y189" s="226"/>
      <c r="Z189" s="132"/>
      <c r="AA189" s="133"/>
      <c r="AB189" s="133"/>
      <c r="AC189" s="133"/>
      <c r="AD189" s="133"/>
      <c r="AE189" s="133"/>
      <c r="AF189" s="225"/>
      <c r="AG189" s="225"/>
      <c r="AH189" s="225"/>
      <c r="AI189" s="225"/>
      <c r="AJ189" s="225"/>
      <c r="AK189" s="225"/>
      <c r="AL189" s="225"/>
      <c r="AM189" s="225"/>
      <c r="AN189" s="225"/>
      <c r="AO189" s="225"/>
      <c r="AP189" s="225"/>
      <c r="AQ189" s="225"/>
    </row>
    <row r="190" spans="1:43" s="89" customFormat="1" ht="48" customHeight="1" x14ac:dyDescent="0.25">
      <c r="A190" s="211"/>
      <c r="B190" s="91"/>
      <c r="C190" s="91"/>
      <c r="D190" s="91"/>
      <c r="E190" s="91"/>
      <c r="F190" s="91"/>
      <c r="G190" s="91"/>
      <c r="H190" s="91"/>
      <c r="I190" s="91"/>
      <c r="J190" s="91"/>
      <c r="K190" s="91"/>
      <c r="L190" s="91"/>
      <c r="M190" s="91"/>
      <c r="N190" s="91"/>
      <c r="O190" s="139"/>
      <c r="P190" s="91"/>
      <c r="Q190" s="91"/>
      <c r="R190" s="91"/>
      <c r="S190" s="91"/>
      <c r="T190" s="91"/>
      <c r="U190" s="91"/>
      <c r="V190" s="225"/>
      <c r="W190" s="226"/>
      <c r="X190" s="226"/>
      <c r="Y190" s="226"/>
      <c r="Z190" s="132"/>
      <c r="AA190" s="133"/>
      <c r="AB190" s="133"/>
      <c r="AC190" s="133"/>
      <c r="AD190" s="133"/>
      <c r="AE190" s="133"/>
      <c r="AF190" s="225"/>
      <c r="AG190" s="225"/>
      <c r="AH190" s="225"/>
      <c r="AI190" s="225"/>
      <c r="AJ190" s="225"/>
      <c r="AK190" s="225"/>
      <c r="AL190" s="225"/>
      <c r="AM190" s="225"/>
      <c r="AN190" s="225"/>
      <c r="AO190" s="225"/>
      <c r="AP190" s="225"/>
      <c r="AQ190" s="225"/>
    </row>
    <row r="191" spans="1:43" s="89" customFormat="1" ht="48" customHeight="1" x14ac:dyDescent="0.25">
      <c r="A191" s="211"/>
      <c r="B191" s="91"/>
      <c r="C191" s="91"/>
      <c r="D191" s="91"/>
      <c r="E191" s="91"/>
      <c r="F191" s="91"/>
      <c r="G191" s="91"/>
      <c r="H191" s="91"/>
      <c r="I191" s="91"/>
      <c r="J191" s="91"/>
      <c r="K191" s="91"/>
      <c r="L191" s="91"/>
      <c r="M191" s="91"/>
      <c r="N191" s="91"/>
      <c r="O191" s="139"/>
      <c r="P191" s="91"/>
      <c r="Q191" s="91"/>
      <c r="R191" s="91"/>
      <c r="S191" s="91"/>
      <c r="T191" s="91"/>
      <c r="U191" s="91"/>
      <c r="V191" s="225"/>
      <c r="W191" s="226"/>
      <c r="X191" s="226"/>
      <c r="Y191" s="226"/>
      <c r="Z191" s="132"/>
      <c r="AA191" s="133"/>
      <c r="AB191" s="133"/>
      <c r="AC191" s="133"/>
      <c r="AD191" s="133"/>
      <c r="AE191" s="133"/>
      <c r="AF191" s="225"/>
      <c r="AG191" s="225"/>
      <c r="AH191" s="225"/>
      <c r="AI191" s="225"/>
      <c r="AJ191" s="225"/>
      <c r="AK191" s="225"/>
      <c r="AL191" s="225"/>
      <c r="AM191" s="225"/>
      <c r="AN191" s="225"/>
      <c r="AO191" s="225"/>
      <c r="AP191" s="225"/>
      <c r="AQ191" s="225"/>
    </row>
    <row r="192" spans="1:43" s="89" customFormat="1" ht="48" customHeight="1" x14ac:dyDescent="0.25">
      <c r="A192" s="211"/>
      <c r="B192" s="91"/>
      <c r="C192" s="91"/>
      <c r="D192" s="91"/>
      <c r="E192" s="91"/>
      <c r="F192" s="91"/>
      <c r="G192" s="91"/>
      <c r="H192" s="91"/>
      <c r="I192" s="91"/>
      <c r="J192" s="91"/>
      <c r="K192" s="91"/>
      <c r="L192" s="91"/>
      <c r="M192" s="91"/>
      <c r="N192" s="91"/>
      <c r="O192" s="139"/>
      <c r="P192" s="91"/>
      <c r="Q192" s="91"/>
      <c r="R192" s="91"/>
      <c r="S192" s="91"/>
      <c r="T192" s="91"/>
      <c r="U192" s="91"/>
      <c r="V192" s="225"/>
      <c r="W192" s="226"/>
      <c r="X192" s="226"/>
      <c r="Y192" s="226"/>
      <c r="Z192" s="132"/>
      <c r="AA192" s="133"/>
      <c r="AB192" s="133"/>
      <c r="AC192" s="133"/>
      <c r="AD192" s="133"/>
      <c r="AE192" s="133"/>
      <c r="AF192" s="225"/>
      <c r="AG192" s="225"/>
      <c r="AH192" s="225"/>
      <c r="AI192" s="225"/>
      <c r="AJ192" s="225"/>
      <c r="AK192" s="225"/>
      <c r="AL192" s="225"/>
      <c r="AM192" s="225"/>
      <c r="AN192" s="225"/>
      <c r="AO192" s="225"/>
      <c r="AP192" s="225"/>
      <c r="AQ192" s="225"/>
    </row>
    <row r="193" spans="1:43" s="89" customFormat="1" ht="48" customHeight="1" x14ac:dyDescent="0.25">
      <c r="A193" s="211"/>
      <c r="B193" s="91"/>
      <c r="C193" s="91"/>
      <c r="D193" s="91"/>
      <c r="E193" s="91"/>
      <c r="F193" s="91"/>
      <c r="G193" s="91"/>
      <c r="H193" s="91"/>
      <c r="I193" s="91"/>
      <c r="J193" s="91"/>
      <c r="K193" s="91"/>
      <c r="L193" s="91"/>
      <c r="M193" s="91"/>
      <c r="N193" s="91"/>
      <c r="O193" s="139"/>
      <c r="P193" s="91"/>
      <c r="Q193" s="91"/>
      <c r="R193" s="91"/>
      <c r="S193" s="91"/>
      <c r="T193" s="91"/>
      <c r="U193" s="91"/>
      <c r="V193" s="225"/>
      <c r="W193" s="226"/>
      <c r="X193" s="226"/>
      <c r="Y193" s="226"/>
      <c r="Z193" s="132"/>
      <c r="AA193" s="133"/>
      <c r="AB193" s="133"/>
      <c r="AC193" s="133"/>
      <c r="AD193" s="133"/>
      <c r="AE193" s="133"/>
      <c r="AF193" s="225"/>
      <c r="AG193" s="225"/>
      <c r="AH193" s="225"/>
      <c r="AI193" s="225"/>
      <c r="AJ193" s="225"/>
      <c r="AK193" s="225"/>
      <c r="AL193" s="225"/>
      <c r="AM193" s="225"/>
      <c r="AN193" s="225"/>
      <c r="AO193" s="225"/>
      <c r="AP193" s="225"/>
      <c r="AQ193" s="225"/>
    </row>
    <row r="194" spans="1:43" s="89" customFormat="1" ht="48" customHeight="1" x14ac:dyDescent="0.25">
      <c r="A194" s="211"/>
      <c r="B194" s="91"/>
      <c r="C194" s="91"/>
      <c r="D194" s="91"/>
      <c r="E194" s="91"/>
      <c r="F194" s="91"/>
      <c r="G194" s="91"/>
      <c r="H194" s="91"/>
      <c r="I194" s="91"/>
      <c r="J194" s="91"/>
      <c r="K194" s="91"/>
      <c r="L194" s="91"/>
      <c r="M194" s="91"/>
      <c r="N194" s="91"/>
      <c r="O194" s="139"/>
      <c r="P194" s="91"/>
      <c r="Q194" s="91"/>
      <c r="R194" s="91"/>
      <c r="S194" s="91"/>
      <c r="T194" s="91"/>
      <c r="U194" s="91"/>
      <c r="V194" s="225"/>
      <c r="W194" s="226"/>
      <c r="X194" s="226"/>
      <c r="Y194" s="226"/>
      <c r="Z194" s="132"/>
      <c r="AA194" s="133"/>
      <c r="AB194" s="133"/>
      <c r="AC194" s="133"/>
      <c r="AD194" s="133"/>
      <c r="AE194" s="133"/>
      <c r="AF194" s="225"/>
      <c r="AG194" s="225"/>
      <c r="AH194" s="225"/>
      <c r="AI194" s="225"/>
      <c r="AJ194" s="225"/>
      <c r="AK194" s="225"/>
      <c r="AL194" s="225"/>
      <c r="AM194" s="225"/>
      <c r="AN194" s="225"/>
      <c r="AO194" s="225"/>
      <c r="AP194" s="225"/>
      <c r="AQ194" s="225"/>
    </row>
    <row r="195" spans="1:43" s="89" customFormat="1" ht="48" customHeight="1" x14ac:dyDescent="0.25">
      <c r="B195" s="91"/>
      <c r="C195" s="91"/>
      <c r="D195" s="91"/>
      <c r="E195" s="91"/>
      <c r="F195" s="91"/>
      <c r="G195" s="91"/>
      <c r="H195" s="91"/>
      <c r="I195" s="91"/>
      <c r="J195" s="91"/>
      <c r="K195" s="91"/>
      <c r="L195" s="91"/>
      <c r="M195" s="91"/>
      <c r="N195" s="91"/>
      <c r="O195" s="139"/>
      <c r="P195" s="91"/>
      <c r="Q195" s="91"/>
      <c r="R195" s="91"/>
      <c r="S195" s="91"/>
      <c r="T195" s="91"/>
      <c r="U195" s="91"/>
      <c r="V195" s="225"/>
      <c r="W195" s="226"/>
      <c r="X195" s="226"/>
      <c r="Y195" s="226"/>
      <c r="Z195" s="132"/>
      <c r="AA195" s="133"/>
      <c r="AB195" s="133"/>
      <c r="AC195" s="133"/>
      <c r="AD195" s="133"/>
      <c r="AE195" s="133"/>
      <c r="AF195" s="225"/>
      <c r="AG195" s="225"/>
      <c r="AH195" s="225"/>
      <c r="AI195" s="225"/>
      <c r="AJ195" s="225"/>
      <c r="AK195" s="225"/>
      <c r="AL195" s="225"/>
      <c r="AM195" s="225"/>
      <c r="AN195" s="225"/>
      <c r="AO195" s="225"/>
      <c r="AP195" s="225"/>
      <c r="AQ195" s="225"/>
    </row>
    <row r="196" spans="1:43" s="89" customFormat="1" ht="48" customHeight="1" x14ac:dyDescent="0.25">
      <c r="B196" s="91"/>
      <c r="C196" s="91"/>
      <c r="D196" s="91"/>
      <c r="E196" s="91"/>
      <c r="F196" s="91"/>
      <c r="G196" s="91"/>
      <c r="H196" s="91"/>
      <c r="I196" s="91"/>
      <c r="J196" s="91"/>
      <c r="K196" s="91"/>
      <c r="L196" s="91"/>
      <c r="M196" s="91"/>
      <c r="N196" s="91"/>
      <c r="O196" s="139"/>
      <c r="P196" s="91"/>
      <c r="Q196" s="91"/>
      <c r="R196" s="91"/>
      <c r="S196" s="91"/>
      <c r="T196" s="91"/>
      <c r="U196" s="91"/>
      <c r="V196" s="225"/>
      <c r="W196" s="226"/>
      <c r="X196" s="226"/>
      <c r="Y196" s="226"/>
      <c r="Z196" s="132"/>
      <c r="AA196" s="133"/>
      <c r="AB196" s="133"/>
      <c r="AC196" s="133"/>
      <c r="AD196" s="133"/>
      <c r="AE196" s="133"/>
      <c r="AF196" s="225"/>
      <c r="AG196" s="225"/>
      <c r="AH196" s="225"/>
      <c r="AI196" s="225"/>
      <c r="AJ196" s="225"/>
      <c r="AK196" s="225"/>
      <c r="AL196" s="225"/>
      <c r="AM196" s="225"/>
      <c r="AN196" s="225"/>
      <c r="AO196" s="225"/>
      <c r="AP196" s="225"/>
      <c r="AQ196" s="225"/>
    </row>
    <row r="197" spans="1:43" s="89" customFormat="1" ht="48" customHeight="1" x14ac:dyDescent="0.25">
      <c r="B197" s="91"/>
      <c r="C197" s="91"/>
      <c r="D197" s="91"/>
      <c r="E197" s="91"/>
      <c r="F197" s="91"/>
      <c r="G197" s="91"/>
      <c r="H197" s="91"/>
      <c r="I197" s="91"/>
      <c r="J197" s="91"/>
      <c r="K197" s="91"/>
      <c r="L197" s="91"/>
      <c r="M197" s="91"/>
      <c r="N197" s="91"/>
      <c r="O197" s="139"/>
      <c r="P197" s="91"/>
      <c r="Q197" s="91"/>
      <c r="R197" s="91"/>
      <c r="S197" s="91"/>
      <c r="T197" s="91"/>
      <c r="U197" s="91"/>
      <c r="V197" s="225"/>
      <c r="W197" s="226"/>
      <c r="X197" s="226"/>
      <c r="Y197" s="226"/>
      <c r="Z197" s="132"/>
      <c r="AA197" s="133"/>
      <c r="AB197" s="133"/>
      <c r="AC197" s="133"/>
      <c r="AD197" s="133"/>
      <c r="AE197" s="133"/>
      <c r="AF197" s="225"/>
      <c r="AG197" s="225"/>
      <c r="AH197" s="225"/>
      <c r="AI197" s="225"/>
      <c r="AJ197" s="225"/>
      <c r="AK197" s="225"/>
      <c r="AL197" s="225"/>
      <c r="AM197" s="225"/>
      <c r="AN197" s="225"/>
      <c r="AO197" s="225"/>
      <c r="AP197" s="225"/>
      <c r="AQ197" s="225"/>
    </row>
    <row r="198" spans="1:43" s="89" customFormat="1" ht="48" customHeight="1" x14ac:dyDescent="0.25">
      <c r="B198" s="91"/>
      <c r="C198" s="91"/>
      <c r="D198" s="91"/>
      <c r="E198" s="91"/>
      <c r="F198" s="91"/>
      <c r="G198" s="91"/>
      <c r="H198" s="91"/>
      <c r="I198" s="91"/>
      <c r="J198" s="91"/>
      <c r="K198" s="91"/>
      <c r="L198" s="91"/>
      <c r="M198" s="91"/>
      <c r="N198" s="91"/>
      <c r="O198" s="139"/>
      <c r="P198" s="91"/>
      <c r="Q198" s="91"/>
      <c r="R198" s="91"/>
      <c r="S198" s="91"/>
      <c r="T198" s="91"/>
      <c r="U198" s="91"/>
      <c r="V198" s="225"/>
      <c r="W198" s="226"/>
      <c r="X198" s="226"/>
      <c r="Y198" s="226"/>
      <c r="Z198" s="132"/>
      <c r="AA198" s="133"/>
      <c r="AB198" s="133"/>
      <c r="AC198" s="133"/>
      <c r="AD198" s="133"/>
      <c r="AE198" s="133"/>
      <c r="AF198" s="225"/>
      <c r="AG198" s="225"/>
      <c r="AH198" s="225"/>
      <c r="AI198" s="225"/>
      <c r="AJ198" s="225"/>
      <c r="AK198" s="225"/>
      <c r="AL198" s="225"/>
      <c r="AM198" s="225"/>
      <c r="AN198" s="225"/>
      <c r="AO198" s="225"/>
      <c r="AP198" s="225"/>
      <c r="AQ198" s="225"/>
    </row>
    <row r="199" spans="1:43" s="89" customFormat="1" ht="48" customHeight="1" x14ac:dyDescent="0.25">
      <c r="B199" s="91"/>
      <c r="C199" s="91"/>
      <c r="D199" s="91"/>
      <c r="E199" s="91"/>
      <c r="F199" s="91"/>
      <c r="G199" s="91"/>
      <c r="H199" s="91"/>
      <c r="I199" s="91"/>
      <c r="J199" s="91"/>
      <c r="K199" s="91"/>
      <c r="L199" s="91"/>
      <c r="M199" s="91"/>
      <c r="N199" s="91"/>
      <c r="O199" s="139"/>
      <c r="P199" s="91"/>
      <c r="Q199" s="91"/>
      <c r="R199" s="91"/>
      <c r="S199" s="91"/>
      <c r="T199" s="91"/>
      <c r="U199" s="91"/>
      <c r="V199" s="225"/>
      <c r="W199" s="226"/>
      <c r="X199" s="226"/>
      <c r="Y199" s="226"/>
      <c r="Z199" s="132"/>
      <c r="AA199" s="133"/>
      <c r="AB199" s="133"/>
      <c r="AC199" s="133"/>
      <c r="AD199" s="133"/>
      <c r="AE199" s="133"/>
      <c r="AF199" s="225"/>
      <c r="AG199" s="225"/>
      <c r="AH199" s="225"/>
      <c r="AI199" s="225"/>
      <c r="AJ199" s="225"/>
      <c r="AK199" s="225"/>
      <c r="AL199" s="225"/>
      <c r="AM199" s="225"/>
      <c r="AN199" s="225"/>
      <c r="AO199" s="225"/>
      <c r="AP199" s="225"/>
      <c r="AQ199" s="225"/>
    </row>
    <row r="200" spans="1:43" s="89" customFormat="1" ht="48" customHeight="1" x14ac:dyDescent="0.25">
      <c r="B200" s="91"/>
      <c r="C200" s="91"/>
      <c r="D200" s="91"/>
      <c r="E200" s="91"/>
      <c r="F200" s="91"/>
      <c r="G200" s="91"/>
      <c r="H200" s="91"/>
      <c r="I200" s="91"/>
      <c r="J200" s="91"/>
      <c r="K200" s="91"/>
      <c r="L200" s="91"/>
      <c r="M200" s="91"/>
      <c r="N200" s="91"/>
      <c r="O200" s="139"/>
      <c r="P200" s="91"/>
      <c r="Q200" s="91"/>
      <c r="R200" s="91"/>
      <c r="S200" s="91"/>
      <c r="T200" s="91"/>
      <c r="U200" s="91"/>
      <c r="V200" s="225"/>
      <c r="W200" s="226"/>
      <c r="X200" s="226"/>
      <c r="Y200" s="226"/>
      <c r="Z200" s="132"/>
      <c r="AA200" s="133"/>
      <c r="AB200" s="133"/>
      <c r="AC200" s="133"/>
      <c r="AD200" s="133"/>
      <c r="AE200" s="133"/>
      <c r="AF200" s="225"/>
      <c r="AG200" s="225"/>
      <c r="AH200" s="225"/>
      <c r="AI200" s="225"/>
      <c r="AJ200" s="225"/>
      <c r="AK200" s="225"/>
      <c r="AL200" s="225"/>
      <c r="AM200" s="225"/>
      <c r="AN200" s="225"/>
      <c r="AO200" s="225"/>
      <c r="AP200" s="225"/>
      <c r="AQ200" s="225"/>
    </row>
    <row r="201" spans="1:43" s="89" customFormat="1" ht="48" customHeight="1" x14ac:dyDescent="0.25">
      <c r="B201" s="91"/>
      <c r="C201" s="91"/>
      <c r="D201" s="91"/>
      <c r="E201" s="91"/>
      <c r="F201" s="91"/>
      <c r="G201" s="91"/>
      <c r="H201" s="91"/>
      <c r="I201" s="91"/>
      <c r="J201" s="91"/>
      <c r="K201" s="91"/>
      <c r="L201" s="91"/>
      <c r="M201" s="91"/>
      <c r="N201" s="91"/>
      <c r="O201" s="139"/>
      <c r="P201" s="91"/>
      <c r="Q201" s="91"/>
      <c r="R201" s="91"/>
      <c r="S201" s="91"/>
      <c r="T201" s="91"/>
      <c r="U201" s="91"/>
      <c r="V201" s="225"/>
      <c r="W201" s="226"/>
      <c r="X201" s="226"/>
      <c r="Y201" s="226"/>
      <c r="Z201" s="132"/>
      <c r="AA201" s="133"/>
      <c r="AB201" s="133"/>
      <c r="AC201" s="133"/>
      <c r="AD201" s="133"/>
      <c r="AE201" s="133"/>
      <c r="AF201" s="225"/>
      <c r="AG201" s="225"/>
      <c r="AH201" s="225"/>
      <c r="AI201" s="225"/>
      <c r="AJ201" s="225"/>
      <c r="AK201" s="225"/>
      <c r="AL201" s="225"/>
      <c r="AM201" s="225"/>
      <c r="AN201" s="225"/>
      <c r="AO201" s="225"/>
      <c r="AP201" s="225"/>
      <c r="AQ201" s="225"/>
    </row>
    <row r="202" spans="1:43" s="89" customFormat="1" ht="48" customHeight="1" x14ac:dyDescent="0.25">
      <c r="B202" s="91"/>
      <c r="C202" s="91"/>
      <c r="D202" s="91"/>
      <c r="E202" s="91"/>
      <c r="F202" s="91"/>
      <c r="G202" s="91"/>
      <c r="H202" s="91"/>
      <c r="I202" s="91"/>
      <c r="J202" s="91"/>
      <c r="K202" s="91"/>
      <c r="L202" s="91"/>
      <c r="M202" s="91"/>
      <c r="N202" s="91"/>
      <c r="O202" s="139"/>
      <c r="P202" s="91"/>
      <c r="Q202" s="91"/>
      <c r="R202" s="91"/>
      <c r="S202" s="91"/>
      <c r="T202" s="91"/>
      <c r="U202" s="91"/>
      <c r="V202" s="225"/>
      <c r="W202" s="226"/>
      <c r="X202" s="226"/>
      <c r="Y202" s="226"/>
      <c r="Z202" s="132"/>
      <c r="AA202" s="133"/>
      <c r="AB202" s="133"/>
      <c r="AC202" s="133"/>
      <c r="AD202" s="133"/>
      <c r="AE202" s="133"/>
      <c r="AF202" s="225"/>
      <c r="AG202" s="225"/>
      <c r="AH202" s="225"/>
      <c r="AI202" s="225"/>
      <c r="AJ202" s="225"/>
      <c r="AK202" s="225"/>
      <c r="AL202" s="225"/>
      <c r="AM202" s="225"/>
      <c r="AN202" s="225"/>
      <c r="AO202" s="225"/>
      <c r="AP202" s="225"/>
      <c r="AQ202" s="225"/>
    </row>
    <row r="203" spans="1:43" s="89" customFormat="1" ht="48" customHeight="1" x14ac:dyDescent="0.25">
      <c r="B203" s="91"/>
      <c r="C203" s="91"/>
      <c r="D203" s="91"/>
      <c r="E203" s="91"/>
      <c r="F203" s="91"/>
      <c r="G203" s="91"/>
      <c r="H203" s="91"/>
      <c r="I203" s="91"/>
      <c r="J203" s="91"/>
      <c r="K203" s="91"/>
      <c r="L203" s="91"/>
      <c r="M203" s="91"/>
      <c r="N203" s="91"/>
      <c r="O203" s="139"/>
      <c r="P203" s="91"/>
      <c r="Q203" s="91"/>
      <c r="R203" s="91"/>
      <c r="S203" s="91"/>
      <c r="T203" s="91"/>
      <c r="U203" s="91"/>
      <c r="V203" s="225"/>
      <c r="W203" s="226"/>
      <c r="X203" s="226"/>
      <c r="Y203" s="226"/>
      <c r="Z203" s="132"/>
      <c r="AA203" s="133"/>
      <c r="AB203" s="133"/>
      <c r="AC203" s="133"/>
      <c r="AD203" s="133"/>
      <c r="AE203" s="133"/>
      <c r="AF203" s="225"/>
      <c r="AG203" s="225"/>
      <c r="AH203" s="225"/>
      <c r="AI203" s="225"/>
      <c r="AJ203" s="225"/>
      <c r="AK203" s="225"/>
      <c r="AL203" s="225"/>
      <c r="AM203" s="225"/>
      <c r="AN203" s="225"/>
      <c r="AO203" s="225"/>
      <c r="AP203" s="225"/>
      <c r="AQ203" s="225"/>
    </row>
    <row r="204" spans="1:43" s="89" customFormat="1" ht="48" customHeight="1" x14ac:dyDescent="0.25">
      <c r="B204" s="91"/>
      <c r="C204" s="91"/>
      <c r="D204" s="91"/>
      <c r="E204" s="91"/>
      <c r="F204" s="91"/>
      <c r="G204" s="91"/>
      <c r="H204" s="91"/>
      <c r="I204" s="91"/>
      <c r="J204" s="91"/>
      <c r="K204" s="91"/>
      <c r="L204" s="91"/>
      <c r="M204" s="91"/>
      <c r="N204" s="91"/>
      <c r="O204" s="139"/>
      <c r="P204" s="91"/>
      <c r="Q204" s="91"/>
      <c r="R204" s="91"/>
      <c r="S204" s="91"/>
      <c r="T204" s="91"/>
      <c r="U204" s="91"/>
      <c r="V204" s="225"/>
      <c r="W204" s="226"/>
      <c r="X204" s="226"/>
      <c r="Y204" s="226"/>
      <c r="Z204" s="132"/>
      <c r="AA204" s="133"/>
      <c r="AB204" s="133"/>
      <c r="AC204" s="133"/>
      <c r="AD204" s="133"/>
      <c r="AE204" s="133"/>
      <c r="AF204" s="225"/>
      <c r="AG204" s="225"/>
      <c r="AH204" s="225"/>
      <c r="AI204" s="225"/>
      <c r="AJ204" s="225"/>
      <c r="AK204" s="225"/>
      <c r="AL204" s="225"/>
      <c r="AM204" s="225"/>
      <c r="AN204" s="225"/>
      <c r="AO204" s="225"/>
      <c r="AP204" s="225"/>
      <c r="AQ204" s="225"/>
    </row>
    <row r="205" spans="1:43" s="89" customFormat="1" ht="48" customHeight="1" x14ac:dyDescent="0.25">
      <c r="B205" s="91"/>
      <c r="C205" s="91"/>
      <c r="D205" s="91"/>
      <c r="E205" s="91"/>
      <c r="F205" s="91"/>
      <c r="G205" s="91"/>
      <c r="H205" s="91"/>
      <c r="I205" s="91"/>
      <c r="J205" s="91"/>
      <c r="K205" s="91"/>
      <c r="L205" s="91"/>
      <c r="M205" s="91"/>
      <c r="N205" s="91"/>
      <c r="O205" s="139"/>
      <c r="P205" s="91"/>
      <c r="Q205" s="91"/>
      <c r="R205" s="91"/>
      <c r="S205" s="91"/>
      <c r="T205" s="91"/>
      <c r="U205" s="91"/>
      <c r="V205" s="225"/>
      <c r="W205" s="226"/>
      <c r="X205" s="226"/>
      <c r="Y205" s="226"/>
      <c r="Z205" s="132"/>
      <c r="AA205" s="133"/>
      <c r="AB205" s="133"/>
      <c r="AC205" s="133"/>
      <c r="AD205" s="133"/>
      <c r="AE205" s="133"/>
      <c r="AF205" s="225"/>
      <c r="AG205" s="225"/>
      <c r="AH205" s="225"/>
      <c r="AI205" s="225"/>
      <c r="AJ205" s="225"/>
      <c r="AK205" s="225"/>
      <c r="AL205" s="225"/>
      <c r="AM205" s="225"/>
      <c r="AN205" s="225"/>
      <c r="AO205" s="225"/>
      <c r="AP205" s="225"/>
      <c r="AQ205" s="225"/>
    </row>
    <row r="206" spans="1:43" ht="48" customHeight="1" x14ac:dyDescent="0.25">
      <c r="B206" s="91"/>
      <c r="C206" s="91"/>
      <c r="D206" s="91"/>
      <c r="E206" s="91"/>
      <c r="F206" s="91"/>
      <c r="G206" s="91"/>
      <c r="H206" s="91"/>
      <c r="I206" s="91"/>
      <c r="J206" s="91"/>
      <c r="K206" s="91"/>
      <c r="L206" s="91"/>
      <c r="M206" s="91"/>
      <c r="N206" s="91"/>
      <c r="O206" s="139"/>
      <c r="P206" s="91"/>
      <c r="Q206" s="91"/>
      <c r="R206" s="91"/>
      <c r="S206" s="91"/>
      <c r="T206" s="91"/>
      <c r="U206" s="91"/>
      <c r="V206" s="229"/>
      <c r="W206" s="230"/>
      <c r="X206" s="230"/>
      <c r="Y206" s="230"/>
      <c r="AF206" s="229"/>
      <c r="AG206" s="229"/>
      <c r="AH206" s="229"/>
      <c r="AI206" s="229"/>
      <c r="AJ206" s="229"/>
      <c r="AK206" s="229"/>
      <c r="AL206" s="229"/>
      <c r="AM206" s="229"/>
      <c r="AN206" s="229"/>
      <c r="AO206" s="229"/>
      <c r="AP206" s="229"/>
      <c r="AQ206" s="229"/>
    </row>
    <row r="207" spans="1:43" ht="48" customHeight="1" x14ac:dyDescent="0.25">
      <c r="B207" s="91"/>
      <c r="C207" s="91"/>
      <c r="D207" s="91"/>
      <c r="E207" s="91"/>
      <c r="F207" s="91"/>
      <c r="G207" s="91"/>
      <c r="H207" s="91"/>
      <c r="I207" s="91"/>
      <c r="J207" s="91"/>
      <c r="K207" s="91"/>
      <c r="L207" s="91"/>
      <c r="M207" s="91"/>
      <c r="N207" s="91"/>
      <c r="O207" s="139"/>
      <c r="P207" s="91"/>
      <c r="Q207" s="91"/>
      <c r="R207" s="91"/>
      <c r="S207" s="91"/>
      <c r="T207" s="91"/>
      <c r="U207" s="91"/>
      <c r="V207" s="229"/>
      <c r="W207" s="230"/>
      <c r="X207" s="230"/>
      <c r="Y207" s="230"/>
      <c r="AF207" s="229"/>
      <c r="AG207" s="229"/>
      <c r="AH207" s="229"/>
      <c r="AI207" s="229"/>
      <c r="AJ207" s="229"/>
      <c r="AK207" s="229"/>
      <c r="AL207" s="229"/>
      <c r="AM207" s="229"/>
      <c r="AN207" s="229"/>
      <c r="AO207" s="229"/>
      <c r="AP207" s="229"/>
      <c r="AQ207" s="229"/>
    </row>
    <row r="208" spans="1:43" ht="48" customHeight="1" x14ac:dyDescent="0.25">
      <c r="B208" s="91"/>
      <c r="C208" s="91"/>
      <c r="D208" s="91"/>
      <c r="E208" s="91"/>
      <c r="F208" s="91"/>
      <c r="G208" s="91"/>
      <c r="H208" s="91"/>
      <c r="I208" s="91"/>
      <c r="J208" s="91"/>
      <c r="K208" s="91"/>
      <c r="L208" s="91"/>
      <c r="M208" s="91"/>
      <c r="N208" s="91"/>
      <c r="O208" s="139"/>
      <c r="P208" s="91"/>
      <c r="Q208" s="91"/>
      <c r="R208" s="91"/>
      <c r="S208" s="91"/>
      <c r="T208" s="91"/>
      <c r="U208" s="91"/>
      <c r="V208" s="229"/>
      <c r="W208" s="230"/>
      <c r="X208" s="230"/>
      <c r="Y208" s="230"/>
      <c r="AF208" s="229"/>
      <c r="AG208" s="229"/>
      <c r="AH208" s="229"/>
      <c r="AI208" s="229"/>
      <c r="AJ208" s="229"/>
      <c r="AK208" s="229"/>
      <c r="AL208" s="229"/>
      <c r="AM208" s="229"/>
      <c r="AN208" s="229"/>
      <c r="AO208" s="229"/>
      <c r="AP208" s="229"/>
      <c r="AQ208" s="229"/>
    </row>
    <row r="209" spans="2:43" ht="48" customHeight="1" x14ac:dyDescent="0.25">
      <c r="B209" s="91"/>
      <c r="C209" s="91"/>
      <c r="D209" s="91"/>
      <c r="E209" s="91"/>
      <c r="F209" s="91"/>
      <c r="G209" s="91"/>
      <c r="H209" s="91"/>
      <c r="I209" s="91"/>
      <c r="J209" s="91"/>
      <c r="K209" s="91"/>
      <c r="L209" s="91"/>
      <c r="M209" s="91"/>
      <c r="N209" s="91"/>
      <c r="O209" s="139"/>
      <c r="P209" s="91"/>
      <c r="Q209" s="91"/>
      <c r="R209" s="91"/>
      <c r="S209" s="91"/>
      <c r="T209" s="91"/>
      <c r="U209" s="91"/>
      <c r="V209" s="229"/>
      <c r="W209" s="230"/>
      <c r="X209" s="230"/>
      <c r="Y209" s="230"/>
      <c r="AF209" s="229"/>
      <c r="AG209" s="229"/>
      <c r="AH209" s="229"/>
      <c r="AI209" s="229"/>
      <c r="AJ209" s="229"/>
      <c r="AK209" s="229"/>
      <c r="AL209" s="229"/>
      <c r="AM209" s="229"/>
      <c r="AN209" s="229"/>
      <c r="AO209" s="229"/>
      <c r="AP209" s="229"/>
      <c r="AQ209" s="229"/>
    </row>
    <row r="210" spans="2:43" ht="48" customHeight="1" x14ac:dyDescent="0.25">
      <c r="B210" s="91"/>
      <c r="C210" s="91"/>
      <c r="D210" s="91"/>
      <c r="E210" s="91"/>
      <c r="F210" s="91"/>
      <c r="G210" s="91"/>
      <c r="H210" s="91"/>
      <c r="I210" s="91"/>
      <c r="J210" s="91"/>
      <c r="K210" s="91"/>
      <c r="L210" s="91"/>
      <c r="M210" s="91"/>
      <c r="N210" s="91"/>
      <c r="O210" s="139"/>
      <c r="P210" s="91"/>
      <c r="Q210" s="91"/>
      <c r="R210" s="91"/>
      <c r="S210" s="91"/>
      <c r="T210" s="91"/>
      <c r="U210" s="91"/>
      <c r="V210" s="229"/>
      <c r="W210" s="230"/>
      <c r="X210" s="230"/>
      <c r="Y210" s="230"/>
      <c r="AF210" s="229"/>
      <c r="AG210" s="229"/>
      <c r="AH210" s="229"/>
      <c r="AI210" s="229"/>
      <c r="AJ210" s="229"/>
      <c r="AK210" s="229"/>
      <c r="AL210" s="229"/>
      <c r="AM210" s="229"/>
      <c r="AN210" s="229"/>
      <c r="AO210" s="229"/>
      <c r="AP210" s="229"/>
      <c r="AQ210" s="229"/>
    </row>
    <row r="211" spans="2:43" ht="48" customHeight="1" x14ac:dyDescent="0.25">
      <c r="B211" s="93"/>
      <c r="C211" s="93"/>
      <c r="D211" s="93"/>
      <c r="E211" s="93"/>
      <c r="F211" s="93"/>
      <c r="G211" s="93"/>
      <c r="H211" s="93"/>
      <c r="I211" s="93"/>
      <c r="J211" s="93"/>
      <c r="K211" s="93"/>
      <c r="L211" s="93"/>
      <c r="M211" s="93"/>
      <c r="N211" s="93"/>
      <c r="O211" s="140"/>
      <c r="P211" s="93"/>
      <c r="Q211" s="93"/>
      <c r="R211" s="93"/>
      <c r="S211" s="93"/>
      <c r="T211" s="93"/>
      <c r="U211" s="93"/>
      <c r="V211" s="229"/>
      <c r="W211" s="230"/>
      <c r="X211" s="230"/>
      <c r="Y211" s="230"/>
      <c r="AF211" s="229"/>
      <c r="AG211" s="229"/>
      <c r="AH211" s="229"/>
      <c r="AI211" s="229"/>
      <c r="AJ211" s="229"/>
      <c r="AK211" s="229"/>
      <c r="AL211" s="229"/>
      <c r="AM211" s="229"/>
      <c r="AN211" s="229"/>
      <c r="AO211" s="229"/>
      <c r="AP211" s="229"/>
      <c r="AQ211" s="229"/>
    </row>
    <row r="212" spans="2:43" ht="48" customHeight="1" x14ac:dyDescent="0.25">
      <c r="B212" s="93"/>
      <c r="C212" s="93"/>
      <c r="D212" s="93"/>
      <c r="E212" s="93"/>
      <c r="F212" s="93"/>
      <c r="G212" s="93"/>
      <c r="H212" s="93"/>
      <c r="I212" s="93"/>
      <c r="J212" s="93"/>
      <c r="K212" s="93"/>
      <c r="L212" s="93"/>
      <c r="M212" s="93"/>
      <c r="N212" s="93"/>
      <c r="O212" s="140"/>
      <c r="P212" s="93"/>
      <c r="Q212" s="93"/>
      <c r="R212" s="93"/>
      <c r="S212" s="93"/>
      <c r="T212" s="93"/>
      <c r="U212" s="93"/>
      <c r="V212" s="229"/>
      <c r="W212" s="230"/>
      <c r="X212" s="230"/>
      <c r="Y212" s="230"/>
      <c r="AF212" s="229"/>
      <c r="AG212" s="229"/>
      <c r="AH212" s="229"/>
      <c r="AI212" s="229"/>
      <c r="AJ212" s="229"/>
      <c r="AK212" s="229"/>
      <c r="AL212" s="229"/>
      <c r="AM212" s="229"/>
      <c r="AN212" s="229"/>
      <c r="AO212" s="229"/>
      <c r="AP212" s="229"/>
      <c r="AQ212" s="229"/>
    </row>
    <row r="213" spans="2:43" ht="48" customHeight="1" x14ac:dyDescent="0.25">
      <c r="B213" s="93"/>
      <c r="C213" s="93"/>
      <c r="D213" s="93"/>
      <c r="E213" s="93"/>
      <c r="F213" s="93"/>
      <c r="G213" s="93"/>
      <c r="H213" s="93"/>
      <c r="I213" s="93"/>
      <c r="J213" s="93"/>
      <c r="K213" s="93"/>
      <c r="L213" s="93"/>
      <c r="M213" s="93"/>
      <c r="N213" s="93"/>
      <c r="O213" s="140"/>
      <c r="P213" s="93"/>
      <c r="Q213" s="93"/>
      <c r="R213" s="93"/>
      <c r="S213" s="93"/>
      <c r="T213" s="93"/>
      <c r="U213" s="93"/>
      <c r="V213" s="229"/>
      <c r="W213" s="230"/>
      <c r="X213" s="230"/>
      <c r="Y213" s="230"/>
      <c r="AF213" s="229"/>
      <c r="AG213" s="229"/>
      <c r="AH213" s="229"/>
      <c r="AI213" s="229"/>
      <c r="AJ213" s="229"/>
      <c r="AK213" s="229"/>
      <c r="AL213" s="229"/>
      <c r="AM213" s="229"/>
      <c r="AN213" s="229"/>
      <c r="AO213" s="229"/>
      <c r="AP213" s="229"/>
      <c r="AQ213" s="229"/>
    </row>
    <row r="214" spans="2:43" ht="48" customHeight="1" x14ac:dyDescent="0.25">
      <c r="B214" s="93"/>
      <c r="C214" s="93"/>
      <c r="D214" s="93"/>
      <c r="E214" s="93"/>
      <c r="F214" s="93"/>
      <c r="G214" s="93"/>
      <c r="H214" s="93"/>
      <c r="I214" s="93"/>
      <c r="J214" s="93"/>
      <c r="K214" s="93"/>
      <c r="L214" s="93"/>
      <c r="M214" s="93"/>
      <c r="N214" s="93"/>
      <c r="O214" s="140"/>
      <c r="P214" s="93"/>
      <c r="Q214" s="93"/>
      <c r="R214" s="93"/>
      <c r="S214" s="93"/>
      <c r="T214" s="93"/>
      <c r="U214" s="93"/>
      <c r="V214" s="229"/>
      <c r="W214" s="230"/>
      <c r="X214" s="230"/>
      <c r="Y214" s="230"/>
      <c r="AF214" s="229"/>
      <c r="AG214" s="229"/>
      <c r="AH214" s="229"/>
      <c r="AI214" s="229"/>
      <c r="AJ214" s="229"/>
      <c r="AK214" s="229"/>
      <c r="AL214" s="229"/>
      <c r="AM214" s="229"/>
      <c r="AN214" s="229"/>
      <c r="AO214" s="229"/>
      <c r="AP214" s="229"/>
      <c r="AQ214" s="229"/>
    </row>
    <row r="215" spans="2:43" ht="48" customHeight="1" x14ac:dyDescent="0.25">
      <c r="B215" s="93"/>
      <c r="C215" s="93"/>
      <c r="D215" s="93"/>
      <c r="E215" s="93"/>
      <c r="F215" s="93"/>
      <c r="G215" s="93"/>
      <c r="H215" s="93"/>
      <c r="I215" s="93"/>
      <c r="J215" s="93"/>
      <c r="K215" s="93"/>
      <c r="L215" s="93"/>
      <c r="M215" s="93"/>
      <c r="N215" s="93"/>
      <c r="O215" s="140"/>
      <c r="P215" s="93"/>
      <c r="Q215" s="93"/>
      <c r="R215" s="93"/>
      <c r="S215" s="93"/>
      <c r="T215" s="93"/>
      <c r="U215" s="93"/>
      <c r="V215" s="229"/>
      <c r="W215" s="230"/>
      <c r="X215" s="230"/>
      <c r="Y215" s="230"/>
      <c r="AF215" s="229"/>
      <c r="AG215" s="229"/>
      <c r="AH215" s="229"/>
      <c r="AI215" s="229"/>
      <c r="AJ215" s="229"/>
      <c r="AK215" s="229"/>
      <c r="AL215" s="229"/>
      <c r="AM215" s="229"/>
      <c r="AN215" s="229"/>
      <c r="AO215" s="229"/>
      <c r="AP215" s="229"/>
      <c r="AQ215" s="229"/>
    </row>
    <row r="216" spans="2:43" ht="48" customHeight="1" x14ac:dyDescent="0.25">
      <c r="B216" s="93"/>
      <c r="C216" s="93"/>
      <c r="D216" s="93"/>
      <c r="E216" s="93"/>
      <c r="F216" s="93"/>
      <c r="G216" s="93"/>
      <c r="H216" s="93"/>
      <c r="I216" s="93"/>
      <c r="J216" s="93"/>
      <c r="K216" s="93"/>
      <c r="L216" s="93"/>
      <c r="M216" s="93"/>
      <c r="N216" s="93"/>
      <c r="O216" s="140"/>
      <c r="P216" s="93"/>
      <c r="Q216" s="93"/>
      <c r="R216" s="93"/>
      <c r="S216" s="93"/>
      <c r="T216" s="93"/>
      <c r="U216" s="93"/>
      <c r="V216" s="229"/>
      <c r="W216" s="230"/>
      <c r="X216" s="230"/>
      <c r="Y216" s="230"/>
      <c r="AF216" s="229"/>
      <c r="AG216" s="229"/>
      <c r="AH216" s="229"/>
      <c r="AI216" s="229"/>
      <c r="AJ216" s="229"/>
      <c r="AK216" s="229"/>
      <c r="AL216" s="229"/>
      <c r="AM216" s="229"/>
      <c r="AN216" s="229"/>
      <c r="AO216" s="229"/>
      <c r="AP216" s="229"/>
      <c r="AQ216" s="229"/>
    </row>
    <row r="217" spans="2:43" ht="48" customHeight="1" x14ac:dyDescent="0.25">
      <c r="B217" s="93"/>
      <c r="C217" s="93"/>
      <c r="D217" s="93"/>
      <c r="E217" s="93"/>
      <c r="F217" s="93"/>
      <c r="G217" s="93"/>
      <c r="H217" s="93"/>
      <c r="I217" s="93"/>
      <c r="J217" s="93"/>
      <c r="K217" s="93"/>
      <c r="L217" s="93"/>
      <c r="M217" s="93"/>
      <c r="N217" s="93"/>
      <c r="O217" s="140"/>
      <c r="P217" s="93"/>
      <c r="Q217" s="93"/>
      <c r="R217" s="93"/>
      <c r="S217" s="93"/>
      <c r="T217" s="93"/>
      <c r="U217" s="93"/>
      <c r="V217" s="229"/>
      <c r="W217" s="230"/>
      <c r="X217" s="230"/>
      <c r="Y217" s="230"/>
      <c r="AF217" s="229"/>
      <c r="AG217" s="229"/>
      <c r="AH217" s="229"/>
      <c r="AI217" s="229"/>
      <c r="AJ217" s="229"/>
      <c r="AK217" s="229"/>
      <c r="AL217" s="229"/>
      <c r="AM217" s="229"/>
      <c r="AN217" s="229"/>
      <c r="AO217" s="229"/>
      <c r="AP217" s="229"/>
      <c r="AQ217" s="229"/>
    </row>
    <row r="218" spans="2:43" ht="48" customHeight="1" x14ac:dyDescent="0.25">
      <c r="B218" s="93"/>
      <c r="C218" s="93"/>
      <c r="D218" s="93"/>
      <c r="E218" s="93"/>
      <c r="F218" s="93"/>
      <c r="G218" s="93"/>
      <c r="H218" s="93"/>
      <c r="I218" s="93"/>
      <c r="J218" s="93"/>
      <c r="K218" s="93"/>
      <c r="L218" s="93"/>
      <c r="M218" s="93"/>
      <c r="N218" s="93"/>
      <c r="O218" s="140"/>
      <c r="P218" s="93"/>
      <c r="Q218" s="93"/>
      <c r="R218" s="93"/>
      <c r="S218" s="93"/>
      <c r="T218" s="93"/>
      <c r="U218" s="93"/>
      <c r="V218" s="229"/>
      <c r="W218" s="230"/>
      <c r="X218" s="230"/>
      <c r="Y218" s="230"/>
      <c r="AF218" s="229"/>
      <c r="AG218" s="229"/>
      <c r="AH218" s="229"/>
      <c r="AI218" s="229"/>
      <c r="AJ218" s="229"/>
      <c r="AK218" s="229"/>
      <c r="AL218" s="229"/>
      <c r="AM218" s="229"/>
      <c r="AN218" s="229"/>
      <c r="AO218" s="229"/>
      <c r="AP218" s="229"/>
      <c r="AQ218" s="229"/>
    </row>
    <row r="219" spans="2:43" ht="48" customHeight="1" x14ac:dyDescent="0.25">
      <c r="B219" s="93"/>
      <c r="C219" s="93"/>
      <c r="D219" s="93"/>
      <c r="E219" s="93"/>
      <c r="F219" s="93"/>
      <c r="G219" s="93"/>
      <c r="H219" s="93"/>
      <c r="I219" s="93"/>
      <c r="J219" s="93"/>
      <c r="K219" s="93"/>
      <c r="L219" s="93"/>
      <c r="M219" s="93"/>
      <c r="N219" s="93"/>
      <c r="O219" s="140"/>
      <c r="P219" s="93"/>
      <c r="Q219" s="93"/>
      <c r="R219" s="93"/>
      <c r="S219" s="93"/>
      <c r="T219" s="93"/>
      <c r="U219" s="93"/>
      <c r="V219" s="229"/>
      <c r="W219" s="230"/>
      <c r="X219" s="230"/>
      <c r="Y219" s="230"/>
      <c r="AF219" s="229"/>
      <c r="AG219" s="229"/>
      <c r="AH219" s="229"/>
      <c r="AI219" s="229"/>
      <c r="AJ219" s="229"/>
      <c r="AK219" s="229"/>
      <c r="AL219" s="229"/>
      <c r="AM219" s="229"/>
      <c r="AN219" s="229"/>
      <c r="AO219" s="229"/>
      <c r="AP219" s="229"/>
      <c r="AQ219" s="229"/>
    </row>
    <row r="220" spans="2:43" ht="48" customHeight="1" x14ac:dyDescent="0.25">
      <c r="B220" s="93"/>
      <c r="C220" s="93"/>
      <c r="D220" s="93"/>
      <c r="E220" s="93"/>
      <c r="F220" s="93"/>
      <c r="G220" s="93"/>
      <c r="H220" s="93"/>
      <c r="I220" s="93"/>
      <c r="J220" s="93"/>
      <c r="K220" s="93"/>
      <c r="L220" s="93"/>
      <c r="M220" s="93"/>
      <c r="N220" s="93"/>
      <c r="O220" s="140"/>
      <c r="P220" s="93"/>
      <c r="Q220" s="93"/>
      <c r="R220" s="93"/>
      <c r="S220" s="93"/>
      <c r="T220" s="93"/>
      <c r="U220" s="93"/>
      <c r="V220" s="229"/>
      <c r="W220" s="230"/>
      <c r="X220" s="230"/>
      <c r="Y220" s="230"/>
      <c r="AF220" s="229"/>
      <c r="AG220" s="229"/>
      <c r="AH220" s="229"/>
      <c r="AI220" s="229"/>
      <c r="AJ220" s="229"/>
      <c r="AK220" s="229"/>
      <c r="AL220" s="229"/>
      <c r="AM220" s="229"/>
      <c r="AN220" s="229"/>
      <c r="AO220" s="229"/>
      <c r="AP220" s="229"/>
      <c r="AQ220" s="229"/>
    </row>
    <row r="221" spans="2:43" ht="48" customHeight="1" x14ac:dyDescent="0.25">
      <c r="B221" s="93"/>
      <c r="C221" s="93"/>
      <c r="D221" s="93"/>
      <c r="E221" s="93"/>
      <c r="F221" s="93"/>
      <c r="G221" s="93"/>
      <c r="H221" s="93"/>
      <c r="I221" s="93"/>
      <c r="J221" s="93"/>
      <c r="K221" s="93"/>
      <c r="L221" s="93"/>
      <c r="M221" s="93"/>
      <c r="N221" s="93"/>
      <c r="O221" s="140"/>
      <c r="P221" s="93"/>
      <c r="Q221" s="93"/>
      <c r="R221" s="93"/>
      <c r="S221" s="93"/>
      <c r="T221" s="93"/>
      <c r="U221" s="93"/>
      <c r="V221" s="229"/>
      <c r="W221" s="230"/>
      <c r="X221" s="230"/>
      <c r="Y221" s="230"/>
      <c r="AF221" s="229"/>
      <c r="AG221" s="229"/>
      <c r="AH221" s="229"/>
      <c r="AI221" s="229"/>
      <c r="AJ221" s="229"/>
      <c r="AK221" s="229"/>
      <c r="AL221" s="229"/>
      <c r="AM221" s="229"/>
      <c r="AN221" s="229"/>
      <c r="AO221" s="229"/>
      <c r="AP221" s="229"/>
      <c r="AQ221" s="229"/>
    </row>
    <row r="222" spans="2:43" ht="48" customHeight="1" x14ac:dyDescent="0.25">
      <c r="B222" s="93"/>
      <c r="C222" s="93"/>
      <c r="D222" s="93"/>
      <c r="E222" s="93"/>
      <c r="F222" s="93"/>
      <c r="G222" s="93"/>
      <c r="H222" s="93"/>
      <c r="I222" s="93"/>
      <c r="J222" s="93"/>
      <c r="K222" s="93"/>
      <c r="L222" s="93"/>
      <c r="M222" s="93"/>
      <c r="N222" s="93"/>
      <c r="O222" s="140"/>
      <c r="P222" s="93"/>
      <c r="Q222" s="93"/>
      <c r="R222" s="93"/>
      <c r="S222" s="93"/>
      <c r="T222" s="93"/>
      <c r="U222" s="93"/>
      <c r="V222" s="229"/>
      <c r="W222" s="230"/>
      <c r="X222" s="230"/>
      <c r="Y222" s="230"/>
      <c r="AF222" s="229"/>
      <c r="AG222" s="229"/>
      <c r="AH222" s="229"/>
      <c r="AI222" s="229"/>
      <c r="AJ222" s="229"/>
      <c r="AK222" s="229"/>
      <c r="AL222" s="229"/>
      <c r="AM222" s="229"/>
      <c r="AN222" s="229"/>
      <c r="AO222" s="229"/>
      <c r="AP222" s="229"/>
      <c r="AQ222" s="229"/>
    </row>
    <row r="223" spans="2:43" ht="48" customHeight="1" x14ac:dyDescent="0.25">
      <c r="B223" s="93"/>
      <c r="C223" s="93"/>
      <c r="D223" s="93"/>
      <c r="E223" s="93"/>
      <c r="F223" s="93"/>
      <c r="G223" s="93"/>
      <c r="H223" s="93"/>
      <c r="I223" s="93"/>
      <c r="J223" s="93"/>
      <c r="K223" s="93"/>
      <c r="L223" s="93"/>
      <c r="M223" s="93"/>
      <c r="N223" s="93"/>
      <c r="O223" s="140"/>
      <c r="P223" s="93"/>
      <c r="Q223" s="93"/>
      <c r="R223" s="93"/>
      <c r="S223" s="93"/>
      <c r="T223" s="93"/>
      <c r="U223" s="93"/>
      <c r="V223" s="229"/>
      <c r="W223" s="230"/>
      <c r="X223" s="230"/>
      <c r="Y223" s="230"/>
      <c r="AF223" s="229"/>
      <c r="AG223" s="229"/>
      <c r="AH223" s="229"/>
      <c r="AI223" s="229"/>
      <c r="AJ223" s="229"/>
      <c r="AK223" s="229"/>
      <c r="AL223" s="229"/>
      <c r="AM223" s="229"/>
      <c r="AN223" s="229"/>
      <c r="AO223" s="229"/>
      <c r="AP223" s="229"/>
      <c r="AQ223" s="229"/>
    </row>
    <row r="224" spans="2:43" ht="48" customHeight="1" x14ac:dyDescent="0.25">
      <c r="B224" s="93"/>
      <c r="C224" s="93"/>
      <c r="D224" s="93"/>
      <c r="E224" s="93"/>
      <c r="F224" s="93"/>
      <c r="G224" s="93"/>
      <c r="H224" s="93"/>
      <c r="I224" s="93"/>
      <c r="J224" s="93"/>
      <c r="K224" s="93"/>
      <c r="L224" s="93"/>
      <c r="M224" s="93"/>
      <c r="N224" s="93"/>
      <c r="O224" s="140"/>
      <c r="P224" s="93"/>
      <c r="Q224" s="93"/>
      <c r="R224" s="93"/>
      <c r="S224" s="93"/>
      <c r="T224" s="93"/>
      <c r="U224" s="93"/>
      <c r="V224" s="229"/>
      <c r="W224" s="230"/>
      <c r="X224" s="230"/>
      <c r="Y224" s="230"/>
      <c r="AF224" s="229"/>
      <c r="AG224" s="229"/>
      <c r="AH224" s="229"/>
      <c r="AI224" s="229"/>
      <c r="AJ224" s="229"/>
      <c r="AK224" s="229"/>
      <c r="AL224" s="229"/>
      <c r="AM224" s="229"/>
      <c r="AN224" s="229"/>
      <c r="AO224" s="229"/>
      <c r="AP224" s="229"/>
      <c r="AQ224" s="229"/>
    </row>
    <row r="225" spans="2:43" ht="48" customHeight="1" x14ac:dyDescent="0.25">
      <c r="B225" s="93"/>
      <c r="C225" s="93"/>
      <c r="D225" s="93"/>
      <c r="E225" s="93"/>
      <c r="F225" s="93"/>
      <c r="G225" s="93"/>
      <c r="H225" s="93"/>
      <c r="I225" s="93"/>
      <c r="J225" s="93"/>
      <c r="K225" s="93"/>
      <c r="L225" s="93"/>
      <c r="M225" s="93"/>
      <c r="N225" s="93"/>
      <c r="O225" s="140"/>
      <c r="P225" s="93"/>
      <c r="Q225" s="93"/>
      <c r="R225" s="93"/>
      <c r="S225" s="93"/>
      <c r="T225" s="93"/>
      <c r="U225" s="93"/>
      <c r="V225" s="229"/>
      <c r="W225" s="230"/>
      <c r="X225" s="230"/>
      <c r="Y225" s="230"/>
      <c r="AF225" s="229"/>
      <c r="AG225" s="229"/>
      <c r="AH225" s="229"/>
      <c r="AI225" s="229"/>
      <c r="AJ225" s="229"/>
      <c r="AK225" s="229"/>
      <c r="AL225" s="229"/>
      <c r="AM225" s="229"/>
      <c r="AN225" s="229"/>
      <c r="AO225" s="229"/>
      <c r="AP225" s="229"/>
      <c r="AQ225" s="229"/>
    </row>
    <row r="226" spans="2:43" ht="48" customHeight="1" x14ac:dyDescent="0.25">
      <c r="B226" s="93"/>
      <c r="C226" s="93"/>
      <c r="D226" s="93"/>
      <c r="E226" s="93"/>
      <c r="F226" s="93"/>
      <c r="G226" s="93"/>
      <c r="H226" s="93"/>
      <c r="I226" s="93"/>
      <c r="J226" s="93"/>
      <c r="K226" s="93"/>
      <c r="L226" s="93"/>
      <c r="M226" s="93"/>
      <c r="N226" s="93"/>
      <c r="O226" s="140"/>
      <c r="P226" s="93"/>
      <c r="Q226" s="93"/>
      <c r="R226" s="93"/>
      <c r="S226" s="93"/>
      <c r="T226" s="93"/>
      <c r="U226" s="93"/>
      <c r="V226" s="229"/>
      <c r="W226" s="230"/>
      <c r="X226" s="230"/>
      <c r="Y226" s="230"/>
      <c r="AF226" s="229"/>
      <c r="AG226" s="229"/>
      <c r="AH226" s="229"/>
      <c r="AI226" s="229"/>
      <c r="AJ226" s="229"/>
      <c r="AK226" s="229"/>
      <c r="AL226" s="229"/>
      <c r="AM226" s="229"/>
      <c r="AN226" s="229"/>
      <c r="AO226" s="229"/>
      <c r="AP226" s="229"/>
      <c r="AQ226" s="229"/>
    </row>
    <row r="227" spans="2:43" ht="48" customHeight="1" x14ac:dyDescent="0.25">
      <c r="B227" s="93"/>
      <c r="C227" s="93"/>
      <c r="D227" s="93"/>
      <c r="E227" s="93"/>
      <c r="F227" s="93"/>
      <c r="G227" s="93"/>
      <c r="H227" s="93"/>
      <c r="I227" s="93"/>
      <c r="J227" s="93"/>
      <c r="K227" s="93"/>
      <c r="L227" s="93"/>
      <c r="M227" s="93"/>
      <c r="N227" s="93"/>
      <c r="O227" s="140"/>
      <c r="P227" s="93"/>
      <c r="Q227" s="93"/>
      <c r="R227" s="93"/>
      <c r="S227" s="93"/>
      <c r="T227" s="93"/>
      <c r="U227" s="93"/>
      <c r="V227" s="229"/>
      <c r="W227" s="230"/>
      <c r="X227" s="230"/>
      <c r="Y227" s="230"/>
      <c r="AF227" s="229"/>
      <c r="AG227" s="229"/>
      <c r="AH227" s="229"/>
      <c r="AI227" s="229"/>
      <c r="AJ227" s="229"/>
      <c r="AK227" s="229"/>
      <c r="AL227" s="229"/>
      <c r="AM227" s="229"/>
      <c r="AN227" s="229"/>
      <c r="AO227" s="229"/>
      <c r="AP227" s="229"/>
      <c r="AQ227" s="229"/>
    </row>
    <row r="228" spans="2:43" ht="48" customHeight="1" x14ac:dyDescent="0.25">
      <c r="B228" s="93"/>
      <c r="C228" s="93"/>
      <c r="D228" s="93"/>
      <c r="E228" s="93"/>
      <c r="F228" s="93"/>
      <c r="G228" s="93"/>
      <c r="H228" s="93"/>
      <c r="I228" s="93"/>
      <c r="J228" s="93"/>
      <c r="K228" s="93"/>
      <c r="L228" s="93"/>
      <c r="M228" s="93"/>
      <c r="N228" s="93"/>
      <c r="O228" s="140"/>
      <c r="P228" s="93"/>
      <c r="Q228" s="93"/>
      <c r="R228" s="93"/>
      <c r="S228" s="93"/>
      <c r="T228" s="93"/>
      <c r="U228" s="93"/>
      <c r="V228" s="229"/>
      <c r="W228" s="230"/>
      <c r="X228" s="230"/>
      <c r="Y228" s="230"/>
      <c r="AF228" s="229"/>
      <c r="AG228" s="229"/>
      <c r="AH228" s="229"/>
      <c r="AI228" s="229"/>
      <c r="AJ228" s="229"/>
      <c r="AK228" s="229"/>
      <c r="AL228" s="229"/>
      <c r="AM228" s="229"/>
      <c r="AN228" s="229"/>
      <c r="AO228" s="229"/>
      <c r="AP228" s="229"/>
      <c r="AQ228" s="229"/>
    </row>
    <row r="229" spans="2:43" ht="48" customHeight="1" x14ac:dyDescent="0.25">
      <c r="B229" s="93"/>
      <c r="C229" s="93"/>
      <c r="D229" s="93"/>
      <c r="E229" s="93"/>
      <c r="F229" s="93"/>
      <c r="G229" s="93"/>
      <c r="H229" s="93"/>
      <c r="I229" s="93"/>
      <c r="J229" s="93"/>
      <c r="K229" s="93"/>
      <c r="L229" s="93"/>
      <c r="M229" s="93"/>
      <c r="N229" s="93"/>
      <c r="O229" s="140"/>
      <c r="P229" s="93"/>
      <c r="Q229" s="93"/>
      <c r="R229" s="93"/>
      <c r="S229" s="93"/>
      <c r="T229" s="93"/>
      <c r="U229" s="93"/>
      <c r="V229" s="229"/>
      <c r="W229" s="230"/>
      <c r="X229" s="230"/>
      <c r="Y229" s="230"/>
      <c r="AF229" s="229"/>
      <c r="AG229" s="229"/>
      <c r="AH229" s="229"/>
      <c r="AI229" s="229"/>
      <c r="AJ229" s="229"/>
      <c r="AK229" s="229"/>
      <c r="AL229" s="229"/>
      <c r="AM229" s="229"/>
      <c r="AN229" s="229"/>
      <c r="AO229" s="229"/>
      <c r="AP229" s="229"/>
      <c r="AQ229" s="229"/>
    </row>
    <row r="230" spans="2:43" ht="48" customHeight="1" x14ac:dyDescent="0.25">
      <c r="B230" s="93"/>
      <c r="C230" s="93"/>
      <c r="D230" s="93"/>
      <c r="E230" s="93"/>
      <c r="F230" s="93"/>
      <c r="G230" s="93"/>
      <c r="H230" s="93"/>
      <c r="I230" s="93"/>
      <c r="J230" s="93"/>
      <c r="K230" s="93"/>
      <c r="L230" s="93"/>
      <c r="M230" s="93"/>
      <c r="N230" s="93"/>
      <c r="O230" s="140"/>
      <c r="P230" s="93"/>
      <c r="Q230" s="93"/>
      <c r="R230" s="93"/>
      <c r="S230" s="93"/>
      <c r="T230" s="93"/>
      <c r="U230" s="93"/>
      <c r="V230" s="229"/>
      <c r="W230" s="230"/>
      <c r="X230" s="230"/>
      <c r="Y230" s="230"/>
      <c r="AF230" s="229"/>
      <c r="AG230" s="229"/>
      <c r="AH230" s="229"/>
      <c r="AI230" s="229"/>
      <c r="AJ230" s="229"/>
      <c r="AK230" s="229"/>
      <c r="AL230" s="229"/>
      <c r="AM230" s="229"/>
      <c r="AN230" s="229"/>
      <c r="AO230" s="229"/>
      <c r="AP230" s="229"/>
      <c r="AQ230" s="229"/>
    </row>
    <row r="231" spans="2:43" ht="48" customHeight="1" x14ac:dyDescent="0.25">
      <c r="B231" s="93"/>
      <c r="C231" s="93"/>
      <c r="D231" s="93"/>
      <c r="E231" s="93"/>
      <c r="F231" s="93"/>
      <c r="G231" s="93"/>
      <c r="H231" s="93"/>
      <c r="I231" s="93"/>
      <c r="J231" s="93"/>
      <c r="K231" s="93"/>
      <c r="L231" s="93"/>
      <c r="M231" s="93"/>
      <c r="N231" s="93"/>
      <c r="O231" s="140"/>
      <c r="P231" s="93"/>
      <c r="Q231" s="93"/>
      <c r="R231" s="93"/>
      <c r="S231" s="93"/>
      <c r="T231" s="93"/>
      <c r="U231" s="93"/>
      <c r="V231" s="229"/>
      <c r="W231" s="230"/>
      <c r="X231" s="230"/>
      <c r="Y231" s="230"/>
      <c r="AF231" s="229"/>
      <c r="AG231" s="229"/>
      <c r="AH231" s="229"/>
      <c r="AI231" s="229"/>
      <c r="AJ231" s="229"/>
      <c r="AK231" s="229"/>
      <c r="AL231" s="229"/>
      <c r="AM231" s="229"/>
      <c r="AN231" s="229"/>
      <c r="AO231" s="229"/>
      <c r="AP231" s="229"/>
      <c r="AQ231" s="229"/>
    </row>
    <row r="232" spans="2:43" ht="48" customHeight="1" x14ac:dyDescent="0.25">
      <c r="B232" s="93"/>
      <c r="C232" s="93"/>
      <c r="D232" s="93"/>
      <c r="E232" s="93"/>
      <c r="F232" s="93"/>
      <c r="G232" s="93"/>
      <c r="H232" s="93"/>
      <c r="I232" s="93"/>
      <c r="J232" s="93"/>
      <c r="K232" s="93"/>
      <c r="L232" s="93"/>
      <c r="M232" s="93"/>
      <c r="N232" s="93"/>
      <c r="O232" s="140"/>
      <c r="P232" s="93"/>
      <c r="Q232" s="93"/>
      <c r="R232" s="93"/>
      <c r="S232" s="93"/>
      <c r="T232" s="93"/>
      <c r="U232" s="93"/>
      <c r="V232" s="229"/>
      <c r="W232" s="230"/>
      <c r="X232" s="230"/>
      <c r="Y232" s="230"/>
      <c r="AF232" s="229"/>
      <c r="AG232" s="229"/>
      <c r="AH232" s="229"/>
      <c r="AI232" s="229"/>
      <c r="AJ232" s="229"/>
      <c r="AK232" s="229"/>
      <c r="AL232" s="229"/>
      <c r="AM232" s="229"/>
      <c r="AN232" s="229"/>
      <c r="AO232" s="229"/>
      <c r="AP232" s="229"/>
      <c r="AQ232" s="229"/>
    </row>
    <row r="233" spans="2:43" ht="48" customHeight="1" x14ac:dyDescent="0.25">
      <c r="B233" s="93"/>
      <c r="C233" s="93"/>
      <c r="D233" s="93"/>
      <c r="E233" s="93"/>
      <c r="F233" s="93"/>
      <c r="G233" s="93"/>
      <c r="H233" s="93"/>
      <c r="I233" s="93"/>
      <c r="J233" s="93"/>
      <c r="K233" s="93"/>
      <c r="L233" s="93"/>
      <c r="M233" s="93"/>
      <c r="N233" s="93"/>
      <c r="O233" s="140"/>
      <c r="P233" s="93"/>
      <c r="Q233" s="93"/>
      <c r="R233" s="93"/>
      <c r="S233" s="93"/>
      <c r="T233" s="93"/>
      <c r="U233" s="93"/>
      <c r="V233" s="229"/>
      <c r="W233" s="230"/>
      <c r="X233" s="230"/>
      <c r="Y233" s="230"/>
      <c r="AF233" s="229"/>
      <c r="AG233" s="229"/>
      <c r="AH233" s="229"/>
      <c r="AI233" s="229"/>
      <c r="AJ233" s="229"/>
      <c r="AK233" s="229"/>
      <c r="AL233" s="229"/>
      <c r="AM233" s="229"/>
      <c r="AN233" s="229"/>
      <c r="AO233" s="229"/>
      <c r="AP233" s="229"/>
      <c r="AQ233" s="229"/>
    </row>
    <row r="234" spans="2:43" ht="48" customHeight="1" x14ac:dyDescent="0.25">
      <c r="B234" s="93"/>
      <c r="C234" s="93"/>
      <c r="D234" s="93"/>
      <c r="E234" s="93"/>
      <c r="F234" s="93"/>
      <c r="G234" s="93"/>
      <c r="H234" s="93"/>
      <c r="I234" s="93"/>
      <c r="J234" s="93"/>
      <c r="K234" s="93"/>
      <c r="L234" s="93"/>
      <c r="M234" s="93"/>
      <c r="N234" s="93"/>
      <c r="O234" s="140"/>
      <c r="P234" s="93"/>
      <c r="Q234" s="93"/>
      <c r="R234" s="93"/>
      <c r="S234" s="93"/>
      <c r="T234" s="93"/>
      <c r="U234" s="93"/>
      <c r="V234" s="229"/>
      <c r="W234" s="230"/>
      <c r="X234" s="230"/>
      <c r="Y234" s="230"/>
      <c r="AF234" s="229"/>
      <c r="AG234" s="229"/>
      <c r="AH234" s="229"/>
      <c r="AI234" s="229"/>
      <c r="AJ234" s="229"/>
      <c r="AK234" s="229"/>
      <c r="AL234" s="229"/>
      <c r="AM234" s="229"/>
      <c r="AN234" s="229"/>
      <c r="AO234" s="229"/>
      <c r="AP234" s="229"/>
      <c r="AQ234" s="229"/>
    </row>
    <row r="235" spans="2:43" ht="48" customHeight="1" x14ac:dyDescent="0.25">
      <c r="B235" s="93"/>
      <c r="C235" s="93"/>
      <c r="D235" s="93"/>
      <c r="E235" s="93"/>
      <c r="F235" s="93"/>
      <c r="G235" s="93"/>
      <c r="H235" s="93"/>
      <c r="I235" s="93"/>
      <c r="J235" s="93"/>
      <c r="K235" s="93"/>
      <c r="L235" s="93"/>
      <c r="M235" s="93"/>
      <c r="N235" s="93"/>
      <c r="O235" s="140"/>
      <c r="P235" s="93"/>
      <c r="Q235" s="93"/>
      <c r="R235" s="93"/>
      <c r="S235" s="93"/>
      <c r="T235" s="93"/>
      <c r="U235" s="93"/>
      <c r="V235" s="229"/>
      <c r="W235" s="230"/>
      <c r="X235" s="230"/>
      <c r="Y235" s="230"/>
      <c r="AF235" s="229"/>
      <c r="AG235" s="229"/>
      <c r="AH235" s="229"/>
      <c r="AI235" s="229"/>
      <c r="AJ235" s="229"/>
      <c r="AK235" s="229"/>
      <c r="AL235" s="229"/>
      <c r="AM235" s="229"/>
      <c r="AN235" s="229"/>
      <c r="AO235" s="229"/>
      <c r="AP235" s="229"/>
      <c r="AQ235" s="229"/>
    </row>
    <row r="236" spans="2:43" ht="48" customHeight="1" x14ac:dyDescent="0.25">
      <c r="B236" s="93"/>
      <c r="C236" s="93"/>
      <c r="D236" s="93"/>
      <c r="E236" s="93"/>
      <c r="F236" s="93"/>
      <c r="G236" s="93"/>
      <c r="H236" s="93"/>
      <c r="I236" s="93"/>
      <c r="J236" s="93"/>
      <c r="K236" s="93"/>
      <c r="L236" s="93"/>
      <c r="M236" s="93"/>
      <c r="N236" s="93"/>
      <c r="O236" s="140"/>
      <c r="P236" s="93"/>
      <c r="Q236" s="93"/>
      <c r="R236" s="93"/>
      <c r="S236" s="93"/>
      <c r="T236" s="93"/>
      <c r="U236" s="93"/>
      <c r="V236" s="229"/>
      <c r="W236" s="230"/>
      <c r="X236" s="230"/>
      <c r="Y236" s="230"/>
      <c r="AF236" s="229"/>
      <c r="AG236" s="229"/>
      <c r="AH236" s="229"/>
      <c r="AI236" s="229"/>
      <c r="AJ236" s="229"/>
      <c r="AK236" s="229"/>
      <c r="AL236" s="229"/>
      <c r="AM236" s="229"/>
      <c r="AN236" s="229"/>
      <c r="AO236" s="229"/>
      <c r="AP236" s="229"/>
      <c r="AQ236" s="229"/>
    </row>
    <row r="237" spans="2:43" ht="48" customHeight="1" x14ac:dyDescent="0.25">
      <c r="V237" s="229"/>
      <c r="W237" s="230"/>
      <c r="X237" s="230"/>
      <c r="Y237" s="230"/>
      <c r="AF237" s="229"/>
      <c r="AG237" s="229"/>
      <c r="AH237" s="229"/>
      <c r="AI237" s="229"/>
      <c r="AJ237" s="229"/>
      <c r="AK237" s="229"/>
      <c r="AL237" s="229"/>
      <c r="AM237" s="229"/>
      <c r="AN237" s="229"/>
      <c r="AO237" s="229"/>
      <c r="AP237" s="229"/>
      <c r="AQ237" s="229"/>
    </row>
    <row r="238" spans="2:43" ht="48" customHeight="1" x14ac:dyDescent="0.25">
      <c r="V238" s="229"/>
      <c r="W238" s="230"/>
      <c r="X238" s="230"/>
      <c r="Y238" s="230"/>
      <c r="AF238" s="229"/>
      <c r="AG238" s="229"/>
      <c r="AH238" s="229"/>
      <c r="AI238" s="229"/>
      <c r="AJ238" s="229"/>
      <c r="AK238" s="229"/>
      <c r="AL238" s="229"/>
      <c r="AM238" s="229"/>
      <c r="AN238" s="229"/>
      <c r="AO238" s="229"/>
      <c r="AP238" s="229"/>
      <c r="AQ238" s="229"/>
    </row>
    <row r="239" spans="2:43" ht="48" customHeight="1" x14ac:dyDescent="0.25">
      <c r="V239" s="229"/>
      <c r="W239" s="230"/>
      <c r="X239" s="230"/>
      <c r="Y239" s="230"/>
      <c r="AF239" s="229"/>
      <c r="AG239" s="229"/>
      <c r="AH239" s="229"/>
      <c r="AI239" s="229"/>
      <c r="AJ239" s="229"/>
      <c r="AK239" s="229"/>
      <c r="AL239" s="229"/>
      <c r="AM239" s="229"/>
      <c r="AN239" s="229"/>
      <c r="AO239" s="229"/>
      <c r="AP239" s="229"/>
      <c r="AQ239" s="229"/>
    </row>
    <row r="240" spans="2:43" ht="48" customHeight="1" x14ac:dyDescent="0.25">
      <c r="V240" s="229"/>
      <c r="W240" s="230"/>
      <c r="X240" s="230"/>
      <c r="Y240" s="230"/>
      <c r="AF240" s="229"/>
      <c r="AG240" s="229"/>
      <c r="AH240" s="229"/>
      <c r="AI240" s="229"/>
      <c r="AJ240" s="229"/>
      <c r="AK240" s="229"/>
      <c r="AL240" s="229"/>
      <c r="AM240" s="229"/>
      <c r="AN240" s="229"/>
      <c r="AO240" s="229"/>
      <c r="AP240" s="229"/>
      <c r="AQ240" s="229"/>
    </row>
    <row r="241" spans="22:43" ht="48" customHeight="1" x14ac:dyDescent="0.25">
      <c r="V241" s="229"/>
      <c r="W241" s="230"/>
      <c r="X241" s="230"/>
      <c r="Y241" s="230"/>
      <c r="AF241" s="229"/>
      <c r="AG241" s="229"/>
      <c r="AH241" s="229"/>
      <c r="AI241" s="229"/>
      <c r="AJ241" s="229"/>
      <c r="AK241" s="229"/>
      <c r="AL241" s="229"/>
      <c r="AM241" s="229"/>
      <c r="AN241" s="229"/>
      <c r="AO241" s="229"/>
      <c r="AP241" s="229"/>
      <c r="AQ241" s="229"/>
    </row>
    <row r="242" spans="22:43" ht="48" customHeight="1" x14ac:dyDescent="0.25">
      <c r="V242" s="229"/>
      <c r="W242" s="230"/>
      <c r="X242" s="230"/>
      <c r="Y242" s="230"/>
      <c r="AF242" s="229"/>
      <c r="AG242" s="229"/>
      <c r="AH242" s="229"/>
      <c r="AI242" s="229"/>
      <c r="AJ242" s="229"/>
      <c r="AK242" s="229"/>
      <c r="AL242" s="229"/>
      <c r="AM242" s="229"/>
      <c r="AN242" s="229"/>
      <c r="AO242" s="229"/>
      <c r="AP242" s="229"/>
      <c r="AQ242" s="229"/>
    </row>
    <row r="243" spans="22:43" ht="48" customHeight="1" x14ac:dyDescent="0.25">
      <c r="V243" s="229"/>
      <c r="W243" s="230"/>
      <c r="X243" s="230"/>
      <c r="Y243" s="230"/>
      <c r="AF243" s="229"/>
      <c r="AG243" s="229"/>
      <c r="AH243" s="229"/>
      <c r="AI243" s="229"/>
      <c r="AJ243" s="229"/>
      <c r="AK243" s="229"/>
      <c r="AL243" s="229"/>
      <c r="AM243" s="229"/>
      <c r="AN243" s="229"/>
      <c r="AO243" s="229"/>
      <c r="AP243" s="229"/>
      <c r="AQ243" s="229"/>
    </row>
    <row r="244" spans="22:43" ht="48" customHeight="1" x14ac:dyDescent="0.25">
      <c r="V244" s="229"/>
      <c r="W244" s="230"/>
      <c r="X244" s="230"/>
      <c r="Y244" s="230"/>
      <c r="AF244" s="229"/>
      <c r="AG244" s="229"/>
      <c r="AH244" s="229"/>
      <c r="AI244" s="229"/>
      <c r="AJ244" s="229"/>
      <c r="AK244" s="229"/>
      <c r="AL244" s="229"/>
      <c r="AM244" s="229"/>
      <c r="AN244" s="229"/>
      <c r="AO244" s="229"/>
      <c r="AP244" s="229"/>
      <c r="AQ244" s="229"/>
    </row>
    <row r="245" spans="22:43" ht="48" customHeight="1" x14ac:dyDescent="0.25">
      <c r="V245" s="229"/>
      <c r="W245" s="230"/>
      <c r="X245" s="230"/>
      <c r="Y245" s="230"/>
      <c r="AF245" s="229"/>
      <c r="AG245" s="229"/>
      <c r="AH245" s="229"/>
      <c r="AI245" s="229"/>
      <c r="AJ245" s="229"/>
      <c r="AK245" s="229"/>
      <c r="AL245" s="229"/>
      <c r="AM245" s="229"/>
      <c r="AN245" s="229"/>
      <c r="AO245" s="229"/>
      <c r="AP245" s="229"/>
      <c r="AQ245" s="229"/>
    </row>
    <row r="246" spans="22:43" ht="48" customHeight="1" x14ac:dyDescent="0.25">
      <c r="V246" s="229"/>
      <c r="W246" s="230"/>
      <c r="X246" s="230"/>
      <c r="Y246" s="230"/>
      <c r="AF246" s="229"/>
      <c r="AG246" s="229"/>
      <c r="AH246" s="229"/>
      <c r="AI246" s="229"/>
      <c r="AJ246" s="229"/>
      <c r="AK246" s="229"/>
      <c r="AL246" s="229"/>
      <c r="AM246" s="229"/>
      <c r="AN246" s="229"/>
      <c r="AO246" s="229"/>
      <c r="AP246" s="229"/>
      <c r="AQ246" s="229"/>
    </row>
    <row r="247" spans="22:43" ht="48" customHeight="1" x14ac:dyDescent="0.25">
      <c r="V247" s="229"/>
      <c r="W247" s="230"/>
      <c r="X247" s="230"/>
      <c r="Y247" s="230"/>
      <c r="AF247" s="229"/>
      <c r="AG247" s="229"/>
      <c r="AH247" s="229"/>
      <c r="AI247" s="229"/>
      <c r="AJ247" s="229"/>
      <c r="AK247" s="229"/>
      <c r="AL247" s="229"/>
      <c r="AM247" s="229"/>
      <c r="AN247" s="229"/>
      <c r="AO247" s="229"/>
      <c r="AP247" s="229"/>
      <c r="AQ247" s="229"/>
    </row>
    <row r="248" spans="22:43" ht="48" customHeight="1" x14ac:dyDescent="0.25">
      <c r="V248" s="229"/>
      <c r="W248" s="230"/>
      <c r="X248" s="230"/>
      <c r="Y248" s="230"/>
      <c r="AF248" s="229"/>
      <c r="AG248" s="229"/>
      <c r="AH248" s="229"/>
      <c r="AI248" s="229"/>
      <c r="AJ248" s="229"/>
      <c r="AK248" s="229"/>
      <c r="AL248" s="229"/>
      <c r="AM248" s="229"/>
      <c r="AN248" s="229"/>
      <c r="AO248" s="229"/>
      <c r="AP248" s="229"/>
      <c r="AQ248" s="229"/>
    </row>
    <row r="249" spans="22:43" ht="48" customHeight="1" x14ac:dyDescent="0.25">
      <c r="V249" s="229"/>
      <c r="W249" s="230"/>
      <c r="X249" s="230"/>
      <c r="Y249" s="230"/>
      <c r="AF249" s="229"/>
      <c r="AG249" s="229"/>
      <c r="AH249" s="229"/>
      <c r="AI249" s="229"/>
      <c r="AJ249" s="229"/>
      <c r="AK249" s="229"/>
      <c r="AL249" s="229"/>
      <c r="AM249" s="229"/>
      <c r="AN249" s="229"/>
      <c r="AO249" s="229"/>
      <c r="AP249" s="229"/>
      <c r="AQ249" s="229"/>
    </row>
    <row r="250" spans="22:43" ht="48" customHeight="1" x14ac:dyDescent="0.25">
      <c r="V250" s="229"/>
      <c r="W250" s="230"/>
      <c r="X250" s="230"/>
      <c r="Y250" s="230"/>
      <c r="AF250" s="229"/>
      <c r="AG250" s="229"/>
      <c r="AH250" s="229"/>
      <c r="AI250" s="229"/>
      <c r="AJ250" s="229"/>
      <c r="AK250" s="229"/>
      <c r="AL250" s="229"/>
      <c r="AM250" s="229"/>
      <c r="AN250" s="229"/>
      <c r="AO250" s="229"/>
      <c r="AP250" s="229"/>
      <c r="AQ250" s="229"/>
    </row>
    <row r="251" spans="22:43" ht="48" customHeight="1" x14ac:dyDescent="0.25">
      <c r="V251" s="229"/>
      <c r="W251" s="230"/>
      <c r="X251" s="230"/>
      <c r="Y251" s="230"/>
      <c r="AF251" s="229"/>
      <c r="AG251" s="229"/>
      <c r="AH251" s="229"/>
      <c r="AI251" s="229"/>
      <c r="AJ251" s="229"/>
      <c r="AK251" s="229"/>
      <c r="AL251" s="229"/>
      <c r="AM251" s="229"/>
      <c r="AN251" s="229"/>
      <c r="AO251" s="229"/>
      <c r="AP251" s="229"/>
      <c r="AQ251" s="229"/>
    </row>
    <row r="252" spans="22:43" ht="48" customHeight="1" x14ac:dyDescent="0.25">
      <c r="V252" s="229"/>
      <c r="W252" s="230"/>
      <c r="X252" s="230"/>
      <c r="Y252" s="230"/>
      <c r="AF252" s="229"/>
      <c r="AG252" s="229"/>
      <c r="AH252" s="229"/>
      <c r="AI252" s="229"/>
      <c r="AJ252" s="229"/>
      <c r="AK252" s="229"/>
      <c r="AL252" s="229"/>
      <c r="AM252" s="229"/>
      <c r="AN252" s="229"/>
      <c r="AO252" s="229"/>
      <c r="AP252" s="229"/>
      <c r="AQ252" s="229"/>
    </row>
    <row r="253" spans="22:43" ht="48" customHeight="1" x14ac:dyDescent="0.25">
      <c r="V253" s="229"/>
      <c r="W253" s="230"/>
      <c r="X253" s="230"/>
      <c r="Y253" s="230"/>
      <c r="AF253" s="229"/>
      <c r="AG253" s="229"/>
      <c r="AH253" s="229"/>
      <c r="AI253" s="229"/>
      <c r="AJ253" s="229"/>
      <c r="AK253" s="229"/>
      <c r="AL253" s="229"/>
      <c r="AM253" s="229"/>
      <c r="AN253" s="229"/>
      <c r="AO253" s="229"/>
      <c r="AP253" s="229"/>
      <c r="AQ253" s="229"/>
    </row>
    <row r="254" spans="22:43" ht="48" customHeight="1" x14ac:dyDescent="0.25">
      <c r="V254" s="229"/>
      <c r="W254" s="230"/>
      <c r="X254" s="230"/>
      <c r="Y254" s="230"/>
      <c r="AF254" s="229"/>
      <c r="AG254" s="229"/>
      <c r="AH254" s="229"/>
      <c r="AI254" s="229"/>
      <c r="AJ254" s="229"/>
      <c r="AK254" s="229"/>
      <c r="AL254" s="229"/>
      <c r="AM254" s="229"/>
      <c r="AN254" s="229"/>
      <c r="AO254" s="229"/>
      <c r="AP254" s="229"/>
      <c r="AQ254" s="229"/>
    </row>
    <row r="255" spans="22:43" ht="48" customHeight="1" x14ac:dyDescent="0.25">
      <c r="V255" s="229"/>
      <c r="W255" s="230"/>
      <c r="X255" s="230"/>
      <c r="Y255" s="230"/>
      <c r="AF255" s="229"/>
      <c r="AG255" s="229"/>
      <c r="AH255" s="229"/>
      <c r="AI255" s="229"/>
      <c r="AJ255" s="229"/>
      <c r="AK255" s="229"/>
      <c r="AL255" s="229"/>
      <c r="AM255" s="229"/>
      <c r="AN255" s="229"/>
      <c r="AO255" s="229"/>
      <c r="AP255" s="229"/>
      <c r="AQ255" s="229"/>
    </row>
    <row r="256" spans="22:43" ht="48" customHeight="1" x14ac:dyDescent="0.25">
      <c r="V256" s="229"/>
      <c r="W256" s="230"/>
      <c r="X256" s="230"/>
      <c r="Y256" s="230"/>
      <c r="AF256" s="229"/>
      <c r="AG256" s="229"/>
      <c r="AH256" s="229"/>
      <c r="AI256" s="229"/>
      <c r="AJ256" s="229"/>
      <c r="AK256" s="229"/>
      <c r="AL256" s="229"/>
      <c r="AM256" s="229"/>
      <c r="AN256" s="229"/>
      <c r="AO256" s="229"/>
      <c r="AP256" s="229"/>
      <c r="AQ256" s="229"/>
    </row>
    <row r="257" spans="22:43" ht="48" customHeight="1" x14ac:dyDescent="0.25">
      <c r="V257" s="229"/>
      <c r="W257" s="230"/>
      <c r="X257" s="230"/>
      <c r="Y257" s="230"/>
      <c r="AF257" s="229"/>
      <c r="AG257" s="229"/>
      <c r="AH257" s="229"/>
      <c r="AI257" s="229"/>
      <c r="AJ257" s="229"/>
      <c r="AK257" s="229"/>
      <c r="AL257" s="229"/>
      <c r="AM257" s="229"/>
      <c r="AN257" s="229"/>
      <c r="AO257" s="229"/>
      <c r="AP257" s="229"/>
      <c r="AQ257" s="229"/>
    </row>
    <row r="258" spans="22:43" ht="48" customHeight="1" x14ac:dyDescent="0.25">
      <c r="V258" s="229"/>
      <c r="W258" s="230"/>
      <c r="X258" s="230"/>
      <c r="Y258" s="230"/>
      <c r="AF258" s="229"/>
      <c r="AG258" s="229"/>
      <c r="AH258" s="229"/>
      <c r="AI258" s="229"/>
      <c r="AJ258" s="229"/>
      <c r="AK258" s="229"/>
      <c r="AL258" s="229"/>
      <c r="AM258" s="229"/>
      <c r="AN258" s="229"/>
      <c r="AO258" s="229"/>
      <c r="AP258" s="229"/>
      <c r="AQ258" s="229"/>
    </row>
    <row r="259" spans="22:43" ht="48" customHeight="1" x14ac:dyDescent="0.25">
      <c r="V259" s="229"/>
      <c r="W259" s="230"/>
      <c r="X259" s="230"/>
      <c r="Y259" s="230"/>
      <c r="AF259" s="229"/>
      <c r="AG259" s="229"/>
      <c r="AH259" s="229"/>
      <c r="AI259" s="229"/>
      <c r="AJ259" s="229"/>
      <c r="AK259" s="229"/>
      <c r="AL259" s="229"/>
      <c r="AM259" s="229"/>
      <c r="AN259" s="229"/>
      <c r="AO259" s="229"/>
      <c r="AP259" s="229"/>
      <c r="AQ259" s="229"/>
    </row>
    <row r="260" spans="22:43" ht="48" customHeight="1" x14ac:dyDescent="0.25">
      <c r="V260" s="229"/>
      <c r="W260" s="230"/>
      <c r="X260" s="230"/>
      <c r="Y260" s="230"/>
      <c r="AF260" s="229"/>
      <c r="AG260" s="229"/>
      <c r="AH260" s="229"/>
      <c r="AI260" s="229"/>
      <c r="AJ260" s="229"/>
      <c r="AK260" s="229"/>
      <c r="AL260" s="229"/>
      <c r="AM260" s="229"/>
      <c r="AN260" s="229"/>
      <c r="AO260" s="229"/>
      <c r="AP260" s="229"/>
      <c r="AQ260" s="229"/>
    </row>
    <row r="261" spans="22:43" ht="48" customHeight="1" x14ac:dyDescent="0.25">
      <c r="V261" s="229"/>
      <c r="W261" s="230"/>
      <c r="X261" s="230"/>
      <c r="Y261" s="230"/>
      <c r="AF261" s="229"/>
      <c r="AG261" s="229"/>
      <c r="AH261" s="229"/>
      <c r="AI261" s="229"/>
      <c r="AJ261" s="229"/>
      <c r="AK261" s="229"/>
      <c r="AL261" s="229"/>
      <c r="AM261" s="229"/>
      <c r="AN261" s="229"/>
      <c r="AO261" s="229"/>
      <c r="AP261" s="229"/>
      <c r="AQ261" s="229"/>
    </row>
    <row r="262" spans="22:43" ht="48" customHeight="1" x14ac:dyDescent="0.25">
      <c r="V262" s="229"/>
      <c r="W262" s="230"/>
      <c r="X262" s="230"/>
      <c r="Y262" s="230"/>
      <c r="AF262" s="229"/>
      <c r="AG262" s="229"/>
      <c r="AH262" s="229"/>
      <c r="AI262" s="229"/>
      <c r="AJ262" s="229"/>
      <c r="AK262" s="229"/>
      <c r="AL262" s="229"/>
      <c r="AM262" s="229"/>
      <c r="AN262" s="229"/>
      <c r="AO262" s="229"/>
      <c r="AP262" s="229"/>
      <c r="AQ262" s="229"/>
    </row>
    <row r="263" spans="22:43" ht="48" customHeight="1" x14ac:dyDescent="0.25">
      <c r="V263" s="229"/>
      <c r="W263" s="230"/>
      <c r="X263" s="230"/>
      <c r="Y263" s="230"/>
      <c r="AF263" s="229"/>
      <c r="AG263" s="229"/>
      <c r="AH263" s="229"/>
      <c r="AI263" s="229"/>
      <c r="AJ263" s="229"/>
      <c r="AK263" s="229"/>
      <c r="AL263" s="229"/>
      <c r="AM263" s="229"/>
      <c r="AN263" s="229"/>
      <c r="AO263" s="229"/>
      <c r="AP263" s="229"/>
      <c r="AQ263" s="229"/>
    </row>
    <row r="264" spans="22:43" ht="48" customHeight="1" x14ac:dyDescent="0.25">
      <c r="V264" s="229"/>
      <c r="W264" s="230"/>
      <c r="X264" s="230"/>
      <c r="Y264" s="230"/>
      <c r="AF264" s="229"/>
      <c r="AG264" s="229"/>
      <c r="AH264" s="229"/>
      <c r="AI264" s="229"/>
      <c r="AJ264" s="229"/>
      <c r="AK264" s="229"/>
      <c r="AL264" s="229"/>
      <c r="AM264" s="229"/>
      <c r="AN264" s="229"/>
      <c r="AO264" s="229"/>
      <c r="AP264" s="229"/>
      <c r="AQ264" s="229"/>
    </row>
    <row r="265" spans="22:43" ht="48" customHeight="1" x14ac:dyDescent="0.25">
      <c r="V265" s="229"/>
      <c r="W265" s="230"/>
      <c r="X265" s="230"/>
      <c r="Y265" s="230"/>
      <c r="AF265" s="229"/>
      <c r="AG265" s="229"/>
      <c r="AH265" s="229"/>
      <c r="AI265" s="229"/>
      <c r="AJ265" s="229"/>
      <c r="AK265" s="229"/>
      <c r="AL265" s="229"/>
      <c r="AM265" s="229"/>
      <c r="AN265" s="229"/>
      <c r="AO265" s="229"/>
      <c r="AP265" s="229"/>
      <c r="AQ265" s="229"/>
    </row>
    <row r="266" spans="22:43" ht="48" customHeight="1" x14ac:dyDescent="0.25">
      <c r="V266" s="229"/>
      <c r="W266" s="230"/>
      <c r="X266" s="230"/>
      <c r="Y266" s="230"/>
      <c r="AF266" s="229"/>
      <c r="AG266" s="229"/>
      <c r="AH266" s="229"/>
      <c r="AI266" s="229"/>
      <c r="AJ266" s="229"/>
      <c r="AK266" s="229"/>
      <c r="AL266" s="229"/>
      <c r="AM266" s="229"/>
      <c r="AN266" s="229"/>
      <c r="AO266" s="229"/>
      <c r="AP266" s="229"/>
      <c r="AQ266" s="229"/>
    </row>
    <row r="267" spans="22:43" ht="48" customHeight="1" x14ac:dyDescent="0.25">
      <c r="V267" s="229"/>
      <c r="W267" s="230"/>
      <c r="X267" s="230"/>
      <c r="Y267" s="230"/>
      <c r="AF267" s="229"/>
      <c r="AG267" s="229"/>
      <c r="AH267" s="229"/>
      <c r="AI267" s="229"/>
      <c r="AJ267" s="229"/>
      <c r="AK267" s="229"/>
      <c r="AL267" s="229"/>
      <c r="AM267" s="229"/>
      <c r="AN267" s="229"/>
      <c r="AO267" s="229"/>
      <c r="AP267" s="229"/>
      <c r="AQ267" s="229"/>
    </row>
    <row r="268" spans="22:43" ht="48" customHeight="1" x14ac:dyDescent="0.25">
      <c r="V268" s="229"/>
      <c r="W268" s="230"/>
      <c r="X268" s="230"/>
      <c r="Y268" s="230"/>
      <c r="AF268" s="229"/>
      <c r="AG268" s="229"/>
      <c r="AH268" s="229"/>
      <c r="AI268" s="229"/>
      <c r="AJ268" s="229"/>
      <c r="AK268" s="229"/>
      <c r="AL268" s="229"/>
      <c r="AM268" s="229"/>
      <c r="AN268" s="229"/>
      <c r="AO268" s="229"/>
      <c r="AP268" s="229"/>
      <c r="AQ268" s="229"/>
    </row>
    <row r="269" spans="22:43" ht="48" customHeight="1" x14ac:dyDescent="0.25">
      <c r="V269" s="229"/>
      <c r="W269" s="230"/>
      <c r="X269" s="230"/>
      <c r="Y269" s="230"/>
      <c r="AF269" s="229"/>
      <c r="AG269" s="229"/>
      <c r="AH269" s="229"/>
      <c r="AI269" s="229"/>
      <c r="AJ269" s="229"/>
      <c r="AK269" s="229"/>
      <c r="AL269" s="229"/>
      <c r="AM269" s="229"/>
      <c r="AN269" s="229"/>
      <c r="AO269" s="229"/>
      <c r="AP269" s="229"/>
      <c r="AQ269" s="229"/>
    </row>
    <row r="270" spans="22:43" ht="48" customHeight="1" x14ac:dyDescent="0.25">
      <c r="V270" s="229"/>
      <c r="W270" s="230"/>
      <c r="X270" s="230"/>
      <c r="Y270" s="230"/>
      <c r="AF270" s="229"/>
      <c r="AG270" s="229"/>
      <c r="AH270" s="229"/>
      <c r="AI270" s="229"/>
      <c r="AJ270" s="229"/>
      <c r="AK270" s="229"/>
      <c r="AL270" s="229"/>
      <c r="AM270" s="229"/>
      <c r="AN270" s="229"/>
      <c r="AO270" s="229"/>
      <c r="AP270" s="229"/>
      <c r="AQ270" s="229"/>
    </row>
    <row r="271" spans="22:43" ht="48" customHeight="1" x14ac:dyDescent="0.25">
      <c r="V271" s="229"/>
      <c r="W271" s="230"/>
      <c r="X271" s="230"/>
      <c r="Y271" s="230"/>
      <c r="AF271" s="229"/>
      <c r="AG271" s="229"/>
      <c r="AH271" s="229"/>
      <c r="AI271" s="229"/>
      <c r="AJ271" s="229"/>
      <c r="AK271" s="229"/>
      <c r="AL271" s="229"/>
      <c r="AM271" s="229"/>
      <c r="AN271" s="229"/>
      <c r="AO271" s="229"/>
      <c r="AP271" s="229"/>
      <c r="AQ271" s="229"/>
    </row>
    <row r="272" spans="22:43" ht="48" customHeight="1" x14ac:dyDescent="0.25">
      <c r="V272" s="229"/>
      <c r="W272" s="230"/>
      <c r="X272" s="230"/>
      <c r="Y272" s="230"/>
      <c r="AF272" s="229"/>
      <c r="AG272" s="229"/>
      <c r="AH272" s="229"/>
      <c r="AI272" s="229"/>
      <c r="AJ272" s="229"/>
      <c r="AK272" s="229"/>
      <c r="AL272" s="229"/>
      <c r="AM272" s="229"/>
      <c r="AN272" s="229"/>
      <c r="AO272" s="229"/>
      <c r="AP272" s="229"/>
      <c r="AQ272" s="229"/>
    </row>
    <row r="273" spans="22:43" ht="48" customHeight="1" x14ac:dyDescent="0.25">
      <c r="V273" s="229"/>
      <c r="W273" s="230"/>
      <c r="X273" s="230"/>
      <c r="Y273" s="230"/>
      <c r="AF273" s="229"/>
      <c r="AG273" s="229"/>
      <c r="AH273" s="229"/>
      <c r="AI273" s="229"/>
      <c r="AJ273" s="229"/>
      <c r="AK273" s="229"/>
      <c r="AL273" s="229"/>
      <c r="AM273" s="229"/>
      <c r="AN273" s="229"/>
      <c r="AO273" s="229"/>
      <c r="AP273" s="229"/>
      <c r="AQ273" s="229"/>
    </row>
    <row r="274" spans="22:43" ht="48" customHeight="1" x14ac:dyDescent="0.25">
      <c r="V274" s="229"/>
      <c r="W274" s="230"/>
      <c r="X274" s="230"/>
      <c r="Y274" s="230"/>
      <c r="AF274" s="229"/>
      <c r="AG274" s="229"/>
      <c r="AH274" s="229"/>
      <c r="AI274" s="229"/>
      <c r="AJ274" s="229"/>
      <c r="AK274" s="229"/>
      <c r="AL274" s="229"/>
      <c r="AM274" s="229"/>
      <c r="AN274" s="229"/>
      <c r="AO274" s="229"/>
      <c r="AP274" s="229"/>
      <c r="AQ274" s="229"/>
    </row>
    <row r="275" spans="22:43" ht="48" customHeight="1" x14ac:dyDescent="0.25">
      <c r="V275" s="229"/>
      <c r="W275" s="230"/>
      <c r="X275" s="230"/>
      <c r="Y275" s="230"/>
      <c r="AF275" s="229"/>
      <c r="AG275" s="229"/>
      <c r="AH275" s="229"/>
      <c r="AI275" s="229"/>
      <c r="AJ275" s="229"/>
      <c r="AK275" s="229"/>
      <c r="AL275" s="229"/>
      <c r="AM275" s="229"/>
      <c r="AN275" s="229"/>
      <c r="AO275" s="229"/>
      <c r="AP275" s="229"/>
      <c r="AQ275" s="229"/>
    </row>
    <row r="276" spans="22:43" ht="48" customHeight="1" x14ac:dyDescent="0.25">
      <c r="V276" s="229"/>
      <c r="W276" s="230"/>
      <c r="X276" s="230"/>
      <c r="Y276" s="230"/>
      <c r="AF276" s="229"/>
      <c r="AG276" s="229"/>
      <c r="AH276" s="229"/>
      <c r="AI276" s="229"/>
      <c r="AJ276" s="229"/>
      <c r="AK276" s="229"/>
      <c r="AL276" s="229"/>
      <c r="AM276" s="229"/>
      <c r="AN276" s="229"/>
      <c r="AO276" s="229"/>
      <c r="AP276" s="229"/>
      <c r="AQ276" s="229"/>
    </row>
    <row r="277" spans="22:43" ht="48" customHeight="1" x14ac:dyDescent="0.25">
      <c r="V277" s="229"/>
      <c r="W277" s="230"/>
      <c r="X277" s="230"/>
      <c r="Y277" s="230"/>
      <c r="AF277" s="229"/>
      <c r="AG277" s="229"/>
      <c r="AH277" s="229"/>
      <c r="AI277" s="229"/>
      <c r="AJ277" s="229"/>
      <c r="AK277" s="229"/>
      <c r="AL277" s="229"/>
      <c r="AM277" s="229"/>
      <c r="AN277" s="229"/>
      <c r="AO277" s="229"/>
      <c r="AP277" s="229"/>
      <c r="AQ277" s="229"/>
    </row>
    <row r="278" spans="22:43" ht="48" customHeight="1" x14ac:dyDescent="0.25">
      <c r="V278" s="229"/>
      <c r="W278" s="230"/>
      <c r="X278" s="230"/>
      <c r="Y278" s="230"/>
      <c r="AF278" s="229"/>
      <c r="AG278" s="229"/>
      <c r="AH278" s="229"/>
      <c r="AI278" s="229"/>
      <c r="AJ278" s="229"/>
      <c r="AK278" s="229"/>
      <c r="AL278" s="229"/>
      <c r="AM278" s="229"/>
      <c r="AN278" s="229"/>
      <c r="AO278" s="229"/>
      <c r="AP278" s="229"/>
      <c r="AQ278" s="229"/>
    </row>
    <row r="279" spans="22:43" ht="48" customHeight="1" x14ac:dyDescent="0.25">
      <c r="V279" s="229"/>
      <c r="W279" s="230"/>
      <c r="X279" s="230"/>
      <c r="Y279" s="230"/>
      <c r="AF279" s="229"/>
      <c r="AG279" s="229"/>
      <c r="AH279" s="229"/>
      <c r="AI279" s="229"/>
      <c r="AJ279" s="229"/>
      <c r="AK279" s="229"/>
      <c r="AL279" s="229"/>
      <c r="AM279" s="229"/>
      <c r="AN279" s="229"/>
      <c r="AO279" s="229"/>
      <c r="AP279" s="229"/>
      <c r="AQ279" s="229"/>
    </row>
    <row r="280" spans="22:43" ht="48" customHeight="1" x14ac:dyDescent="0.25">
      <c r="V280" s="229"/>
      <c r="W280" s="230"/>
      <c r="X280" s="230"/>
      <c r="Y280" s="230"/>
      <c r="AF280" s="229"/>
      <c r="AG280" s="229"/>
      <c r="AH280" s="229"/>
      <c r="AI280" s="229"/>
      <c r="AJ280" s="229"/>
      <c r="AK280" s="229"/>
      <c r="AL280" s="229"/>
      <c r="AM280" s="229"/>
      <c r="AN280" s="229"/>
      <c r="AO280" s="229"/>
      <c r="AP280" s="229"/>
      <c r="AQ280" s="229"/>
    </row>
    <row r="281" spans="22:43" ht="48" customHeight="1" x14ac:dyDescent="0.25">
      <c r="V281" s="229"/>
      <c r="W281" s="230"/>
      <c r="X281" s="230"/>
      <c r="Y281" s="230"/>
      <c r="AF281" s="229"/>
      <c r="AG281" s="229"/>
      <c r="AH281" s="229"/>
      <c r="AI281" s="229"/>
      <c r="AJ281" s="229"/>
      <c r="AK281" s="229"/>
      <c r="AL281" s="229"/>
      <c r="AM281" s="229"/>
      <c r="AN281" s="229"/>
      <c r="AO281" s="229"/>
      <c r="AP281" s="229"/>
      <c r="AQ281" s="229"/>
    </row>
    <row r="282" spans="22:43" ht="48" customHeight="1" x14ac:dyDescent="0.25">
      <c r="V282" s="229"/>
      <c r="W282" s="230"/>
      <c r="X282" s="230"/>
      <c r="Y282" s="230"/>
      <c r="AF282" s="229"/>
      <c r="AG282" s="229"/>
      <c r="AH282" s="229"/>
      <c r="AI282" s="229"/>
      <c r="AJ282" s="229"/>
      <c r="AK282" s="229"/>
      <c r="AL282" s="229"/>
      <c r="AM282" s="229"/>
      <c r="AN282" s="229"/>
      <c r="AO282" s="229"/>
      <c r="AP282" s="229"/>
      <c r="AQ282" s="229"/>
    </row>
    <row r="283" spans="22:43" ht="48" customHeight="1" x14ac:dyDescent="0.25">
      <c r="V283" s="229"/>
      <c r="W283" s="230"/>
      <c r="X283" s="230"/>
      <c r="Y283" s="230"/>
      <c r="AF283" s="229"/>
      <c r="AG283" s="229"/>
      <c r="AH283" s="229"/>
      <c r="AI283" s="229"/>
      <c r="AJ283" s="229"/>
      <c r="AK283" s="229"/>
      <c r="AL283" s="229"/>
      <c r="AM283" s="229"/>
      <c r="AN283" s="229"/>
      <c r="AO283" s="229"/>
      <c r="AP283" s="229"/>
      <c r="AQ283" s="229"/>
    </row>
    <row r="284" spans="22:43" ht="48" customHeight="1" x14ac:dyDescent="0.25">
      <c r="V284" s="229"/>
      <c r="W284" s="230"/>
      <c r="X284" s="230"/>
      <c r="Y284" s="230"/>
      <c r="AF284" s="229"/>
      <c r="AG284" s="229"/>
      <c r="AH284" s="229"/>
      <c r="AI284" s="229"/>
      <c r="AJ284" s="229"/>
      <c r="AK284" s="229"/>
      <c r="AL284" s="229"/>
      <c r="AM284" s="229"/>
      <c r="AN284" s="229"/>
      <c r="AO284" s="229"/>
      <c r="AP284" s="229"/>
      <c r="AQ284" s="229"/>
    </row>
    <row r="285" spans="22:43" ht="48" customHeight="1" x14ac:dyDescent="0.25">
      <c r="V285" s="229"/>
      <c r="W285" s="230"/>
      <c r="X285" s="230"/>
      <c r="Y285" s="230"/>
      <c r="AF285" s="229"/>
      <c r="AG285" s="229"/>
      <c r="AH285" s="229"/>
      <c r="AI285" s="229"/>
      <c r="AJ285" s="229"/>
      <c r="AK285" s="229"/>
      <c r="AL285" s="229"/>
      <c r="AM285" s="229"/>
      <c r="AN285" s="229"/>
      <c r="AO285" s="229"/>
      <c r="AP285" s="229"/>
      <c r="AQ285" s="229"/>
    </row>
    <row r="286" spans="22:43" ht="48" customHeight="1" x14ac:dyDescent="0.25">
      <c r="V286" s="229"/>
      <c r="W286" s="230"/>
      <c r="X286" s="230"/>
      <c r="Y286" s="230"/>
      <c r="AF286" s="229"/>
      <c r="AG286" s="229"/>
      <c r="AH286" s="229"/>
      <c r="AI286" s="229"/>
      <c r="AJ286" s="229"/>
      <c r="AK286" s="229"/>
      <c r="AL286" s="229"/>
      <c r="AM286" s="229"/>
      <c r="AN286" s="229"/>
      <c r="AO286" s="229"/>
      <c r="AP286" s="229"/>
      <c r="AQ286" s="229"/>
    </row>
    <row r="287" spans="22:43" ht="48" customHeight="1" x14ac:dyDescent="0.25">
      <c r="V287" s="229"/>
      <c r="W287" s="230"/>
      <c r="X287" s="230"/>
      <c r="Y287" s="230"/>
      <c r="AF287" s="229"/>
      <c r="AG287" s="229"/>
      <c r="AH287" s="229"/>
      <c r="AI287" s="229"/>
      <c r="AJ287" s="229"/>
      <c r="AK287" s="229"/>
      <c r="AL287" s="229"/>
      <c r="AM287" s="229"/>
      <c r="AN287" s="229"/>
      <c r="AO287" s="229"/>
      <c r="AP287" s="229"/>
      <c r="AQ287" s="229"/>
    </row>
    <row r="288" spans="22:43" ht="48" customHeight="1" x14ac:dyDescent="0.25">
      <c r="V288" s="229"/>
      <c r="W288" s="230"/>
      <c r="X288" s="230"/>
      <c r="Y288" s="230"/>
      <c r="AF288" s="229"/>
      <c r="AG288" s="229"/>
      <c r="AH288" s="229"/>
      <c r="AI288" s="229"/>
      <c r="AJ288" s="229"/>
      <c r="AK288" s="229"/>
      <c r="AL288" s="229"/>
      <c r="AM288" s="229"/>
      <c r="AN288" s="229"/>
      <c r="AO288" s="229"/>
      <c r="AP288" s="229"/>
      <c r="AQ288" s="229"/>
    </row>
    <row r="289" spans="22:43" ht="48" customHeight="1" x14ac:dyDescent="0.25">
      <c r="V289" s="229"/>
      <c r="W289" s="230"/>
      <c r="X289" s="230"/>
      <c r="Y289" s="230"/>
      <c r="AF289" s="229"/>
      <c r="AG289" s="229"/>
      <c r="AH289" s="229"/>
      <c r="AI289" s="229"/>
      <c r="AJ289" s="229"/>
      <c r="AK289" s="229"/>
      <c r="AL289" s="229"/>
      <c r="AM289" s="229"/>
      <c r="AN289" s="229"/>
      <c r="AO289" s="229"/>
      <c r="AP289" s="229"/>
      <c r="AQ289" s="229"/>
    </row>
    <row r="290" spans="22:43" ht="48" customHeight="1" x14ac:dyDescent="0.25">
      <c r="V290" s="229"/>
      <c r="W290" s="230"/>
      <c r="X290" s="230"/>
      <c r="Y290" s="230"/>
      <c r="AF290" s="229"/>
      <c r="AG290" s="229"/>
      <c r="AH290" s="229"/>
      <c r="AI290" s="229"/>
      <c r="AJ290" s="229"/>
      <c r="AK290" s="229"/>
      <c r="AL290" s="229"/>
      <c r="AM290" s="229"/>
      <c r="AN290" s="229"/>
      <c r="AO290" s="229"/>
      <c r="AP290" s="229"/>
      <c r="AQ290" s="229"/>
    </row>
    <row r="291" spans="22:43" ht="48" customHeight="1" x14ac:dyDescent="0.25">
      <c r="V291" s="229"/>
      <c r="W291" s="230"/>
      <c r="X291" s="230"/>
      <c r="Y291" s="230"/>
      <c r="AF291" s="229"/>
      <c r="AG291" s="229"/>
      <c r="AH291" s="229"/>
      <c r="AI291" s="229"/>
      <c r="AJ291" s="229"/>
      <c r="AK291" s="229"/>
      <c r="AL291" s="229"/>
      <c r="AM291" s="229"/>
      <c r="AN291" s="229"/>
      <c r="AO291" s="229"/>
      <c r="AP291" s="229"/>
      <c r="AQ291" s="229"/>
    </row>
    <row r="292" spans="22:43" ht="48" customHeight="1" x14ac:dyDescent="0.25">
      <c r="V292" s="229"/>
      <c r="W292" s="230"/>
      <c r="X292" s="230"/>
      <c r="Y292" s="230"/>
      <c r="AF292" s="229"/>
      <c r="AG292" s="229"/>
      <c r="AH292" s="229"/>
      <c r="AI292" s="229"/>
      <c r="AJ292" s="229"/>
      <c r="AK292" s="229"/>
      <c r="AL292" s="229"/>
      <c r="AM292" s="229"/>
      <c r="AN292" s="229"/>
      <c r="AO292" s="229"/>
      <c r="AP292" s="229"/>
      <c r="AQ292" s="229"/>
    </row>
    <row r="293" spans="22:43" ht="48" customHeight="1" x14ac:dyDescent="0.25">
      <c r="V293" s="229"/>
      <c r="W293" s="230"/>
      <c r="X293" s="230"/>
      <c r="Y293" s="230"/>
      <c r="AF293" s="229"/>
      <c r="AG293" s="229"/>
      <c r="AH293" s="229"/>
      <c r="AI293" s="229"/>
      <c r="AJ293" s="229"/>
      <c r="AK293" s="229"/>
      <c r="AL293" s="229"/>
      <c r="AM293" s="229"/>
      <c r="AN293" s="229"/>
      <c r="AO293" s="229"/>
      <c r="AP293" s="229"/>
      <c r="AQ293" s="229"/>
    </row>
    <row r="294" spans="22:43" ht="48" customHeight="1" x14ac:dyDescent="0.25">
      <c r="V294" s="229"/>
      <c r="W294" s="230"/>
      <c r="X294" s="230"/>
      <c r="Y294" s="230"/>
      <c r="AF294" s="229"/>
      <c r="AG294" s="229"/>
      <c r="AH294" s="229"/>
      <c r="AI294" s="229"/>
      <c r="AJ294" s="229"/>
      <c r="AK294" s="229"/>
      <c r="AL294" s="229"/>
      <c r="AM294" s="229"/>
      <c r="AN294" s="229"/>
      <c r="AO294" s="229"/>
      <c r="AP294" s="229"/>
      <c r="AQ294" s="229"/>
    </row>
    <row r="295" spans="22:43" ht="48" customHeight="1" x14ac:dyDescent="0.25">
      <c r="V295" s="229"/>
      <c r="W295" s="230"/>
      <c r="X295" s="230"/>
      <c r="Y295" s="230"/>
      <c r="AF295" s="229"/>
      <c r="AG295" s="229"/>
      <c r="AH295" s="229"/>
      <c r="AI295" s="229"/>
      <c r="AJ295" s="229"/>
      <c r="AK295" s="229"/>
      <c r="AL295" s="229"/>
      <c r="AM295" s="229"/>
      <c r="AN295" s="229"/>
      <c r="AO295" s="229"/>
      <c r="AP295" s="229"/>
      <c r="AQ295" s="229"/>
    </row>
    <row r="296" spans="22:43" ht="48" customHeight="1" x14ac:dyDescent="0.25">
      <c r="V296" s="229"/>
      <c r="W296" s="230"/>
      <c r="X296" s="230"/>
      <c r="Y296" s="230"/>
      <c r="AF296" s="229"/>
      <c r="AG296" s="229"/>
      <c r="AH296" s="229"/>
      <c r="AI296" s="229"/>
      <c r="AJ296" s="229"/>
      <c r="AK296" s="229"/>
      <c r="AL296" s="229"/>
      <c r="AM296" s="229"/>
      <c r="AN296" s="229"/>
      <c r="AO296" s="229"/>
      <c r="AP296" s="229"/>
      <c r="AQ296" s="229"/>
    </row>
    <row r="297" spans="22:43" ht="48" customHeight="1" x14ac:dyDescent="0.25">
      <c r="V297" s="229"/>
      <c r="W297" s="230"/>
      <c r="X297" s="230"/>
      <c r="Y297" s="230"/>
      <c r="AF297" s="229"/>
      <c r="AG297" s="229"/>
      <c r="AH297" s="229"/>
      <c r="AI297" s="229"/>
      <c r="AJ297" s="229"/>
      <c r="AK297" s="229"/>
      <c r="AL297" s="229"/>
      <c r="AM297" s="229"/>
      <c r="AN297" s="229"/>
      <c r="AO297" s="229"/>
      <c r="AP297" s="229"/>
      <c r="AQ297" s="229"/>
    </row>
    <row r="298" spans="22:43" ht="48" customHeight="1" x14ac:dyDescent="0.25">
      <c r="V298" s="229"/>
      <c r="W298" s="230"/>
      <c r="X298" s="230"/>
      <c r="Y298" s="230"/>
      <c r="AF298" s="229"/>
      <c r="AG298" s="229"/>
      <c r="AH298" s="229"/>
      <c r="AI298" s="229"/>
      <c r="AJ298" s="229"/>
      <c r="AK298" s="229"/>
      <c r="AL298" s="229"/>
      <c r="AM298" s="229"/>
      <c r="AN298" s="229"/>
      <c r="AO298" s="229"/>
      <c r="AP298" s="229"/>
      <c r="AQ298" s="229"/>
    </row>
    <row r="299" spans="22:43" ht="48" customHeight="1" x14ac:dyDescent="0.25">
      <c r="V299" s="229"/>
      <c r="W299" s="230"/>
      <c r="X299" s="230"/>
      <c r="Y299" s="230"/>
      <c r="AF299" s="229"/>
      <c r="AG299" s="229"/>
      <c r="AH299" s="229"/>
      <c r="AI299" s="229"/>
      <c r="AJ299" s="229"/>
      <c r="AK299" s="229"/>
      <c r="AL299" s="229"/>
      <c r="AM299" s="229"/>
      <c r="AN299" s="229"/>
      <c r="AO299" s="229"/>
      <c r="AP299" s="229"/>
      <c r="AQ299" s="229"/>
    </row>
    <row r="300" spans="22:43" ht="48" customHeight="1" x14ac:dyDescent="0.25">
      <c r="V300" s="229"/>
      <c r="W300" s="230"/>
      <c r="X300" s="230"/>
      <c r="Y300" s="230"/>
      <c r="AF300" s="229"/>
      <c r="AG300" s="229"/>
      <c r="AH300" s="229"/>
      <c r="AI300" s="229"/>
      <c r="AJ300" s="229"/>
      <c r="AK300" s="229"/>
      <c r="AL300" s="229"/>
      <c r="AM300" s="229"/>
      <c r="AN300" s="229"/>
      <c r="AO300" s="229"/>
      <c r="AP300" s="229"/>
      <c r="AQ300" s="229"/>
    </row>
    <row r="301" spans="22:43" ht="48" customHeight="1" x14ac:dyDescent="0.25">
      <c r="V301" s="229"/>
      <c r="W301" s="230"/>
      <c r="X301" s="230"/>
      <c r="Y301" s="230"/>
      <c r="AF301" s="229"/>
      <c r="AG301" s="229"/>
      <c r="AH301" s="229"/>
      <c r="AI301" s="229"/>
      <c r="AJ301" s="229"/>
      <c r="AK301" s="229"/>
      <c r="AL301" s="229"/>
      <c r="AM301" s="229"/>
      <c r="AN301" s="229"/>
      <c r="AO301" s="229"/>
      <c r="AP301" s="229"/>
      <c r="AQ301" s="229"/>
    </row>
    <row r="302" spans="22:43" ht="48" customHeight="1" x14ac:dyDescent="0.25">
      <c r="V302" s="229"/>
      <c r="W302" s="230"/>
      <c r="X302" s="230"/>
      <c r="Y302" s="230"/>
      <c r="AF302" s="229"/>
      <c r="AG302" s="229"/>
      <c r="AH302" s="229"/>
      <c r="AI302" s="229"/>
      <c r="AJ302" s="229"/>
      <c r="AK302" s="229"/>
      <c r="AL302" s="229"/>
      <c r="AM302" s="229"/>
      <c r="AN302" s="229"/>
      <c r="AO302" s="229"/>
      <c r="AP302" s="229"/>
      <c r="AQ302" s="229"/>
    </row>
    <row r="303" spans="22:43" ht="48" customHeight="1" x14ac:dyDescent="0.25">
      <c r="V303" s="229"/>
      <c r="W303" s="230"/>
      <c r="X303" s="230"/>
      <c r="Y303" s="230"/>
      <c r="AF303" s="229"/>
      <c r="AG303" s="229"/>
      <c r="AH303" s="229"/>
      <c r="AI303" s="229"/>
      <c r="AJ303" s="229"/>
      <c r="AK303" s="229"/>
      <c r="AL303" s="229"/>
      <c r="AM303" s="229"/>
      <c r="AN303" s="229"/>
      <c r="AO303" s="229"/>
      <c r="AP303" s="229"/>
      <c r="AQ303" s="229"/>
    </row>
    <row r="304" spans="22:43" ht="48" customHeight="1" x14ac:dyDescent="0.25">
      <c r="V304" s="229"/>
      <c r="W304" s="230"/>
      <c r="X304" s="230"/>
      <c r="Y304" s="230"/>
      <c r="AF304" s="229"/>
      <c r="AG304" s="229"/>
      <c r="AH304" s="229"/>
      <c r="AI304" s="229"/>
      <c r="AJ304" s="229"/>
      <c r="AK304" s="229"/>
      <c r="AL304" s="229"/>
      <c r="AM304" s="229"/>
      <c r="AN304" s="229"/>
      <c r="AO304" s="229"/>
      <c r="AP304" s="229"/>
      <c r="AQ304" s="229"/>
    </row>
    <row r="305" spans="22:43" ht="48" customHeight="1" x14ac:dyDescent="0.25">
      <c r="V305" s="229"/>
      <c r="W305" s="230"/>
      <c r="X305" s="230"/>
      <c r="Y305" s="230"/>
      <c r="AF305" s="229"/>
      <c r="AG305" s="229"/>
      <c r="AH305" s="229"/>
      <c r="AI305" s="229"/>
      <c r="AJ305" s="229"/>
      <c r="AK305" s="229"/>
      <c r="AL305" s="229"/>
      <c r="AM305" s="229"/>
      <c r="AN305" s="229"/>
      <c r="AO305" s="229"/>
      <c r="AP305" s="229"/>
      <c r="AQ305" s="229"/>
    </row>
    <row r="306" spans="22:43" ht="48" customHeight="1" x14ac:dyDescent="0.25">
      <c r="V306" s="229"/>
      <c r="W306" s="230"/>
      <c r="X306" s="230"/>
      <c r="Y306" s="230"/>
      <c r="AF306" s="229"/>
      <c r="AG306" s="229"/>
      <c r="AH306" s="229"/>
      <c r="AI306" s="229"/>
      <c r="AJ306" s="229"/>
      <c r="AK306" s="229"/>
      <c r="AL306" s="229"/>
      <c r="AM306" s="229"/>
      <c r="AN306" s="229"/>
      <c r="AO306" s="229"/>
      <c r="AP306" s="229"/>
      <c r="AQ306" s="229"/>
    </row>
    <row r="307" spans="22:43" ht="48" customHeight="1" x14ac:dyDescent="0.25">
      <c r="V307" s="229"/>
      <c r="W307" s="230"/>
      <c r="X307" s="230"/>
      <c r="Y307" s="230"/>
      <c r="AF307" s="229"/>
      <c r="AG307" s="229"/>
      <c r="AH307" s="229"/>
      <c r="AI307" s="229"/>
      <c r="AJ307" s="229"/>
      <c r="AK307" s="229"/>
      <c r="AL307" s="229"/>
      <c r="AM307" s="229"/>
      <c r="AN307" s="229"/>
      <c r="AO307" s="229"/>
      <c r="AP307" s="229"/>
      <c r="AQ307" s="229"/>
    </row>
    <row r="308" spans="22:43" ht="48" customHeight="1" x14ac:dyDescent="0.25">
      <c r="V308" s="229"/>
      <c r="W308" s="230"/>
      <c r="X308" s="230"/>
      <c r="Y308" s="230"/>
      <c r="AF308" s="229"/>
      <c r="AG308" s="229"/>
      <c r="AH308" s="229"/>
      <c r="AI308" s="229"/>
      <c r="AJ308" s="229"/>
      <c r="AK308" s="229"/>
      <c r="AL308" s="229"/>
      <c r="AM308" s="229"/>
      <c r="AN308" s="229"/>
      <c r="AO308" s="229"/>
      <c r="AP308" s="229"/>
      <c r="AQ308" s="229"/>
    </row>
    <row r="309" spans="22:43" ht="48" customHeight="1" x14ac:dyDescent="0.25">
      <c r="V309" s="229"/>
      <c r="W309" s="230"/>
      <c r="X309" s="230"/>
      <c r="Y309" s="230"/>
      <c r="AF309" s="229"/>
      <c r="AG309" s="229"/>
      <c r="AH309" s="229"/>
      <c r="AI309" s="229"/>
      <c r="AJ309" s="229"/>
      <c r="AK309" s="229"/>
      <c r="AL309" s="229"/>
      <c r="AM309" s="229"/>
      <c r="AN309" s="229"/>
      <c r="AO309" s="229"/>
      <c r="AP309" s="229"/>
      <c r="AQ309" s="229"/>
    </row>
    <row r="310" spans="22:43" ht="48" customHeight="1" x14ac:dyDescent="0.25">
      <c r="V310" s="229"/>
      <c r="W310" s="230"/>
      <c r="X310" s="230"/>
      <c r="Y310" s="230"/>
      <c r="AF310" s="229"/>
      <c r="AG310" s="229"/>
      <c r="AH310" s="229"/>
      <c r="AI310" s="229"/>
      <c r="AJ310" s="229"/>
      <c r="AK310" s="229"/>
      <c r="AL310" s="229"/>
      <c r="AM310" s="229"/>
      <c r="AN310" s="229"/>
      <c r="AO310" s="229"/>
      <c r="AP310" s="229"/>
      <c r="AQ310" s="229"/>
    </row>
    <row r="311" spans="22:43" ht="48" customHeight="1" x14ac:dyDescent="0.25">
      <c r="V311" s="229"/>
      <c r="W311" s="230"/>
      <c r="X311" s="230"/>
      <c r="Y311" s="230"/>
      <c r="AF311" s="229"/>
      <c r="AG311" s="229"/>
      <c r="AH311" s="229"/>
      <c r="AI311" s="229"/>
      <c r="AJ311" s="229"/>
      <c r="AK311" s="229"/>
      <c r="AL311" s="229"/>
      <c r="AM311" s="229"/>
      <c r="AN311" s="229"/>
      <c r="AO311" s="229"/>
      <c r="AP311" s="229"/>
      <c r="AQ311" s="229"/>
    </row>
    <row r="312" spans="22:43" ht="48" customHeight="1" x14ac:dyDescent="0.25">
      <c r="V312" s="229"/>
      <c r="W312" s="230"/>
      <c r="X312" s="230"/>
      <c r="Y312" s="230"/>
      <c r="AF312" s="229"/>
      <c r="AG312" s="229"/>
      <c r="AH312" s="229"/>
      <c r="AI312" s="229"/>
      <c r="AJ312" s="229"/>
      <c r="AK312" s="229"/>
      <c r="AL312" s="229"/>
      <c r="AM312" s="229"/>
      <c r="AN312" s="229"/>
      <c r="AO312" s="229"/>
      <c r="AP312" s="229"/>
      <c r="AQ312" s="229"/>
    </row>
    <row r="313" spans="22:43" ht="48" customHeight="1" x14ac:dyDescent="0.25">
      <c r="V313" s="229"/>
      <c r="W313" s="230"/>
      <c r="X313" s="230"/>
      <c r="Y313" s="230"/>
      <c r="AF313" s="229"/>
      <c r="AG313" s="229"/>
      <c r="AH313" s="229"/>
      <c r="AI313" s="229"/>
      <c r="AJ313" s="229"/>
      <c r="AK313" s="229"/>
      <c r="AL313" s="229"/>
      <c r="AM313" s="229"/>
      <c r="AN313" s="229"/>
      <c r="AO313" s="229"/>
      <c r="AP313" s="229"/>
      <c r="AQ313" s="229"/>
    </row>
    <row r="314" spans="22:43" ht="48" customHeight="1" x14ac:dyDescent="0.25">
      <c r="V314" s="229"/>
      <c r="W314" s="230"/>
      <c r="X314" s="230"/>
      <c r="Y314" s="230"/>
      <c r="AF314" s="229"/>
      <c r="AG314" s="229"/>
      <c r="AH314" s="229"/>
      <c r="AI314" s="229"/>
      <c r="AJ314" s="229"/>
      <c r="AK314" s="229"/>
      <c r="AL314" s="229"/>
      <c r="AM314" s="229"/>
      <c r="AN314" s="229"/>
      <c r="AO314" s="229"/>
      <c r="AP314" s="229"/>
      <c r="AQ314" s="229"/>
    </row>
    <row r="315" spans="22:43" ht="48" customHeight="1" x14ac:dyDescent="0.25">
      <c r="V315" s="229"/>
      <c r="W315" s="230"/>
      <c r="X315" s="230"/>
      <c r="Y315" s="230"/>
      <c r="AF315" s="229"/>
      <c r="AG315" s="229"/>
      <c r="AH315" s="229"/>
      <c r="AI315" s="229"/>
      <c r="AJ315" s="229"/>
      <c r="AK315" s="229"/>
      <c r="AL315" s="229"/>
      <c r="AM315" s="229"/>
      <c r="AN315" s="229"/>
      <c r="AO315" s="229"/>
      <c r="AP315" s="229"/>
      <c r="AQ315" s="229"/>
    </row>
    <row r="316" spans="22:43" ht="48" customHeight="1" x14ac:dyDescent="0.25">
      <c r="V316" s="229"/>
      <c r="W316" s="230"/>
      <c r="X316" s="230"/>
      <c r="Y316" s="230"/>
      <c r="AF316" s="229"/>
      <c r="AG316" s="229"/>
      <c r="AH316" s="229"/>
      <c r="AI316" s="229"/>
      <c r="AJ316" s="229"/>
      <c r="AK316" s="229"/>
      <c r="AL316" s="229"/>
      <c r="AM316" s="229"/>
      <c r="AN316" s="229"/>
      <c r="AO316" s="229"/>
      <c r="AP316" s="229"/>
      <c r="AQ316" s="229"/>
    </row>
    <row r="317" spans="22:43" ht="48" customHeight="1" x14ac:dyDescent="0.25">
      <c r="V317" s="229"/>
      <c r="W317" s="230"/>
      <c r="X317" s="230"/>
      <c r="Y317" s="230"/>
      <c r="AF317" s="229"/>
      <c r="AG317" s="229"/>
      <c r="AH317" s="229"/>
      <c r="AI317" s="229"/>
      <c r="AJ317" s="229"/>
      <c r="AK317" s="229"/>
      <c r="AL317" s="229"/>
      <c r="AM317" s="229"/>
      <c r="AN317" s="229"/>
      <c r="AO317" s="229"/>
      <c r="AP317" s="229"/>
      <c r="AQ317" s="229"/>
    </row>
    <row r="318" spans="22:43" ht="48" customHeight="1" x14ac:dyDescent="0.25">
      <c r="V318" s="229"/>
      <c r="W318" s="230"/>
      <c r="X318" s="230"/>
      <c r="Y318" s="230"/>
      <c r="AF318" s="229"/>
      <c r="AG318" s="229"/>
      <c r="AH318" s="229"/>
      <c r="AI318" s="229"/>
      <c r="AJ318" s="229"/>
      <c r="AK318" s="229"/>
      <c r="AL318" s="229"/>
      <c r="AM318" s="229"/>
      <c r="AN318" s="229"/>
      <c r="AO318" s="229"/>
      <c r="AP318" s="229"/>
      <c r="AQ318" s="229"/>
    </row>
    <row r="319" spans="22:43" ht="48" customHeight="1" x14ac:dyDescent="0.25">
      <c r="V319" s="229"/>
      <c r="W319" s="230"/>
      <c r="X319" s="230"/>
      <c r="Y319" s="230"/>
      <c r="AF319" s="229"/>
      <c r="AG319" s="229"/>
      <c r="AH319" s="229"/>
      <c r="AI319" s="229"/>
      <c r="AJ319" s="229"/>
      <c r="AK319" s="229"/>
      <c r="AL319" s="229"/>
      <c r="AM319" s="229"/>
      <c r="AN319" s="229"/>
      <c r="AO319" s="229"/>
      <c r="AP319" s="229"/>
      <c r="AQ319" s="229"/>
    </row>
    <row r="320" spans="22:43" ht="48" customHeight="1" x14ac:dyDescent="0.25">
      <c r="V320" s="229"/>
      <c r="W320" s="230"/>
      <c r="X320" s="230"/>
      <c r="Y320" s="230"/>
      <c r="AF320" s="229"/>
      <c r="AG320" s="229"/>
      <c r="AH320" s="229"/>
      <c r="AI320" s="229"/>
      <c r="AJ320" s="229"/>
      <c r="AK320" s="229"/>
      <c r="AL320" s="229"/>
      <c r="AM320" s="229"/>
      <c r="AN320" s="229"/>
      <c r="AO320" s="229"/>
      <c r="AP320" s="229"/>
      <c r="AQ320" s="229"/>
    </row>
    <row r="321" spans="22:43" ht="48" customHeight="1" x14ac:dyDescent="0.25">
      <c r="V321" s="229"/>
      <c r="W321" s="230"/>
      <c r="X321" s="230"/>
      <c r="Y321" s="230"/>
      <c r="AF321" s="229"/>
      <c r="AG321" s="229"/>
      <c r="AH321" s="229"/>
      <c r="AI321" s="229"/>
      <c r="AJ321" s="229"/>
      <c r="AK321" s="229"/>
      <c r="AL321" s="229"/>
      <c r="AM321" s="229"/>
      <c r="AN321" s="229"/>
      <c r="AO321" s="229"/>
      <c r="AP321" s="229"/>
      <c r="AQ321" s="229"/>
    </row>
    <row r="322" spans="22:43" ht="48" customHeight="1" x14ac:dyDescent="0.25">
      <c r="V322" s="229"/>
      <c r="W322" s="230"/>
      <c r="X322" s="230"/>
      <c r="Y322" s="230"/>
      <c r="AF322" s="229"/>
      <c r="AG322" s="229"/>
      <c r="AH322" s="229"/>
      <c r="AI322" s="229"/>
      <c r="AJ322" s="229"/>
      <c r="AK322" s="229"/>
      <c r="AL322" s="229"/>
      <c r="AM322" s="229"/>
      <c r="AN322" s="229"/>
      <c r="AO322" s="229"/>
      <c r="AP322" s="229"/>
      <c r="AQ322" s="229"/>
    </row>
    <row r="323" spans="22:43" ht="48" customHeight="1" x14ac:dyDescent="0.25">
      <c r="V323" s="229"/>
      <c r="W323" s="230"/>
      <c r="X323" s="230"/>
      <c r="Y323" s="230"/>
      <c r="AF323" s="229"/>
      <c r="AG323" s="229"/>
      <c r="AH323" s="229"/>
      <c r="AI323" s="229"/>
      <c r="AJ323" s="229"/>
      <c r="AK323" s="229"/>
      <c r="AL323" s="229"/>
      <c r="AM323" s="229"/>
      <c r="AN323" s="229"/>
      <c r="AO323" s="229"/>
      <c r="AP323" s="229"/>
      <c r="AQ323" s="229"/>
    </row>
    <row r="324" spans="22:43" ht="48" customHeight="1" x14ac:dyDescent="0.25">
      <c r="V324" s="229"/>
      <c r="W324" s="230"/>
      <c r="X324" s="230"/>
      <c r="Y324" s="230"/>
      <c r="AF324" s="229"/>
      <c r="AG324" s="229"/>
      <c r="AH324" s="229"/>
      <c r="AI324" s="229"/>
      <c r="AJ324" s="229"/>
      <c r="AK324" s="229"/>
      <c r="AL324" s="229"/>
      <c r="AM324" s="229"/>
      <c r="AN324" s="229"/>
      <c r="AO324" s="229"/>
      <c r="AP324" s="229"/>
      <c r="AQ324" s="229"/>
    </row>
    <row r="325" spans="22:43" ht="48" customHeight="1" x14ac:dyDescent="0.25">
      <c r="V325" s="229"/>
      <c r="W325" s="230"/>
      <c r="X325" s="230"/>
      <c r="Y325" s="230"/>
      <c r="AF325" s="229"/>
      <c r="AG325" s="229"/>
      <c r="AH325" s="229"/>
      <c r="AI325" s="229"/>
      <c r="AJ325" s="229"/>
      <c r="AK325" s="229"/>
      <c r="AL325" s="229"/>
      <c r="AM325" s="229"/>
      <c r="AN325" s="229"/>
      <c r="AO325" s="229"/>
      <c r="AP325" s="229"/>
      <c r="AQ325" s="229"/>
    </row>
    <row r="326" spans="22:43" ht="48" customHeight="1" x14ac:dyDescent="0.25">
      <c r="V326" s="229"/>
      <c r="W326" s="230"/>
      <c r="X326" s="230"/>
      <c r="Y326" s="230"/>
      <c r="AF326" s="229"/>
      <c r="AG326" s="229"/>
      <c r="AH326" s="229"/>
      <c r="AI326" s="229"/>
      <c r="AJ326" s="229"/>
      <c r="AK326" s="229"/>
      <c r="AL326" s="229"/>
      <c r="AM326" s="229"/>
      <c r="AN326" s="229"/>
      <c r="AO326" s="229"/>
      <c r="AP326" s="229"/>
      <c r="AQ326" s="229"/>
    </row>
    <row r="327" spans="22:43" ht="48" customHeight="1" x14ac:dyDescent="0.25">
      <c r="V327" s="229"/>
      <c r="W327" s="230"/>
      <c r="X327" s="230"/>
      <c r="Y327" s="230"/>
      <c r="AF327" s="229"/>
      <c r="AG327" s="229"/>
      <c r="AH327" s="229"/>
      <c r="AI327" s="229"/>
      <c r="AJ327" s="229"/>
      <c r="AK327" s="229"/>
      <c r="AL327" s="229"/>
      <c r="AM327" s="229"/>
      <c r="AN327" s="229"/>
      <c r="AO327" s="229"/>
      <c r="AP327" s="229"/>
      <c r="AQ327" s="229"/>
    </row>
    <row r="328" spans="22:43" ht="48" customHeight="1" x14ac:dyDescent="0.25">
      <c r="V328" s="229"/>
      <c r="W328" s="230"/>
      <c r="X328" s="230"/>
      <c r="Y328" s="230"/>
      <c r="AF328" s="229"/>
      <c r="AG328" s="229"/>
      <c r="AH328" s="229"/>
      <c r="AI328" s="229"/>
      <c r="AJ328" s="229"/>
      <c r="AK328" s="229"/>
      <c r="AL328" s="229"/>
      <c r="AM328" s="229"/>
      <c r="AN328" s="229"/>
      <c r="AO328" s="229"/>
      <c r="AP328" s="229"/>
      <c r="AQ328" s="229"/>
    </row>
    <row r="329" spans="22:43" ht="48" customHeight="1" x14ac:dyDescent="0.25">
      <c r="V329" s="229"/>
      <c r="W329" s="230"/>
      <c r="X329" s="230"/>
      <c r="Y329" s="230"/>
      <c r="AF329" s="229"/>
      <c r="AG329" s="229"/>
      <c r="AH329" s="229"/>
      <c r="AI329" s="229"/>
      <c r="AJ329" s="229"/>
      <c r="AK329" s="229"/>
      <c r="AL329" s="229"/>
      <c r="AM329" s="229"/>
      <c r="AN329" s="229"/>
      <c r="AO329" s="229"/>
      <c r="AP329" s="229"/>
      <c r="AQ329" s="229"/>
    </row>
    <row r="330" spans="22:43" ht="48" customHeight="1" x14ac:dyDescent="0.25">
      <c r="V330" s="229"/>
      <c r="W330" s="230"/>
      <c r="X330" s="230"/>
      <c r="Y330" s="230"/>
      <c r="AF330" s="229"/>
      <c r="AG330" s="229"/>
      <c r="AH330" s="229"/>
      <c r="AI330" s="229"/>
      <c r="AJ330" s="229"/>
      <c r="AK330" s="229"/>
      <c r="AL330" s="229"/>
      <c r="AM330" s="229"/>
      <c r="AN330" s="229"/>
      <c r="AO330" s="229"/>
      <c r="AP330" s="229"/>
      <c r="AQ330" s="229"/>
    </row>
    <row r="331" spans="22:43" ht="48" customHeight="1" x14ac:dyDescent="0.25">
      <c r="V331" s="229"/>
      <c r="W331" s="230"/>
      <c r="X331" s="230"/>
      <c r="Y331" s="230"/>
      <c r="AF331" s="229"/>
      <c r="AG331" s="229"/>
      <c r="AH331" s="229"/>
      <c r="AI331" s="229"/>
      <c r="AJ331" s="229"/>
      <c r="AK331" s="229"/>
      <c r="AL331" s="229"/>
      <c r="AM331" s="229"/>
      <c r="AN331" s="229"/>
      <c r="AO331" s="229"/>
      <c r="AP331" s="229"/>
      <c r="AQ331" s="229"/>
    </row>
    <row r="332" spans="22:43" ht="48" customHeight="1" x14ac:dyDescent="0.25">
      <c r="V332" s="229"/>
      <c r="W332" s="230"/>
      <c r="X332" s="230"/>
      <c r="Y332" s="230"/>
      <c r="AF332" s="229"/>
      <c r="AG332" s="229"/>
      <c r="AH332" s="229"/>
      <c r="AI332" s="229"/>
      <c r="AJ332" s="229"/>
      <c r="AK332" s="229"/>
      <c r="AL332" s="229"/>
      <c r="AM332" s="229"/>
      <c r="AN332" s="229"/>
      <c r="AO332" s="229"/>
      <c r="AP332" s="229"/>
      <c r="AQ332" s="229"/>
    </row>
    <row r="333" spans="22:43" ht="48" customHeight="1" x14ac:dyDescent="0.25">
      <c r="V333" s="229"/>
      <c r="W333" s="230"/>
      <c r="X333" s="230"/>
      <c r="Y333" s="230"/>
      <c r="AF333" s="229"/>
      <c r="AG333" s="229"/>
      <c r="AH333" s="229"/>
      <c r="AI333" s="229"/>
      <c r="AJ333" s="229"/>
      <c r="AK333" s="229"/>
      <c r="AL333" s="229"/>
      <c r="AM333" s="229"/>
      <c r="AN333" s="229"/>
      <c r="AO333" s="229"/>
      <c r="AP333" s="229"/>
      <c r="AQ333" s="229"/>
    </row>
    <row r="334" spans="22:43" ht="48" customHeight="1" x14ac:dyDescent="0.25">
      <c r="V334" s="229"/>
      <c r="W334" s="230"/>
      <c r="X334" s="230"/>
      <c r="Y334" s="230"/>
      <c r="AF334" s="229"/>
      <c r="AG334" s="229"/>
      <c r="AH334" s="229"/>
      <c r="AI334" s="229"/>
      <c r="AJ334" s="229"/>
      <c r="AK334" s="229"/>
      <c r="AL334" s="229"/>
      <c r="AM334" s="229"/>
      <c r="AN334" s="229"/>
      <c r="AO334" s="229"/>
      <c r="AP334" s="229"/>
      <c r="AQ334" s="229"/>
    </row>
    <row r="335" spans="22:43" ht="48" customHeight="1" x14ac:dyDescent="0.25">
      <c r="V335" s="229"/>
      <c r="W335" s="230"/>
      <c r="X335" s="230"/>
      <c r="Y335" s="230"/>
      <c r="AF335" s="229"/>
      <c r="AG335" s="229"/>
      <c r="AH335" s="229"/>
      <c r="AI335" s="229"/>
      <c r="AJ335" s="229"/>
      <c r="AK335" s="229"/>
      <c r="AL335" s="229"/>
      <c r="AM335" s="229"/>
      <c r="AN335" s="229"/>
      <c r="AO335" s="229"/>
      <c r="AP335" s="229"/>
      <c r="AQ335" s="229"/>
    </row>
    <row r="336" spans="22:43" ht="48" customHeight="1" x14ac:dyDescent="0.25">
      <c r="V336" s="229"/>
      <c r="W336" s="230"/>
      <c r="X336" s="230"/>
      <c r="Y336" s="230"/>
      <c r="AF336" s="229"/>
      <c r="AG336" s="229"/>
      <c r="AH336" s="229"/>
      <c r="AI336" s="229"/>
      <c r="AJ336" s="229"/>
      <c r="AK336" s="229"/>
      <c r="AL336" s="229"/>
      <c r="AM336" s="229"/>
      <c r="AN336" s="229"/>
      <c r="AO336" s="229"/>
      <c r="AP336" s="229"/>
      <c r="AQ336" s="229"/>
    </row>
    <row r="337" spans="22:43" ht="48" customHeight="1" x14ac:dyDescent="0.25">
      <c r="V337" s="229"/>
      <c r="W337" s="230"/>
      <c r="X337" s="230"/>
      <c r="Y337" s="230"/>
      <c r="AF337" s="229"/>
      <c r="AG337" s="229"/>
      <c r="AH337" s="229"/>
      <c r="AI337" s="229"/>
      <c r="AJ337" s="229"/>
      <c r="AK337" s="229"/>
      <c r="AL337" s="229"/>
      <c r="AM337" s="229"/>
      <c r="AN337" s="229"/>
      <c r="AO337" s="229"/>
      <c r="AP337" s="229"/>
      <c r="AQ337" s="229"/>
    </row>
    <row r="338" spans="22:43" ht="48" customHeight="1" x14ac:dyDescent="0.25">
      <c r="V338" s="229"/>
      <c r="W338" s="230"/>
      <c r="X338" s="230"/>
      <c r="Y338" s="230"/>
      <c r="AF338" s="229"/>
      <c r="AG338" s="229"/>
      <c r="AH338" s="229"/>
      <c r="AI338" s="229"/>
      <c r="AJ338" s="229"/>
      <c r="AK338" s="229"/>
      <c r="AL338" s="229"/>
      <c r="AM338" s="229"/>
      <c r="AN338" s="229"/>
      <c r="AO338" s="229"/>
      <c r="AP338" s="229"/>
      <c r="AQ338" s="229"/>
    </row>
    <row r="339" spans="22:43" ht="48" customHeight="1" x14ac:dyDescent="0.25">
      <c r="V339" s="229"/>
      <c r="W339" s="230"/>
      <c r="X339" s="230"/>
      <c r="Y339" s="230"/>
      <c r="AF339" s="229"/>
      <c r="AG339" s="229"/>
      <c r="AH339" s="229"/>
      <c r="AI339" s="229"/>
      <c r="AJ339" s="229"/>
      <c r="AK339" s="229"/>
      <c r="AL339" s="229"/>
      <c r="AM339" s="229"/>
      <c r="AN339" s="229"/>
      <c r="AO339" s="229"/>
      <c r="AP339" s="229"/>
      <c r="AQ339" s="229"/>
    </row>
    <row r="340" spans="22:43" ht="48" customHeight="1" x14ac:dyDescent="0.25">
      <c r="V340" s="229"/>
      <c r="W340" s="230"/>
      <c r="X340" s="230"/>
      <c r="Y340" s="230"/>
      <c r="AF340" s="229"/>
      <c r="AG340" s="229"/>
      <c r="AH340" s="229"/>
      <c r="AI340" s="229"/>
      <c r="AJ340" s="229"/>
      <c r="AK340" s="229"/>
      <c r="AL340" s="229"/>
      <c r="AM340" s="229"/>
      <c r="AN340" s="229"/>
      <c r="AO340" s="229"/>
      <c r="AP340" s="229"/>
      <c r="AQ340" s="229"/>
    </row>
    <row r="341" spans="22:43" ht="48" customHeight="1" x14ac:dyDescent="0.25">
      <c r="V341" s="229"/>
      <c r="W341" s="230"/>
      <c r="X341" s="230"/>
      <c r="Y341" s="230"/>
      <c r="AF341" s="229"/>
      <c r="AG341" s="229"/>
      <c r="AH341" s="229"/>
      <c r="AI341" s="229"/>
      <c r="AJ341" s="229"/>
      <c r="AK341" s="229"/>
      <c r="AL341" s="229"/>
      <c r="AM341" s="229"/>
      <c r="AN341" s="229"/>
      <c r="AO341" s="229"/>
      <c r="AP341" s="229"/>
      <c r="AQ341" s="229"/>
    </row>
    <row r="342" spans="22:43" ht="48" customHeight="1" x14ac:dyDescent="0.25">
      <c r="V342" s="229"/>
      <c r="W342" s="230"/>
      <c r="X342" s="230"/>
      <c r="Y342" s="230"/>
      <c r="AF342" s="229"/>
      <c r="AG342" s="229"/>
      <c r="AH342" s="229"/>
      <c r="AI342" s="229"/>
      <c r="AJ342" s="229"/>
      <c r="AK342" s="229"/>
      <c r="AL342" s="229"/>
      <c r="AM342" s="229"/>
      <c r="AN342" s="229"/>
      <c r="AO342" s="229"/>
      <c r="AP342" s="229"/>
      <c r="AQ342" s="229"/>
    </row>
    <row r="343" spans="22:43" ht="48" customHeight="1" x14ac:dyDescent="0.25">
      <c r="V343" s="229"/>
      <c r="W343" s="230"/>
      <c r="X343" s="230"/>
      <c r="Y343" s="230"/>
      <c r="AF343" s="229"/>
      <c r="AG343" s="229"/>
      <c r="AH343" s="229"/>
      <c r="AI343" s="229"/>
      <c r="AJ343" s="229"/>
      <c r="AK343" s="229"/>
      <c r="AL343" s="229"/>
      <c r="AM343" s="229"/>
      <c r="AN343" s="229"/>
      <c r="AO343" s="229"/>
      <c r="AP343" s="229"/>
      <c r="AQ343" s="229"/>
    </row>
    <row r="344" spans="22:43" ht="48" customHeight="1" x14ac:dyDescent="0.25">
      <c r="V344" s="229"/>
      <c r="W344" s="230"/>
      <c r="X344" s="230"/>
      <c r="Y344" s="230"/>
      <c r="AF344" s="229"/>
      <c r="AG344" s="229"/>
      <c r="AH344" s="229"/>
      <c r="AI344" s="229"/>
      <c r="AJ344" s="229"/>
      <c r="AK344" s="229"/>
      <c r="AL344" s="229"/>
      <c r="AM344" s="229"/>
      <c r="AN344" s="229"/>
      <c r="AO344" s="229"/>
      <c r="AP344" s="229"/>
      <c r="AQ344" s="229"/>
    </row>
    <row r="345" spans="22:43" ht="48" customHeight="1" x14ac:dyDescent="0.25">
      <c r="V345" s="229"/>
      <c r="W345" s="230"/>
      <c r="X345" s="230"/>
      <c r="Y345" s="230"/>
      <c r="AF345" s="229"/>
      <c r="AG345" s="229"/>
      <c r="AH345" s="229"/>
      <c r="AI345" s="229"/>
      <c r="AJ345" s="229"/>
      <c r="AK345" s="229"/>
      <c r="AL345" s="229"/>
      <c r="AM345" s="229"/>
      <c r="AN345" s="229"/>
      <c r="AO345" s="229"/>
      <c r="AP345" s="229"/>
      <c r="AQ345" s="229"/>
    </row>
    <row r="346" spans="22:43" ht="48" customHeight="1" x14ac:dyDescent="0.25">
      <c r="V346" s="229"/>
      <c r="W346" s="230"/>
      <c r="X346" s="230"/>
      <c r="Y346" s="230"/>
      <c r="AF346" s="229"/>
      <c r="AG346" s="229"/>
      <c r="AH346" s="229"/>
      <c r="AI346" s="229"/>
      <c r="AJ346" s="229"/>
      <c r="AK346" s="229"/>
      <c r="AL346" s="229"/>
      <c r="AM346" s="229"/>
      <c r="AN346" s="229"/>
      <c r="AO346" s="229"/>
      <c r="AP346" s="229"/>
      <c r="AQ346" s="229"/>
    </row>
    <row r="347" spans="22:43" ht="48" customHeight="1" x14ac:dyDescent="0.25">
      <c r="V347" s="229"/>
      <c r="W347" s="230"/>
      <c r="X347" s="230"/>
      <c r="Y347" s="230"/>
      <c r="AF347" s="229"/>
      <c r="AG347" s="229"/>
      <c r="AH347" s="229"/>
      <c r="AI347" s="229"/>
      <c r="AJ347" s="229"/>
      <c r="AK347" s="229"/>
      <c r="AL347" s="229"/>
      <c r="AM347" s="229"/>
      <c r="AN347" s="229"/>
      <c r="AO347" s="229"/>
      <c r="AP347" s="229"/>
      <c r="AQ347" s="229"/>
    </row>
    <row r="348" spans="22:43" ht="48" customHeight="1" x14ac:dyDescent="0.25">
      <c r="V348" s="229"/>
      <c r="W348" s="230"/>
      <c r="X348" s="230"/>
      <c r="Y348" s="230"/>
      <c r="AF348" s="229"/>
      <c r="AG348" s="229"/>
      <c r="AH348" s="229"/>
      <c r="AI348" s="229"/>
      <c r="AJ348" s="229"/>
      <c r="AK348" s="229"/>
      <c r="AL348" s="229"/>
      <c r="AM348" s="229"/>
      <c r="AN348" s="229"/>
      <c r="AO348" s="229"/>
      <c r="AP348" s="229"/>
      <c r="AQ348" s="229"/>
    </row>
    <row r="349" spans="22:43" ht="48" customHeight="1" x14ac:dyDescent="0.25">
      <c r="V349" s="229"/>
      <c r="W349" s="230"/>
      <c r="X349" s="230"/>
      <c r="Y349" s="230"/>
      <c r="AF349" s="229"/>
      <c r="AG349" s="229"/>
      <c r="AH349" s="229"/>
      <c r="AI349" s="229"/>
      <c r="AJ349" s="229"/>
      <c r="AK349" s="229"/>
      <c r="AL349" s="229"/>
      <c r="AM349" s="229"/>
      <c r="AN349" s="229"/>
      <c r="AO349" s="229"/>
      <c r="AP349" s="229"/>
      <c r="AQ349" s="229"/>
    </row>
    <row r="350" spans="22:43" ht="48" customHeight="1" x14ac:dyDescent="0.25">
      <c r="V350" s="229"/>
      <c r="W350" s="230"/>
      <c r="X350" s="230"/>
      <c r="Y350" s="230"/>
      <c r="AF350" s="229"/>
      <c r="AG350" s="229"/>
      <c r="AH350" s="229"/>
      <c r="AI350" s="229"/>
      <c r="AJ350" s="229"/>
      <c r="AK350" s="229"/>
      <c r="AL350" s="229"/>
      <c r="AM350" s="229"/>
      <c r="AN350" s="229"/>
      <c r="AO350" s="229"/>
      <c r="AP350" s="229"/>
      <c r="AQ350" s="229"/>
    </row>
    <row r="351" spans="22:43" ht="48" customHeight="1" x14ac:dyDescent="0.25">
      <c r="V351" s="229"/>
      <c r="W351" s="230"/>
      <c r="X351" s="230"/>
      <c r="Y351" s="230"/>
      <c r="AF351" s="229"/>
      <c r="AG351" s="229"/>
      <c r="AH351" s="229"/>
      <c r="AI351" s="229"/>
      <c r="AJ351" s="229"/>
      <c r="AK351" s="229"/>
      <c r="AL351" s="229"/>
      <c r="AM351" s="229"/>
      <c r="AN351" s="229"/>
      <c r="AO351" s="229"/>
      <c r="AP351" s="229"/>
      <c r="AQ351" s="229"/>
    </row>
    <row r="352" spans="22:43" ht="48" customHeight="1" x14ac:dyDescent="0.25">
      <c r="V352" s="229"/>
      <c r="W352" s="230"/>
      <c r="X352" s="230"/>
      <c r="Y352" s="230"/>
      <c r="AF352" s="229"/>
      <c r="AG352" s="229"/>
      <c r="AH352" s="229"/>
      <c r="AI352" s="229"/>
      <c r="AJ352" s="229"/>
      <c r="AK352" s="229"/>
      <c r="AL352" s="229"/>
      <c r="AM352" s="229"/>
      <c r="AN352" s="229"/>
      <c r="AO352" s="229"/>
      <c r="AP352" s="229"/>
      <c r="AQ352" s="229"/>
    </row>
    <row r="353" spans="22:43" ht="48" customHeight="1" x14ac:dyDescent="0.25">
      <c r="V353" s="229"/>
      <c r="W353" s="230"/>
      <c r="X353" s="230"/>
      <c r="Y353" s="230"/>
      <c r="AF353" s="229"/>
      <c r="AG353" s="229"/>
      <c r="AH353" s="229"/>
      <c r="AI353" s="229"/>
      <c r="AJ353" s="229"/>
      <c r="AK353" s="229"/>
      <c r="AL353" s="229"/>
      <c r="AM353" s="229"/>
      <c r="AN353" s="229"/>
      <c r="AO353" s="229"/>
      <c r="AP353" s="229"/>
      <c r="AQ353" s="229"/>
    </row>
    <row r="354" spans="22:43" ht="48" customHeight="1" x14ac:dyDescent="0.25">
      <c r="V354" s="229"/>
      <c r="W354" s="230"/>
      <c r="X354" s="230"/>
      <c r="Y354" s="230"/>
      <c r="AF354" s="229"/>
      <c r="AG354" s="229"/>
      <c r="AH354" s="229"/>
      <c r="AI354" s="229"/>
      <c r="AJ354" s="229"/>
      <c r="AK354" s="229"/>
      <c r="AL354" s="229"/>
      <c r="AM354" s="229"/>
      <c r="AN354" s="229"/>
      <c r="AO354" s="229"/>
      <c r="AP354" s="229"/>
      <c r="AQ354" s="229"/>
    </row>
    <row r="355" spans="22:43" ht="48" customHeight="1" x14ac:dyDescent="0.25">
      <c r="V355" s="229"/>
      <c r="W355" s="230"/>
      <c r="X355" s="230"/>
      <c r="Y355" s="230"/>
      <c r="AF355" s="229"/>
      <c r="AG355" s="229"/>
      <c r="AH355" s="229"/>
      <c r="AI355" s="229"/>
      <c r="AJ355" s="229"/>
      <c r="AK355" s="229"/>
      <c r="AL355" s="229"/>
      <c r="AM355" s="229"/>
      <c r="AN355" s="229"/>
      <c r="AO355" s="229"/>
      <c r="AP355" s="229"/>
      <c r="AQ355" s="229"/>
    </row>
    <row r="356" spans="22:43" ht="48" customHeight="1" x14ac:dyDescent="0.25">
      <c r="V356" s="229"/>
      <c r="W356" s="230"/>
      <c r="X356" s="230"/>
      <c r="Y356" s="230"/>
      <c r="AF356" s="229"/>
      <c r="AG356" s="229"/>
      <c r="AH356" s="229"/>
      <c r="AI356" s="229"/>
      <c r="AJ356" s="229"/>
      <c r="AK356" s="229"/>
      <c r="AL356" s="229"/>
      <c r="AM356" s="229"/>
      <c r="AN356" s="229"/>
      <c r="AO356" s="229"/>
      <c r="AP356" s="229"/>
      <c r="AQ356" s="229"/>
    </row>
    <row r="357" spans="22:43" ht="48" customHeight="1" x14ac:dyDescent="0.25">
      <c r="V357" s="229"/>
      <c r="W357" s="230"/>
      <c r="X357" s="230"/>
      <c r="Y357" s="230"/>
      <c r="AF357" s="229"/>
      <c r="AG357" s="229"/>
      <c r="AH357" s="229"/>
      <c r="AI357" s="229"/>
      <c r="AJ357" s="229"/>
      <c r="AK357" s="229"/>
      <c r="AL357" s="229"/>
      <c r="AM357" s="229"/>
      <c r="AN357" s="229"/>
      <c r="AO357" s="229"/>
      <c r="AP357" s="229"/>
      <c r="AQ357" s="229"/>
    </row>
    <row r="358" spans="22:43" ht="48" customHeight="1" x14ac:dyDescent="0.25">
      <c r="V358" s="229"/>
      <c r="W358" s="230"/>
      <c r="X358" s="230"/>
      <c r="Y358" s="230"/>
      <c r="AF358" s="229"/>
      <c r="AG358" s="229"/>
      <c r="AH358" s="229"/>
      <c r="AI358" s="229"/>
      <c r="AJ358" s="229"/>
      <c r="AK358" s="229"/>
      <c r="AL358" s="229"/>
      <c r="AM358" s="229"/>
      <c r="AN358" s="229"/>
      <c r="AO358" s="229"/>
      <c r="AP358" s="229"/>
      <c r="AQ358" s="229"/>
    </row>
    <row r="359" spans="22:43" ht="48" customHeight="1" x14ac:dyDescent="0.25">
      <c r="V359" s="229"/>
      <c r="W359" s="230"/>
      <c r="X359" s="230"/>
      <c r="Y359" s="230"/>
      <c r="AF359" s="229"/>
      <c r="AG359" s="229"/>
      <c r="AH359" s="229"/>
      <c r="AI359" s="229"/>
      <c r="AJ359" s="229"/>
      <c r="AK359" s="229"/>
      <c r="AL359" s="229"/>
      <c r="AM359" s="229"/>
      <c r="AN359" s="229"/>
      <c r="AO359" s="229"/>
      <c r="AP359" s="229"/>
      <c r="AQ359" s="229"/>
    </row>
    <row r="360" spans="22:43" ht="48" customHeight="1" x14ac:dyDescent="0.25">
      <c r="V360" s="229"/>
      <c r="W360" s="230"/>
      <c r="X360" s="230"/>
      <c r="Y360" s="230"/>
      <c r="AF360" s="229"/>
      <c r="AG360" s="229"/>
      <c r="AH360" s="229"/>
      <c r="AI360" s="229"/>
      <c r="AJ360" s="229"/>
      <c r="AK360" s="229"/>
      <c r="AL360" s="229"/>
      <c r="AM360" s="229"/>
      <c r="AN360" s="229"/>
      <c r="AO360" s="229"/>
      <c r="AP360" s="229"/>
      <c r="AQ360" s="229"/>
    </row>
    <row r="361" spans="22:43" ht="48" customHeight="1" x14ac:dyDescent="0.25">
      <c r="V361" s="229"/>
      <c r="W361" s="230"/>
      <c r="X361" s="230"/>
      <c r="Y361" s="230"/>
      <c r="AF361" s="229"/>
      <c r="AG361" s="229"/>
      <c r="AH361" s="229"/>
      <c r="AI361" s="229"/>
      <c r="AJ361" s="229"/>
      <c r="AK361" s="229"/>
      <c r="AL361" s="229"/>
      <c r="AM361" s="229"/>
      <c r="AN361" s="229"/>
      <c r="AO361" s="229"/>
      <c r="AP361" s="229"/>
      <c r="AQ361" s="229"/>
    </row>
    <row r="362" spans="22:43" ht="48" customHeight="1" x14ac:dyDescent="0.25">
      <c r="V362" s="229"/>
      <c r="W362" s="230"/>
      <c r="X362" s="230"/>
      <c r="Y362" s="230"/>
      <c r="AF362" s="229"/>
      <c r="AG362" s="229"/>
      <c r="AH362" s="229"/>
      <c r="AI362" s="229"/>
      <c r="AJ362" s="229"/>
      <c r="AK362" s="229"/>
      <c r="AL362" s="229"/>
      <c r="AM362" s="229"/>
      <c r="AN362" s="229"/>
      <c r="AO362" s="229"/>
      <c r="AP362" s="229"/>
      <c r="AQ362" s="229"/>
    </row>
    <row r="363" spans="22:43" ht="48" customHeight="1" x14ac:dyDescent="0.25">
      <c r="V363" s="229"/>
      <c r="W363" s="230"/>
      <c r="X363" s="230"/>
      <c r="Y363" s="230"/>
      <c r="AF363" s="229"/>
      <c r="AG363" s="229"/>
      <c r="AH363" s="229"/>
      <c r="AI363" s="229"/>
      <c r="AJ363" s="229"/>
      <c r="AK363" s="229"/>
      <c r="AL363" s="229"/>
      <c r="AM363" s="229"/>
      <c r="AN363" s="229"/>
      <c r="AO363" s="229"/>
      <c r="AP363" s="229"/>
      <c r="AQ363" s="229"/>
    </row>
    <row r="364" spans="22:43" ht="48" customHeight="1" x14ac:dyDescent="0.25">
      <c r="V364" s="229"/>
      <c r="W364" s="230"/>
      <c r="X364" s="230"/>
      <c r="Y364" s="230"/>
      <c r="AF364" s="229"/>
      <c r="AG364" s="229"/>
      <c r="AH364" s="229"/>
      <c r="AI364" s="229"/>
      <c r="AJ364" s="229"/>
      <c r="AK364" s="229"/>
      <c r="AL364" s="229"/>
      <c r="AM364" s="229"/>
      <c r="AN364" s="229"/>
      <c r="AO364" s="229"/>
      <c r="AP364" s="229"/>
      <c r="AQ364" s="229"/>
    </row>
    <row r="365" spans="22:43" ht="48" customHeight="1" x14ac:dyDescent="0.25">
      <c r="V365" s="229"/>
      <c r="W365" s="230"/>
      <c r="X365" s="230"/>
      <c r="Y365" s="230"/>
      <c r="AF365" s="229"/>
      <c r="AG365" s="229"/>
      <c r="AH365" s="229"/>
      <c r="AI365" s="229"/>
      <c r="AJ365" s="229"/>
      <c r="AK365" s="229"/>
      <c r="AL365" s="229"/>
      <c r="AM365" s="229"/>
      <c r="AN365" s="229"/>
      <c r="AO365" s="229"/>
      <c r="AP365" s="229"/>
      <c r="AQ365" s="229"/>
    </row>
    <row r="366" spans="22:43" ht="48" customHeight="1" x14ac:dyDescent="0.25">
      <c r="V366" s="229"/>
      <c r="W366" s="230"/>
      <c r="X366" s="230"/>
      <c r="Y366" s="230"/>
      <c r="AF366" s="229"/>
      <c r="AG366" s="229"/>
      <c r="AH366" s="229"/>
      <c r="AI366" s="229"/>
      <c r="AJ366" s="229"/>
      <c r="AK366" s="229"/>
      <c r="AL366" s="229"/>
      <c r="AM366" s="229"/>
      <c r="AN366" s="229"/>
      <c r="AO366" s="229"/>
      <c r="AP366" s="229"/>
      <c r="AQ366" s="229"/>
    </row>
    <row r="367" spans="22:43" ht="48" customHeight="1" x14ac:dyDescent="0.25">
      <c r="V367" s="229"/>
      <c r="W367" s="230"/>
      <c r="X367" s="230"/>
      <c r="Y367" s="230"/>
      <c r="AF367" s="229"/>
      <c r="AG367" s="229"/>
      <c r="AH367" s="229"/>
      <c r="AI367" s="229"/>
      <c r="AJ367" s="229"/>
      <c r="AK367" s="229"/>
      <c r="AL367" s="229"/>
      <c r="AM367" s="229"/>
      <c r="AN367" s="229"/>
      <c r="AO367" s="229"/>
      <c r="AP367" s="229"/>
      <c r="AQ367" s="229"/>
    </row>
    <row r="368" spans="22:43" ht="48" customHeight="1" x14ac:dyDescent="0.25">
      <c r="V368" s="229"/>
      <c r="W368" s="230"/>
      <c r="X368" s="230"/>
      <c r="Y368" s="230"/>
      <c r="AF368" s="229"/>
      <c r="AG368" s="229"/>
      <c r="AH368" s="229"/>
      <c r="AI368" s="229"/>
      <c r="AJ368" s="229"/>
      <c r="AK368" s="229"/>
      <c r="AL368" s="229"/>
      <c r="AM368" s="229"/>
      <c r="AN368" s="229"/>
      <c r="AO368" s="229"/>
      <c r="AP368" s="229"/>
      <c r="AQ368" s="229"/>
    </row>
    <row r="369" spans="22:43" ht="48" customHeight="1" x14ac:dyDescent="0.25">
      <c r="V369" s="229"/>
      <c r="W369" s="230"/>
      <c r="X369" s="230"/>
      <c r="Y369" s="230"/>
      <c r="AF369" s="229"/>
      <c r="AG369" s="229"/>
      <c r="AH369" s="229"/>
      <c r="AI369" s="229"/>
      <c r="AJ369" s="229"/>
      <c r="AK369" s="229"/>
      <c r="AL369" s="229"/>
      <c r="AM369" s="229"/>
      <c r="AN369" s="229"/>
      <c r="AO369" s="229"/>
      <c r="AP369" s="229"/>
      <c r="AQ369" s="229"/>
    </row>
    <row r="370" spans="22:43" ht="48" customHeight="1" x14ac:dyDescent="0.25">
      <c r="V370" s="229"/>
      <c r="W370" s="230"/>
      <c r="X370" s="230"/>
      <c r="Y370" s="230"/>
      <c r="AF370" s="229"/>
      <c r="AG370" s="229"/>
      <c r="AH370" s="229"/>
      <c r="AI370" s="229"/>
      <c r="AJ370" s="229"/>
      <c r="AK370" s="229"/>
      <c r="AL370" s="229"/>
      <c r="AM370" s="229"/>
      <c r="AN370" s="229"/>
      <c r="AO370" s="229"/>
      <c r="AP370" s="229"/>
      <c r="AQ370" s="229"/>
    </row>
    <row r="371" spans="22:43" ht="48" customHeight="1" x14ac:dyDescent="0.25">
      <c r="V371" s="229"/>
      <c r="W371" s="230"/>
      <c r="X371" s="230"/>
      <c r="Y371" s="230"/>
      <c r="AF371" s="229"/>
      <c r="AG371" s="229"/>
      <c r="AH371" s="229"/>
      <c r="AI371" s="229"/>
      <c r="AJ371" s="229"/>
      <c r="AK371" s="229"/>
      <c r="AL371" s="229"/>
      <c r="AM371" s="229"/>
      <c r="AN371" s="229"/>
      <c r="AO371" s="229"/>
      <c r="AP371" s="229"/>
      <c r="AQ371" s="229"/>
    </row>
    <row r="372" spans="22:43" ht="48" customHeight="1" x14ac:dyDescent="0.25">
      <c r="V372" s="229"/>
      <c r="W372" s="230"/>
      <c r="X372" s="230"/>
      <c r="Y372" s="230"/>
      <c r="AF372" s="229"/>
      <c r="AG372" s="229"/>
      <c r="AH372" s="229"/>
      <c r="AI372" s="229"/>
      <c r="AJ372" s="229"/>
      <c r="AK372" s="229"/>
      <c r="AL372" s="229"/>
      <c r="AM372" s="229"/>
      <c r="AN372" s="229"/>
      <c r="AO372" s="229"/>
      <c r="AP372" s="229"/>
      <c r="AQ372" s="229"/>
    </row>
    <row r="373" spans="22:43" ht="48" customHeight="1" x14ac:dyDescent="0.25">
      <c r="V373" s="229"/>
      <c r="W373" s="230"/>
      <c r="X373" s="230"/>
      <c r="Y373" s="230"/>
      <c r="AF373" s="229"/>
      <c r="AG373" s="229"/>
      <c r="AH373" s="229"/>
      <c r="AI373" s="229"/>
      <c r="AJ373" s="229"/>
      <c r="AK373" s="229"/>
      <c r="AL373" s="229"/>
      <c r="AM373" s="229"/>
      <c r="AN373" s="229"/>
      <c r="AO373" s="229"/>
      <c r="AP373" s="229"/>
      <c r="AQ373" s="229"/>
    </row>
    <row r="374" spans="22:43" ht="48" customHeight="1" x14ac:dyDescent="0.25">
      <c r="V374" s="229"/>
      <c r="W374" s="230"/>
      <c r="X374" s="230"/>
      <c r="Y374" s="230"/>
      <c r="AF374" s="229"/>
      <c r="AG374" s="229"/>
      <c r="AH374" s="229"/>
      <c r="AI374" s="229"/>
      <c r="AJ374" s="229"/>
      <c r="AK374" s="229"/>
      <c r="AL374" s="229"/>
      <c r="AM374" s="229"/>
      <c r="AN374" s="229"/>
      <c r="AO374" s="229"/>
      <c r="AP374" s="229"/>
      <c r="AQ374" s="229"/>
    </row>
    <row r="375" spans="22:43" ht="48" customHeight="1" x14ac:dyDescent="0.25">
      <c r="V375" s="229"/>
      <c r="W375" s="230"/>
      <c r="X375" s="230"/>
      <c r="Y375" s="230"/>
      <c r="AF375" s="229"/>
      <c r="AG375" s="229"/>
      <c r="AH375" s="229"/>
      <c r="AI375" s="229"/>
      <c r="AJ375" s="229"/>
      <c r="AK375" s="229"/>
      <c r="AL375" s="229"/>
      <c r="AM375" s="229"/>
      <c r="AN375" s="229"/>
      <c r="AO375" s="229"/>
      <c r="AP375" s="229"/>
      <c r="AQ375" s="229"/>
    </row>
    <row r="376" spans="22:43" ht="48" customHeight="1" x14ac:dyDescent="0.25">
      <c r="V376" s="229"/>
      <c r="W376" s="230"/>
      <c r="X376" s="230"/>
      <c r="Y376" s="230"/>
      <c r="AF376" s="229"/>
      <c r="AG376" s="229"/>
      <c r="AH376" s="229"/>
      <c r="AI376" s="229"/>
      <c r="AJ376" s="229"/>
      <c r="AK376" s="229"/>
      <c r="AL376" s="229"/>
      <c r="AM376" s="229"/>
      <c r="AN376" s="229"/>
      <c r="AO376" s="229"/>
      <c r="AP376" s="229"/>
      <c r="AQ376" s="229"/>
    </row>
    <row r="377" spans="22:43" ht="48" customHeight="1" x14ac:dyDescent="0.25">
      <c r="V377" s="229"/>
      <c r="W377" s="230"/>
      <c r="X377" s="230"/>
      <c r="Y377" s="230"/>
      <c r="AF377" s="229"/>
      <c r="AG377" s="229"/>
      <c r="AH377" s="229"/>
      <c r="AI377" s="229"/>
      <c r="AJ377" s="229"/>
      <c r="AK377" s="229"/>
      <c r="AL377" s="229"/>
      <c r="AM377" s="229"/>
      <c r="AN377" s="229"/>
      <c r="AO377" s="229"/>
      <c r="AP377" s="229"/>
      <c r="AQ377" s="229"/>
    </row>
    <row r="378" spans="22:43" ht="48" customHeight="1" x14ac:dyDescent="0.25">
      <c r="V378" s="229"/>
      <c r="W378" s="230"/>
      <c r="X378" s="230"/>
      <c r="Y378" s="230"/>
      <c r="AF378" s="229"/>
      <c r="AG378" s="229"/>
      <c r="AH378" s="229"/>
      <c r="AI378" s="229"/>
      <c r="AJ378" s="229"/>
      <c r="AK378" s="229"/>
      <c r="AL378" s="229"/>
      <c r="AM378" s="229"/>
      <c r="AN378" s="229"/>
      <c r="AO378" s="229"/>
      <c r="AP378" s="229"/>
      <c r="AQ378" s="229"/>
    </row>
    <row r="379" spans="22:43" ht="48" customHeight="1" x14ac:dyDescent="0.25">
      <c r="V379" s="229"/>
      <c r="W379" s="230"/>
      <c r="X379" s="230"/>
      <c r="Y379" s="230"/>
      <c r="AF379" s="229"/>
      <c r="AG379" s="229"/>
      <c r="AH379" s="229"/>
      <c r="AI379" s="229"/>
      <c r="AJ379" s="229"/>
      <c r="AK379" s="229"/>
      <c r="AL379" s="229"/>
      <c r="AM379" s="229"/>
      <c r="AN379" s="229"/>
      <c r="AO379" s="229"/>
      <c r="AP379" s="229"/>
      <c r="AQ379" s="229"/>
    </row>
    <row r="380" spans="22:43" ht="48" customHeight="1" x14ac:dyDescent="0.25">
      <c r="V380" s="229"/>
      <c r="W380" s="230"/>
      <c r="X380" s="230"/>
      <c r="Y380" s="230"/>
      <c r="AF380" s="229"/>
      <c r="AG380" s="229"/>
      <c r="AH380" s="229"/>
      <c r="AI380" s="229"/>
      <c r="AJ380" s="229"/>
      <c r="AK380" s="229"/>
      <c r="AL380" s="229"/>
      <c r="AM380" s="229"/>
      <c r="AN380" s="229"/>
      <c r="AO380" s="229"/>
      <c r="AP380" s="229"/>
      <c r="AQ380" s="229"/>
    </row>
    <row r="381" spans="22:43" ht="48" customHeight="1" x14ac:dyDescent="0.25">
      <c r="V381" s="229"/>
      <c r="W381" s="230"/>
      <c r="X381" s="230"/>
      <c r="Y381" s="230"/>
      <c r="AF381" s="229"/>
      <c r="AG381" s="229"/>
      <c r="AH381" s="229"/>
      <c r="AI381" s="229"/>
      <c r="AJ381" s="229"/>
      <c r="AK381" s="229"/>
      <c r="AL381" s="229"/>
      <c r="AM381" s="229"/>
      <c r="AN381" s="229"/>
      <c r="AO381" s="229"/>
      <c r="AP381" s="229"/>
      <c r="AQ381" s="229"/>
    </row>
    <row r="382" spans="22:43" ht="48" customHeight="1" x14ac:dyDescent="0.25">
      <c r="V382" s="229"/>
      <c r="W382" s="230"/>
      <c r="X382" s="230"/>
      <c r="Y382" s="230"/>
      <c r="AF382" s="229"/>
      <c r="AG382" s="229"/>
      <c r="AH382" s="229"/>
      <c r="AI382" s="229"/>
      <c r="AJ382" s="229"/>
      <c r="AK382" s="229"/>
      <c r="AL382" s="229"/>
      <c r="AM382" s="229"/>
      <c r="AN382" s="229"/>
      <c r="AO382" s="229"/>
      <c r="AP382" s="229"/>
      <c r="AQ382" s="229"/>
    </row>
    <row r="383" spans="22:43" ht="48" customHeight="1" x14ac:dyDescent="0.25">
      <c r="V383" s="229"/>
      <c r="W383" s="230"/>
      <c r="X383" s="230"/>
      <c r="Y383" s="230"/>
      <c r="AF383" s="229"/>
      <c r="AG383" s="229"/>
      <c r="AH383" s="229"/>
      <c r="AI383" s="229"/>
      <c r="AJ383" s="229"/>
      <c r="AK383" s="229"/>
      <c r="AL383" s="229"/>
      <c r="AM383" s="229"/>
      <c r="AN383" s="229"/>
      <c r="AO383" s="229"/>
      <c r="AP383" s="229"/>
      <c r="AQ383" s="229"/>
    </row>
    <row r="384" spans="22:43" ht="48" customHeight="1" x14ac:dyDescent="0.25">
      <c r="V384" s="229"/>
      <c r="W384" s="230"/>
      <c r="X384" s="230"/>
      <c r="Y384" s="230"/>
      <c r="AF384" s="229"/>
      <c r="AG384" s="229"/>
      <c r="AH384" s="229"/>
      <c r="AI384" s="229"/>
      <c r="AJ384" s="229"/>
      <c r="AK384" s="229"/>
      <c r="AL384" s="229"/>
      <c r="AM384" s="229"/>
      <c r="AN384" s="229"/>
      <c r="AO384" s="229"/>
      <c r="AP384" s="229"/>
      <c r="AQ384" s="229"/>
    </row>
    <row r="385" spans="22:43" ht="48" customHeight="1" x14ac:dyDescent="0.25">
      <c r="V385" s="229"/>
      <c r="W385" s="230"/>
      <c r="X385" s="230"/>
      <c r="Y385" s="230"/>
      <c r="AF385" s="229"/>
      <c r="AG385" s="229"/>
      <c r="AH385" s="229"/>
      <c r="AI385" s="229"/>
      <c r="AJ385" s="229"/>
      <c r="AK385" s="229"/>
      <c r="AL385" s="229"/>
      <c r="AM385" s="229"/>
      <c r="AN385" s="229"/>
      <c r="AO385" s="229"/>
      <c r="AP385" s="229"/>
      <c r="AQ385" s="229"/>
    </row>
    <row r="386" spans="22:43" ht="48" customHeight="1" x14ac:dyDescent="0.25">
      <c r="V386" s="229"/>
      <c r="W386" s="230"/>
      <c r="X386" s="230"/>
      <c r="Y386" s="230"/>
      <c r="AF386" s="229"/>
      <c r="AG386" s="229"/>
      <c r="AH386" s="229"/>
      <c r="AI386" s="229"/>
      <c r="AJ386" s="229"/>
      <c r="AK386" s="229"/>
      <c r="AL386" s="229"/>
      <c r="AM386" s="229"/>
      <c r="AN386" s="229"/>
      <c r="AO386" s="229"/>
      <c r="AP386" s="229"/>
      <c r="AQ386" s="229"/>
    </row>
    <row r="387" spans="22:43" ht="48" customHeight="1" x14ac:dyDescent="0.25">
      <c r="V387" s="229"/>
      <c r="W387" s="230"/>
      <c r="X387" s="230"/>
      <c r="Y387" s="230"/>
      <c r="AF387" s="229"/>
      <c r="AG387" s="229"/>
      <c r="AH387" s="229"/>
      <c r="AI387" s="229"/>
      <c r="AJ387" s="229"/>
      <c r="AK387" s="229"/>
      <c r="AL387" s="229"/>
      <c r="AM387" s="229"/>
      <c r="AN387" s="229"/>
      <c r="AO387" s="229"/>
      <c r="AP387" s="229"/>
      <c r="AQ387" s="229"/>
    </row>
    <row r="388" spans="22:43" ht="48" customHeight="1" x14ac:dyDescent="0.25">
      <c r="V388" s="229"/>
      <c r="W388" s="230"/>
      <c r="X388" s="230"/>
      <c r="Y388" s="230"/>
      <c r="AF388" s="229"/>
      <c r="AG388" s="229"/>
      <c r="AH388" s="229"/>
      <c r="AI388" s="229"/>
      <c r="AJ388" s="229"/>
      <c r="AK388" s="229"/>
      <c r="AL388" s="229"/>
      <c r="AM388" s="229"/>
      <c r="AN388" s="229"/>
      <c r="AO388" s="229"/>
      <c r="AP388" s="229"/>
      <c r="AQ388" s="229"/>
    </row>
    <row r="389" spans="22:43" ht="48" customHeight="1" x14ac:dyDescent="0.25">
      <c r="V389" s="229"/>
      <c r="W389" s="230"/>
      <c r="X389" s="230"/>
      <c r="Y389" s="230"/>
      <c r="AF389" s="229"/>
      <c r="AG389" s="229"/>
      <c r="AH389" s="229"/>
      <c r="AI389" s="229"/>
      <c r="AJ389" s="229"/>
      <c r="AK389" s="229"/>
      <c r="AL389" s="229"/>
      <c r="AM389" s="229"/>
      <c r="AN389" s="229"/>
      <c r="AO389" s="229"/>
      <c r="AP389" s="229"/>
      <c r="AQ389" s="229"/>
    </row>
    <row r="390" spans="22:43" ht="48" customHeight="1" x14ac:dyDescent="0.25">
      <c r="V390" s="229"/>
      <c r="W390" s="230"/>
      <c r="X390" s="230"/>
      <c r="Y390" s="230"/>
      <c r="AF390" s="229"/>
      <c r="AG390" s="229"/>
      <c r="AH390" s="229"/>
      <c r="AI390" s="229"/>
      <c r="AJ390" s="229"/>
      <c r="AK390" s="229"/>
      <c r="AL390" s="229"/>
      <c r="AM390" s="229"/>
      <c r="AN390" s="229"/>
      <c r="AO390" s="229"/>
      <c r="AP390" s="229"/>
      <c r="AQ390" s="229"/>
    </row>
    <row r="391" spans="22:43" ht="48" customHeight="1" x14ac:dyDescent="0.25">
      <c r="V391" s="229"/>
      <c r="W391" s="230"/>
      <c r="X391" s="230"/>
      <c r="Y391" s="230"/>
      <c r="AF391" s="229"/>
      <c r="AG391" s="229"/>
      <c r="AH391" s="229"/>
      <c r="AI391" s="229"/>
      <c r="AJ391" s="229"/>
      <c r="AK391" s="229"/>
      <c r="AL391" s="229"/>
      <c r="AM391" s="229"/>
      <c r="AN391" s="229"/>
      <c r="AO391" s="229"/>
      <c r="AP391" s="229"/>
      <c r="AQ391" s="229"/>
    </row>
    <row r="392" spans="22:43" ht="48" customHeight="1" x14ac:dyDescent="0.25">
      <c r="V392" s="229"/>
      <c r="W392" s="230"/>
      <c r="X392" s="230"/>
      <c r="Y392" s="230"/>
      <c r="AF392" s="229"/>
      <c r="AG392" s="229"/>
      <c r="AH392" s="229"/>
      <c r="AI392" s="229"/>
      <c r="AJ392" s="229"/>
      <c r="AK392" s="229"/>
      <c r="AL392" s="229"/>
      <c r="AM392" s="229"/>
      <c r="AN392" s="229"/>
      <c r="AO392" s="229"/>
      <c r="AP392" s="229"/>
      <c r="AQ392" s="229"/>
    </row>
    <row r="393" spans="22:43" ht="48" customHeight="1" x14ac:dyDescent="0.25">
      <c r="V393" s="229"/>
      <c r="W393" s="230"/>
      <c r="X393" s="230"/>
      <c r="Y393" s="230"/>
      <c r="AF393" s="229"/>
      <c r="AG393" s="229"/>
      <c r="AH393" s="229"/>
      <c r="AI393" s="229"/>
      <c r="AJ393" s="229"/>
      <c r="AK393" s="229"/>
      <c r="AL393" s="229"/>
      <c r="AM393" s="229"/>
      <c r="AN393" s="229"/>
      <c r="AO393" s="229"/>
      <c r="AP393" s="229"/>
      <c r="AQ393" s="229"/>
    </row>
    <row r="394" spans="22:43" ht="48" customHeight="1" x14ac:dyDescent="0.25">
      <c r="V394" s="229"/>
      <c r="W394" s="230"/>
      <c r="X394" s="230"/>
      <c r="Y394" s="230"/>
      <c r="AF394" s="229"/>
      <c r="AG394" s="229"/>
      <c r="AH394" s="229"/>
      <c r="AI394" s="229"/>
      <c r="AJ394" s="229"/>
      <c r="AK394" s="229"/>
      <c r="AL394" s="229"/>
      <c r="AM394" s="229"/>
      <c r="AN394" s="229"/>
      <c r="AO394" s="229"/>
      <c r="AP394" s="229"/>
      <c r="AQ394" s="229"/>
    </row>
    <row r="395" spans="22:43" ht="48" customHeight="1" x14ac:dyDescent="0.25">
      <c r="V395" s="229"/>
      <c r="W395" s="230"/>
      <c r="X395" s="230"/>
      <c r="Y395" s="230"/>
      <c r="AF395" s="229"/>
      <c r="AG395" s="229"/>
      <c r="AH395" s="229"/>
      <c r="AI395" s="229"/>
      <c r="AJ395" s="229"/>
      <c r="AK395" s="229"/>
      <c r="AL395" s="229"/>
      <c r="AM395" s="229"/>
      <c r="AN395" s="229"/>
      <c r="AO395" s="229"/>
      <c r="AP395" s="229"/>
      <c r="AQ395" s="229"/>
    </row>
    <row r="396" spans="22:43" ht="48" customHeight="1" x14ac:dyDescent="0.25">
      <c r="V396" s="229"/>
      <c r="W396" s="230"/>
      <c r="X396" s="230"/>
      <c r="Y396" s="230"/>
      <c r="AF396" s="229"/>
      <c r="AG396" s="229"/>
      <c r="AH396" s="229"/>
      <c r="AI396" s="229"/>
      <c r="AJ396" s="229"/>
      <c r="AK396" s="229"/>
      <c r="AL396" s="229"/>
      <c r="AM396" s="229"/>
      <c r="AN396" s="229"/>
      <c r="AO396" s="229"/>
      <c r="AP396" s="229"/>
      <c r="AQ396" s="229"/>
    </row>
    <row r="397" spans="22:43" ht="48" customHeight="1" x14ac:dyDescent="0.25">
      <c r="V397" s="229"/>
      <c r="W397" s="230"/>
      <c r="X397" s="230"/>
      <c r="Y397" s="230"/>
      <c r="AF397" s="229"/>
      <c r="AG397" s="229"/>
      <c r="AH397" s="229"/>
      <c r="AI397" s="229"/>
      <c r="AJ397" s="229"/>
      <c r="AK397" s="229"/>
      <c r="AL397" s="229"/>
      <c r="AM397" s="229"/>
      <c r="AN397" s="229"/>
      <c r="AO397" s="229"/>
      <c r="AP397" s="229"/>
      <c r="AQ397" s="229"/>
    </row>
    <row r="398" spans="22:43" ht="48" customHeight="1" x14ac:dyDescent="0.25">
      <c r="V398" s="229"/>
      <c r="W398" s="230"/>
      <c r="X398" s="230"/>
      <c r="Y398" s="230"/>
      <c r="AF398" s="229"/>
      <c r="AG398" s="229"/>
      <c r="AH398" s="229"/>
      <c r="AI398" s="229"/>
      <c r="AJ398" s="229"/>
      <c r="AK398" s="229"/>
      <c r="AL398" s="229"/>
      <c r="AM398" s="229"/>
      <c r="AN398" s="229"/>
      <c r="AO398" s="229"/>
      <c r="AP398" s="229"/>
      <c r="AQ398" s="229"/>
    </row>
    <row r="399" spans="22:43" ht="48" customHeight="1" x14ac:dyDescent="0.25">
      <c r="V399" s="229"/>
      <c r="W399" s="230"/>
      <c r="X399" s="230"/>
      <c r="Y399" s="230"/>
      <c r="AF399" s="229"/>
      <c r="AG399" s="229"/>
      <c r="AH399" s="229"/>
      <c r="AI399" s="229"/>
      <c r="AJ399" s="229"/>
      <c r="AK399" s="229"/>
      <c r="AL399" s="229"/>
      <c r="AM399" s="229"/>
      <c r="AN399" s="229"/>
      <c r="AO399" s="229"/>
      <c r="AP399" s="229"/>
      <c r="AQ399" s="229"/>
    </row>
    <row r="400" spans="22:43" ht="48" customHeight="1" x14ac:dyDescent="0.25">
      <c r="V400" s="229"/>
      <c r="W400" s="230"/>
      <c r="X400" s="230"/>
      <c r="Y400" s="230"/>
      <c r="AF400" s="229"/>
      <c r="AG400" s="229"/>
      <c r="AH400" s="229"/>
      <c r="AI400" s="229"/>
      <c r="AJ400" s="229"/>
      <c r="AK400" s="229"/>
      <c r="AL400" s="229"/>
      <c r="AM400" s="229"/>
      <c r="AN400" s="229"/>
      <c r="AO400" s="229"/>
      <c r="AP400" s="229"/>
      <c r="AQ400" s="229"/>
    </row>
    <row r="401" spans="22:43" ht="48" customHeight="1" x14ac:dyDescent="0.25">
      <c r="V401" s="229"/>
      <c r="W401" s="230"/>
      <c r="X401" s="230"/>
      <c r="Y401" s="230"/>
      <c r="AF401" s="229"/>
      <c r="AG401" s="229"/>
      <c r="AH401" s="229"/>
      <c r="AI401" s="229"/>
      <c r="AJ401" s="229"/>
      <c r="AK401" s="229"/>
      <c r="AL401" s="229"/>
      <c r="AM401" s="229"/>
      <c r="AN401" s="229"/>
      <c r="AO401" s="229"/>
      <c r="AP401" s="229"/>
      <c r="AQ401" s="229"/>
    </row>
    <row r="402" spans="22:43" ht="48" customHeight="1" x14ac:dyDescent="0.25">
      <c r="V402" s="229"/>
      <c r="W402" s="230"/>
      <c r="X402" s="230"/>
      <c r="Y402" s="230"/>
      <c r="AF402" s="229"/>
      <c r="AG402" s="229"/>
      <c r="AH402" s="229"/>
      <c r="AI402" s="229"/>
      <c r="AJ402" s="229"/>
      <c r="AK402" s="229"/>
      <c r="AL402" s="229"/>
      <c r="AM402" s="229"/>
      <c r="AN402" s="229"/>
      <c r="AO402" s="229"/>
      <c r="AP402" s="229"/>
      <c r="AQ402" s="229"/>
    </row>
    <row r="403" spans="22:43" ht="48" customHeight="1" x14ac:dyDescent="0.25">
      <c r="V403" s="229"/>
      <c r="W403" s="230"/>
      <c r="X403" s="230"/>
      <c r="Y403" s="230"/>
      <c r="AF403" s="229"/>
      <c r="AG403" s="229"/>
      <c r="AH403" s="229"/>
      <c r="AI403" s="229"/>
      <c r="AJ403" s="229"/>
      <c r="AK403" s="229"/>
      <c r="AL403" s="229"/>
      <c r="AM403" s="229"/>
      <c r="AN403" s="229"/>
      <c r="AO403" s="229"/>
      <c r="AP403" s="229"/>
      <c r="AQ403" s="229"/>
    </row>
    <row r="404" spans="22:43" ht="48" customHeight="1" x14ac:dyDescent="0.25">
      <c r="V404" s="229"/>
      <c r="W404" s="230"/>
      <c r="X404" s="230"/>
      <c r="Y404" s="230"/>
      <c r="AF404" s="229"/>
      <c r="AG404" s="229"/>
      <c r="AH404" s="229"/>
      <c r="AI404" s="229"/>
      <c r="AJ404" s="229"/>
      <c r="AK404" s="229"/>
      <c r="AL404" s="229"/>
      <c r="AM404" s="229"/>
      <c r="AN404" s="229"/>
      <c r="AO404" s="229"/>
      <c r="AP404" s="229"/>
      <c r="AQ404" s="229"/>
    </row>
    <row r="405" spans="22:43" ht="48" customHeight="1" x14ac:dyDescent="0.25">
      <c r="V405" s="229"/>
      <c r="W405" s="230"/>
      <c r="X405" s="230"/>
      <c r="Y405" s="230"/>
      <c r="AF405" s="229"/>
      <c r="AG405" s="229"/>
      <c r="AH405" s="229"/>
      <c r="AI405" s="229"/>
      <c r="AJ405" s="229"/>
      <c r="AK405" s="229"/>
      <c r="AL405" s="229"/>
      <c r="AM405" s="229"/>
      <c r="AN405" s="229"/>
      <c r="AO405" s="229"/>
      <c r="AP405" s="229"/>
      <c r="AQ405" s="229"/>
    </row>
    <row r="406" spans="22:43" ht="48" customHeight="1" x14ac:dyDescent="0.25">
      <c r="V406" s="229"/>
      <c r="W406" s="230"/>
      <c r="X406" s="230"/>
      <c r="Y406" s="230"/>
      <c r="AF406" s="229"/>
      <c r="AG406" s="229"/>
      <c r="AH406" s="229"/>
      <c r="AI406" s="229"/>
      <c r="AJ406" s="229"/>
      <c r="AK406" s="229"/>
      <c r="AL406" s="229"/>
      <c r="AM406" s="229"/>
      <c r="AN406" s="229"/>
      <c r="AO406" s="229"/>
      <c r="AP406" s="229"/>
      <c r="AQ406" s="229"/>
    </row>
    <row r="407" spans="22:43" ht="48" customHeight="1" x14ac:dyDescent="0.25">
      <c r="V407" s="229"/>
      <c r="W407" s="230"/>
      <c r="X407" s="230"/>
      <c r="Y407" s="230"/>
      <c r="AF407" s="229"/>
      <c r="AG407" s="229"/>
      <c r="AH407" s="229"/>
      <c r="AI407" s="229"/>
      <c r="AJ407" s="229"/>
      <c r="AK407" s="229"/>
      <c r="AL407" s="229"/>
      <c r="AM407" s="229"/>
      <c r="AN407" s="229"/>
      <c r="AO407" s="229"/>
      <c r="AP407" s="229"/>
      <c r="AQ407" s="229"/>
    </row>
    <row r="408" spans="22:43" ht="48" customHeight="1" x14ac:dyDescent="0.25">
      <c r="V408" s="229"/>
      <c r="W408" s="230"/>
      <c r="X408" s="230"/>
      <c r="Y408" s="230"/>
      <c r="AF408" s="229"/>
      <c r="AG408" s="229"/>
      <c r="AH408" s="229"/>
      <c r="AI408" s="229"/>
      <c r="AJ408" s="229"/>
      <c r="AK408" s="229"/>
      <c r="AL408" s="229"/>
      <c r="AM408" s="229"/>
      <c r="AN408" s="229"/>
      <c r="AO408" s="229"/>
      <c r="AP408" s="229"/>
      <c r="AQ408" s="229"/>
    </row>
    <row r="409" spans="22:43" x14ac:dyDescent="0.25">
      <c r="V409" s="229"/>
      <c r="W409" s="230"/>
      <c r="X409" s="230"/>
      <c r="Y409" s="230"/>
      <c r="AF409" s="229"/>
      <c r="AG409" s="229"/>
      <c r="AH409" s="229"/>
      <c r="AI409" s="229"/>
      <c r="AJ409" s="229"/>
      <c r="AK409" s="229"/>
      <c r="AL409" s="229"/>
      <c r="AM409" s="229"/>
      <c r="AN409" s="229"/>
      <c r="AO409" s="229"/>
      <c r="AP409" s="229"/>
      <c r="AQ409" s="229"/>
    </row>
    <row r="410" spans="22:43" x14ac:dyDescent="0.25">
      <c r="V410" s="229"/>
      <c r="W410" s="230"/>
      <c r="X410" s="230"/>
      <c r="Y410" s="230"/>
      <c r="AF410" s="229"/>
      <c r="AG410" s="229"/>
      <c r="AH410" s="229"/>
      <c r="AI410" s="229"/>
      <c r="AJ410" s="229"/>
      <c r="AK410" s="229"/>
      <c r="AL410" s="229"/>
      <c r="AM410" s="229"/>
      <c r="AN410" s="229"/>
      <c r="AO410" s="229"/>
      <c r="AP410" s="229"/>
      <c r="AQ410" s="229"/>
    </row>
    <row r="411" spans="22:43" x14ac:dyDescent="0.25">
      <c r="V411" s="229"/>
      <c r="W411" s="230"/>
      <c r="X411" s="230"/>
      <c r="Y411" s="230"/>
      <c r="AF411" s="229"/>
      <c r="AG411" s="229"/>
      <c r="AH411" s="229"/>
      <c r="AI411" s="229"/>
      <c r="AJ411" s="229"/>
      <c r="AK411" s="229"/>
      <c r="AL411" s="229"/>
      <c r="AM411" s="229"/>
      <c r="AN411" s="229"/>
      <c r="AO411" s="229"/>
      <c r="AP411" s="229"/>
      <c r="AQ411" s="229"/>
    </row>
    <row r="412" spans="22:43" x14ac:dyDescent="0.25">
      <c r="V412" s="229"/>
      <c r="W412" s="230"/>
      <c r="X412" s="230"/>
      <c r="Y412" s="230"/>
      <c r="AF412" s="229"/>
      <c r="AG412" s="229"/>
      <c r="AH412" s="229"/>
      <c r="AI412" s="229"/>
      <c r="AJ412" s="229"/>
      <c r="AK412" s="229"/>
      <c r="AL412" s="229"/>
      <c r="AM412" s="229"/>
      <c r="AN412" s="229"/>
      <c r="AO412" s="229"/>
      <c r="AP412" s="229"/>
      <c r="AQ412" s="229"/>
    </row>
    <row r="413" spans="22:43" x14ac:dyDescent="0.25">
      <c r="V413" s="229"/>
      <c r="W413" s="230"/>
      <c r="X413" s="230"/>
      <c r="Y413" s="230"/>
      <c r="AF413" s="229"/>
      <c r="AG413" s="229"/>
      <c r="AH413" s="229"/>
      <c r="AI413" s="229"/>
      <c r="AJ413" s="229"/>
      <c r="AK413" s="229"/>
      <c r="AL413" s="229"/>
      <c r="AM413" s="229"/>
      <c r="AN413" s="229"/>
      <c r="AO413" s="229"/>
      <c r="AP413" s="229"/>
      <c r="AQ413" s="229"/>
    </row>
    <row r="414" spans="22:43" x14ac:dyDescent="0.25">
      <c r="V414" s="229"/>
      <c r="W414" s="230"/>
      <c r="X414" s="230"/>
      <c r="Y414" s="230"/>
      <c r="AF414" s="229"/>
      <c r="AG414" s="229"/>
      <c r="AH414" s="229"/>
      <c r="AI414" s="229"/>
      <c r="AJ414" s="229"/>
      <c r="AK414" s="229"/>
      <c r="AL414" s="229"/>
      <c r="AM414" s="229"/>
      <c r="AN414" s="229"/>
      <c r="AO414" s="229"/>
      <c r="AP414" s="229"/>
      <c r="AQ414" s="229"/>
    </row>
    <row r="415" spans="22:43" x14ac:dyDescent="0.25">
      <c r="V415" s="229"/>
      <c r="W415" s="230"/>
      <c r="X415" s="230"/>
      <c r="Y415" s="230"/>
      <c r="AF415" s="229"/>
      <c r="AG415" s="229"/>
      <c r="AH415" s="229"/>
      <c r="AI415" s="229"/>
      <c r="AJ415" s="229"/>
      <c r="AK415" s="229"/>
      <c r="AL415" s="229"/>
      <c r="AM415" s="229"/>
      <c r="AN415" s="229"/>
      <c r="AO415" s="229"/>
      <c r="AP415" s="229"/>
      <c r="AQ415" s="229"/>
    </row>
    <row r="416" spans="22:43" x14ac:dyDescent="0.25">
      <c r="V416" s="229"/>
      <c r="W416" s="230"/>
      <c r="X416" s="230"/>
      <c r="Y416" s="230"/>
      <c r="AF416" s="229"/>
      <c r="AG416" s="229"/>
      <c r="AH416" s="229"/>
      <c r="AI416" s="229"/>
      <c r="AJ416" s="229"/>
      <c r="AK416" s="229"/>
      <c r="AL416" s="229"/>
      <c r="AM416" s="229"/>
      <c r="AN416" s="229"/>
      <c r="AO416" s="229"/>
      <c r="AP416" s="229"/>
      <c r="AQ416" s="229"/>
    </row>
    <row r="417" spans="22:43" x14ac:dyDescent="0.25">
      <c r="V417" s="229"/>
      <c r="W417" s="230"/>
      <c r="X417" s="230"/>
      <c r="Y417" s="230"/>
      <c r="AF417" s="229"/>
      <c r="AG417" s="229"/>
      <c r="AH417" s="229"/>
      <c r="AI417" s="229"/>
      <c r="AJ417" s="229"/>
      <c r="AK417" s="229"/>
      <c r="AL417" s="229"/>
      <c r="AM417" s="229"/>
      <c r="AN417" s="229"/>
      <c r="AO417" s="229"/>
      <c r="AP417" s="229"/>
      <c r="AQ417" s="229"/>
    </row>
    <row r="418" spans="22:43" x14ac:dyDescent="0.25">
      <c r="V418" s="229"/>
      <c r="W418" s="230"/>
      <c r="X418" s="230"/>
      <c r="Y418" s="230"/>
      <c r="AF418" s="229"/>
      <c r="AG418" s="229"/>
      <c r="AH418" s="229"/>
      <c r="AI418" s="229"/>
      <c r="AJ418" s="229"/>
      <c r="AK418" s="229"/>
      <c r="AL418" s="229"/>
      <c r="AM418" s="229"/>
      <c r="AN418" s="229"/>
      <c r="AO418" s="229"/>
      <c r="AP418" s="229"/>
      <c r="AQ418" s="229"/>
    </row>
    <row r="419" spans="22:43" x14ac:dyDescent="0.25">
      <c r="V419" s="229"/>
      <c r="W419" s="230"/>
      <c r="X419" s="230"/>
      <c r="Y419" s="230"/>
      <c r="AF419" s="229"/>
      <c r="AG419" s="229"/>
      <c r="AH419" s="229"/>
      <c r="AI419" s="229"/>
      <c r="AJ419" s="229"/>
      <c r="AK419" s="229"/>
      <c r="AL419" s="229"/>
      <c r="AM419" s="229"/>
      <c r="AN419" s="229"/>
      <c r="AO419" s="229"/>
      <c r="AP419" s="229"/>
      <c r="AQ419" s="229"/>
    </row>
    <row r="420" spans="22:43" x14ac:dyDescent="0.25">
      <c r="V420" s="229"/>
      <c r="W420" s="230"/>
      <c r="X420" s="230"/>
      <c r="Y420" s="230"/>
      <c r="AF420" s="229"/>
      <c r="AG420" s="229"/>
      <c r="AH420" s="229"/>
      <c r="AI420" s="229"/>
      <c r="AJ420" s="229"/>
      <c r="AK420" s="229"/>
      <c r="AL420" s="229"/>
      <c r="AM420" s="229"/>
      <c r="AN420" s="229"/>
      <c r="AO420" s="229"/>
      <c r="AP420" s="229"/>
      <c r="AQ420" s="229"/>
    </row>
    <row r="421" spans="22:43" x14ac:dyDescent="0.25">
      <c r="V421" s="229"/>
      <c r="W421" s="230"/>
      <c r="X421" s="230"/>
      <c r="Y421" s="230"/>
      <c r="AF421" s="229"/>
      <c r="AG421" s="229"/>
      <c r="AH421" s="229"/>
      <c r="AI421" s="229"/>
      <c r="AJ421" s="229"/>
      <c r="AK421" s="229"/>
      <c r="AL421" s="229"/>
      <c r="AM421" s="229"/>
      <c r="AN421" s="229"/>
      <c r="AO421" s="229"/>
      <c r="AP421" s="229"/>
      <c r="AQ421" s="229"/>
    </row>
    <row r="422" spans="22:43" x14ac:dyDescent="0.25">
      <c r="V422" s="229"/>
      <c r="W422" s="230"/>
      <c r="X422" s="230"/>
      <c r="Y422" s="230"/>
      <c r="AF422" s="229"/>
      <c r="AG422" s="229"/>
      <c r="AH422" s="229"/>
      <c r="AI422" s="229"/>
      <c r="AJ422" s="229"/>
      <c r="AK422" s="229"/>
      <c r="AL422" s="229"/>
      <c r="AM422" s="229"/>
      <c r="AN422" s="229"/>
      <c r="AO422" s="229"/>
      <c r="AP422" s="229"/>
      <c r="AQ422" s="229"/>
    </row>
    <row r="423" spans="22:43" x14ac:dyDescent="0.25">
      <c r="V423" s="229"/>
      <c r="W423" s="230"/>
      <c r="X423" s="230"/>
      <c r="Y423" s="230"/>
      <c r="AF423" s="229"/>
      <c r="AG423" s="229"/>
      <c r="AH423" s="229"/>
      <c r="AI423" s="229"/>
      <c r="AJ423" s="229"/>
      <c r="AK423" s="229"/>
      <c r="AL423" s="229"/>
      <c r="AM423" s="229"/>
      <c r="AN423" s="229"/>
      <c r="AO423" s="229"/>
      <c r="AP423" s="229"/>
      <c r="AQ423" s="229"/>
    </row>
    <row r="424" spans="22:43" x14ac:dyDescent="0.25">
      <c r="V424" s="229"/>
      <c r="W424" s="230"/>
      <c r="X424" s="230"/>
      <c r="Y424" s="230"/>
      <c r="AF424" s="229"/>
      <c r="AG424" s="229"/>
      <c r="AH424" s="229"/>
      <c r="AI424" s="229"/>
      <c r="AJ424" s="229"/>
      <c r="AK424" s="229"/>
      <c r="AL424" s="229"/>
      <c r="AM424" s="229"/>
      <c r="AN424" s="229"/>
      <c r="AO424" s="229"/>
      <c r="AP424" s="229"/>
      <c r="AQ424" s="229"/>
    </row>
    <row r="425" spans="22:43" x14ac:dyDescent="0.25">
      <c r="V425" s="229"/>
      <c r="W425" s="230"/>
      <c r="X425" s="230"/>
      <c r="Y425" s="230"/>
      <c r="AF425" s="229"/>
      <c r="AG425" s="229"/>
      <c r="AH425" s="229"/>
      <c r="AI425" s="229"/>
      <c r="AJ425" s="229"/>
      <c r="AK425" s="229"/>
      <c r="AL425" s="229"/>
      <c r="AM425" s="229"/>
      <c r="AN425" s="229"/>
      <c r="AO425" s="229"/>
      <c r="AP425" s="229"/>
      <c r="AQ425" s="229"/>
    </row>
    <row r="426" spans="22:43" x14ac:dyDescent="0.25">
      <c r="V426" s="229"/>
      <c r="W426" s="230"/>
      <c r="X426" s="230"/>
      <c r="Y426" s="230"/>
      <c r="AF426" s="229"/>
      <c r="AG426" s="229"/>
      <c r="AH426" s="229"/>
      <c r="AI426" s="229"/>
      <c r="AJ426" s="229"/>
      <c r="AK426" s="229"/>
      <c r="AL426" s="229"/>
      <c r="AM426" s="229"/>
      <c r="AN426" s="229"/>
      <c r="AO426" s="229"/>
      <c r="AP426" s="229"/>
      <c r="AQ426" s="229"/>
    </row>
    <row r="427" spans="22:43" x14ac:dyDescent="0.25">
      <c r="V427" s="229"/>
      <c r="W427" s="230"/>
      <c r="X427" s="230"/>
      <c r="Y427" s="230"/>
      <c r="AF427" s="229"/>
      <c r="AG427" s="229"/>
      <c r="AH427" s="229"/>
      <c r="AI427" s="229"/>
      <c r="AJ427" s="229"/>
      <c r="AK427" s="229"/>
      <c r="AL427" s="229"/>
      <c r="AM427" s="229"/>
      <c r="AN427" s="229"/>
      <c r="AO427" s="229"/>
      <c r="AP427" s="229"/>
      <c r="AQ427" s="229"/>
    </row>
    <row r="428" spans="22:43" x14ac:dyDescent="0.25">
      <c r="V428" s="229"/>
      <c r="W428" s="230"/>
      <c r="X428" s="230"/>
      <c r="Y428" s="230"/>
      <c r="AF428" s="229"/>
      <c r="AG428" s="229"/>
      <c r="AH428" s="229"/>
      <c r="AI428" s="229"/>
      <c r="AJ428" s="229"/>
      <c r="AK428" s="229"/>
      <c r="AL428" s="229"/>
      <c r="AM428" s="229"/>
      <c r="AN428" s="229"/>
      <c r="AO428" s="229"/>
      <c r="AP428" s="229"/>
      <c r="AQ428" s="229"/>
    </row>
    <row r="429" spans="22:43" x14ac:dyDescent="0.25">
      <c r="V429" s="229"/>
      <c r="W429" s="230"/>
      <c r="X429" s="230"/>
      <c r="Y429" s="230"/>
      <c r="AF429" s="229"/>
      <c r="AG429" s="229"/>
      <c r="AH429" s="229"/>
      <c r="AI429" s="229"/>
      <c r="AJ429" s="229"/>
      <c r="AK429" s="229"/>
      <c r="AL429" s="229"/>
      <c r="AM429" s="229"/>
      <c r="AN429" s="229"/>
      <c r="AO429" s="229"/>
      <c r="AP429" s="229"/>
      <c r="AQ429" s="229"/>
    </row>
    <row r="430" spans="22:43" x14ac:dyDescent="0.25">
      <c r="V430" s="229"/>
      <c r="W430" s="230"/>
      <c r="X430" s="230"/>
      <c r="Y430" s="230"/>
      <c r="AF430" s="229"/>
      <c r="AG430" s="229"/>
      <c r="AH430" s="229"/>
      <c r="AI430" s="229"/>
      <c r="AJ430" s="229"/>
      <c r="AK430" s="229"/>
      <c r="AL430" s="229"/>
      <c r="AM430" s="229"/>
      <c r="AN430" s="229"/>
      <c r="AO430" s="229"/>
      <c r="AP430" s="229"/>
      <c r="AQ430" s="229"/>
    </row>
    <row r="431" spans="22:43" x14ac:dyDescent="0.25">
      <c r="V431" s="229"/>
      <c r="W431" s="230"/>
      <c r="X431" s="230"/>
      <c r="Y431" s="230"/>
      <c r="AF431" s="229"/>
      <c r="AG431" s="229"/>
      <c r="AH431" s="229"/>
      <c r="AI431" s="229"/>
      <c r="AJ431" s="229"/>
      <c r="AK431" s="229"/>
      <c r="AL431" s="229"/>
      <c r="AM431" s="229"/>
      <c r="AN431" s="229"/>
      <c r="AO431" s="229"/>
      <c r="AP431" s="229"/>
      <c r="AQ431" s="229"/>
    </row>
    <row r="432" spans="22:43" x14ac:dyDescent="0.25">
      <c r="V432" s="229"/>
      <c r="W432" s="230"/>
      <c r="X432" s="230"/>
      <c r="Y432" s="230"/>
      <c r="AF432" s="229"/>
      <c r="AG432" s="229"/>
      <c r="AH432" s="229"/>
      <c r="AI432" s="229"/>
      <c r="AJ432" s="229"/>
      <c r="AK432" s="229"/>
      <c r="AL432" s="229"/>
      <c r="AM432" s="229"/>
      <c r="AN432" s="229"/>
      <c r="AO432" s="229"/>
      <c r="AP432" s="229"/>
      <c r="AQ432" s="229"/>
    </row>
    <row r="433" spans="22:43" x14ac:dyDescent="0.25">
      <c r="V433" s="229"/>
      <c r="W433" s="230"/>
      <c r="X433" s="230"/>
      <c r="Y433" s="230"/>
      <c r="AF433" s="229"/>
      <c r="AG433" s="229"/>
      <c r="AH433" s="229"/>
      <c r="AI433" s="229"/>
      <c r="AJ433" s="229"/>
      <c r="AK433" s="229"/>
      <c r="AL433" s="229"/>
      <c r="AM433" s="229"/>
      <c r="AN433" s="229"/>
      <c r="AO433" s="229"/>
      <c r="AP433" s="229"/>
      <c r="AQ433" s="229"/>
    </row>
    <row r="434" spans="22:43" x14ac:dyDescent="0.25">
      <c r="V434" s="229"/>
      <c r="W434" s="230"/>
      <c r="X434" s="230"/>
      <c r="Y434" s="230"/>
      <c r="AF434" s="229"/>
      <c r="AG434" s="229"/>
      <c r="AH434" s="229"/>
      <c r="AI434" s="229"/>
      <c r="AJ434" s="229"/>
      <c r="AK434" s="229"/>
      <c r="AL434" s="229"/>
      <c r="AM434" s="229"/>
      <c r="AN434" s="229"/>
      <c r="AO434" s="229"/>
      <c r="AP434" s="229"/>
      <c r="AQ434" s="229"/>
    </row>
    <row r="435" spans="22:43" x14ac:dyDescent="0.25">
      <c r="V435" s="229"/>
      <c r="W435" s="230"/>
      <c r="X435" s="230"/>
      <c r="Y435" s="230"/>
      <c r="AF435" s="229"/>
      <c r="AG435" s="229"/>
      <c r="AH435" s="229"/>
      <c r="AI435" s="229"/>
      <c r="AJ435" s="229"/>
      <c r="AK435" s="229"/>
      <c r="AL435" s="229"/>
      <c r="AM435" s="229"/>
      <c r="AN435" s="229"/>
      <c r="AO435" s="229"/>
      <c r="AP435" s="229"/>
      <c r="AQ435" s="229"/>
    </row>
    <row r="436" spans="22:43" x14ac:dyDescent="0.25">
      <c r="V436" s="229"/>
      <c r="W436" s="230"/>
      <c r="X436" s="230"/>
      <c r="Y436" s="230"/>
      <c r="AF436" s="229"/>
      <c r="AG436" s="229"/>
      <c r="AH436" s="229"/>
      <c r="AI436" s="229"/>
      <c r="AJ436" s="229"/>
      <c r="AK436" s="229"/>
      <c r="AL436" s="229"/>
      <c r="AM436" s="229"/>
      <c r="AN436" s="229"/>
      <c r="AO436" s="229"/>
      <c r="AP436" s="229"/>
      <c r="AQ436" s="229"/>
    </row>
    <row r="437" spans="22:43" x14ac:dyDescent="0.25">
      <c r="V437" s="229"/>
      <c r="W437" s="230"/>
      <c r="X437" s="230"/>
      <c r="Y437" s="230"/>
      <c r="AF437" s="229"/>
      <c r="AG437" s="229"/>
      <c r="AH437" s="229"/>
      <c r="AI437" s="229"/>
      <c r="AJ437" s="229"/>
      <c r="AK437" s="229"/>
      <c r="AL437" s="229"/>
      <c r="AM437" s="229"/>
      <c r="AN437" s="229"/>
      <c r="AO437" s="229"/>
      <c r="AP437" s="229"/>
      <c r="AQ437" s="229"/>
    </row>
    <row r="438" spans="22:43" x14ac:dyDescent="0.25">
      <c r="V438" s="229"/>
      <c r="W438" s="230"/>
      <c r="X438" s="230"/>
      <c r="Y438" s="230"/>
      <c r="AF438" s="229"/>
      <c r="AG438" s="229"/>
      <c r="AH438" s="229"/>
      <c r="AI438" s="229"/>
      <c r="AJ438" s="229"/>
      <c r="AK438" s="229"/>
      <c r="AL438" s="229"/>
      <c r="AM438" s="229"/>
      <c r="AN438" s="229"/>
      <c r="AO438" s="229"/>
      <c r="AP438" s="229"/>
      <c r="AQ438" s="229"/>
    </row>
    <row r="439" spans="22:43" x14ac:dyDescent="0.25">
      <c r="V439" s="229"/>
      <c r="W439" s="230"/>
      <c r="X439" s="230"/>
      <c r="Y439" s="230"/>
      <c r="AF439" s="229"/>
      <c r="AG439" s="229"/>
      <c r="AH439" s="229"/>
      <c r="AI439" s="229"/>
      <c r="AJ439" s="229"/>
      <c r="AK439" s="229"/>
      <c r="AL439" s="229"/>
      <c r="AM439" s="229"/>
      <c r="AN439" s="229"/>
      <c r="AO439" s="229"/>
      <c r="AP439" s="229"/>
      <c r="AQ439" s="229"/>
    </row>
    <row r="440" spans="22:43" x14ac:dyDescent="0.25">
      <c r="V440" s="229"/>
      <c r="W440" s="230"/>
      <c r="X440" s="230"/>
      <c r="Y440" s="230"/>
      <c r="AF440" s="229"/>
      <c r="AG440" s="229"/>
      <c r="AH440" s="229"/>
      <c r="AI440" s="229"/>
      <c r="AJ440" s="229"/>
      <c r="AK440" s="229"/>
      <c r="AL440" s="229"/>
      <c r="AM440" s="229"/>
      <c r="AN440" s="229"/>
      <c r="AO440" s="229"/>
      <c r="AP440" s="229"/>
      <c r="AQ440" s="229"/>
    </row>
    <row r="441" spans="22:43" x14ac:dyDescent="0.25">
      <c r="V441" s="229"/>
      <c r="W441" s="230"/>
      <c r="X441" s="230"/>
      <c r="Y441" s="230"/>
      <c r="AF441" s="229"/>
      <c r="AG441" s="229"/>
      <c r="AH441" s="229"/>
      <c r="AI441" s="229"/>
      <c r="AJ441" s="229"/>
      <c r="AK441" s="229"/>
      <c r="AL441" s="229"/>
      <c r="AM441" s="229"/>
      <c r="AN441" s="229"/>
      <c r="AO441" s="229"/>
      <c r="AP441" s="229"/>
      <c r="AQ441" s="229"/>
    </row>
    <row r="442" spans="22:43" x14ac:dyDescent="0.25">
      <c r="V442" s="229"/>
      <c r="W442" s="230"/>
      <c r="X442" s="230"/>
      <c r="Y442" s="230"/>
      <c r="AF442" s="229"/>
      <c r="AG442" s="229"/>
      <c r="AH442" s="229"/>
      <c r="AI442" s="229"/>
      <c r="AJ442" s="229"/>
      <c r="AK442" s="229"/>
      <c r="AL442" s="229"/>
      <c r="AM442" s="229"/>
      <c r="AN442" s="229"/>
      <c r="AO442" s="229"/>
      <c r="AP442" s="229"/>
      <c r="AQ442" s="229"/>
    </row>
    <row r="443" spans="22:43" x14ac:dyDescent="0.25">
      <c r="V443" s="229"/>
      <c r="W443" s="230"/>
      <c r="X443" s="230"/>
      <c r="Y443" s="230"/>
      <c r="AF443" s="229"/>
      <c r="AG443" s="229"/>
      <c r="AH443" s="229"/>
      <c r="AI443" s="229"/>
      <c r="AJ443" s="229"/>
      <c r="AK443" s="229"/>
      <c r="AL443" s="229"/>
      <c r="AM443" s="229"/>
      <c r="AN443" s="229"/>
      <c r="AO443" s="229"/>
      <c r="AP443" s="229"/>
      <c r="AQ443" s="229"/>
    </row>
    <row r="444" spans="22:43" x14ac:dyDescent="0.25">
      <c r="V444" s="229"/>
      <c r="W444" s="230"/>
      <c r="X444" s="230"/>
      <c r="Y444" s="230"/>
      <c r="AF444" s="229"/>
      <c r="AG444" s="229"/>
      <c r="AH444" s="229"/>
      <c r="AI444" s="229"/>
      <c r="AJ444" s="229"/>
      <c r="AK444" s="229"/>
      <c r="AL444" s="229"/>
      <c r="AM444" s="229"/>
      <c r="AN444" s="229"/>
      <c r="AO444" s="229"/>
      <c r="AP444" s="229"/>
      <c r="AQ444" s="229"/>
    </row>
    <row r="445" spans="22:43" x14ac:dyDescent="0.25">
      <c r="V445" s="229"/>
      <c r="W445" s="230"/>
      <c r="X445" s="230"/>
      <c r="Y445" s="230"/>
      <c r="AF445" s="229"/>
      <c r="AG445" s="229"/>
      <c r="AH445" s="229"/>
      <c r="AI445" s="229"/>
      <c r="AJ445" s="229"/>
      <c r="AK445" s="229"/>
      <c r="AL445" s="229"/>
      <c r="AM445" s="229"/>
      <c r="AN445" s="229"/>
      <c r="AO445" s="229"/>
      <c r="AP445" s="229"/>
      <c r="AQ445" s="229"/>
    </row>
    <row r="446" spans="22:43" x14ac:dyDescent="0.25">
      <c r="V446" s="229"/>
      <c r="W446" s="230"/>
      <c r="X446" s="230"/>
      <c r="Y446" s="230"/>
      <c r="AF446" s="229"/>
      <c r="AG446" s="229"/>
      <c r="AH446" s="229"/>
      <c r="AI446" s="229"/>
      <c r="AJ446" s="229"/>
      <c r="AK446" s="229"/>
      <c r="AL446" s="229"/>
      <c r="AM446" s="229"/>
      <c r="AN446" s="229"/>
      <c r="AO446" s="229"/>
      <c r="AP446" s="229"/>
      <c r="AQ446" s="229"/>
    </row>
    <row r="447" spans="22:43" x14ac:dyDescent="0.25">
      <c r="V447" s="229"/>
      <c r="W447" s="230"/>
      <c r="X447" s="230"/>
      <c r="Y447" s="230"/>
      <c r="AF447" s="229"/>
      <c r="AG447" s="229"/>
      <c r="AH447" s="229"/>
      <c r="AI447" s="229"/>
      <c r="AJ447" s="229"/>
      <c r="AK447" s="229"/>
      <c r="AL447" s="229"/>
      <c r="AM447" s="229"/>
      <c r="AN447" s="229"/>
      <c r="AO447" s="229"/>
      <c r="AP447" s="229"/>
      <c r="AQ447" s="229"/>
    </row>
    <row r="448" spans="22:43" x14ac:dyDescent="0.25">
      <c r="V448" s="229"/>
      <c r="W448" s="230"/>
      <c r="X448" s="230"/>
      <c r="Y448" s="230"/>
      <c r="AF448" s="229"/>
      <c r="AG448" s="229"/>
      <c r="AH448" s="229"/>
      <c r="AI448" s="229"/>
      <c r="AJ448" s="229"/>
      <c r="AK448" s="229"/>
      <c r="AL448" s="229"/>
      <c r="AM448" s="229"/>
      <c r="AN448" s="229"/>
      <c r="AO448" s="229"/>
      <c r="AP448" s="229"/>
      <c r="AQ448" s="229"/>
    </row>
    <row r="449" spans="22:43" x14ac:dyDescent="0.25">
      <c r="V449" s="229"/>
      <c r="W449" s="230"/>
      <c r="X449" s="230"/>
      <c r="Y449" s="230"/>
      <c r="AF449" s="229"/>
      <c r="AG449" s="229"/>
      <c r="AH449" s="229"/>
      <c r="AI449" s="229"/>
      <c r="AJ449" s="229"/>
      <c r="AK449" s="229"/>
      <c r="AL449" s="229"/>
      <c r="AM449" s="229"/>
      <c r="AN449" s="229"/>
      <c r="AO449" s="229"/>
      <c r="AP449" s="229"/>
      <c r="AQ449" s="229"/>
    </row>
    <row r="450" spans="22:43" x14ac:dyDescent="0.25">
      <c r="V450" s="229"/>
      <c r="W450" s="230"/>
      <c r="X450" s="230"/>
      <c r="Y450" s="230"/>
      <c r="AF450" s="229"/>
      <c r="AG450" s="229"/>
      <c r="AH450" s="229"/>
      <c r="AI450" s="229"/>
      <c r="AJ450" s="229"/>
      <c r="AK450" s="229"/>
      <c r="AL450" s="229"/>
      <c r="AM450" s="229"/>
      <c r="AN450" s="229"/>
      <c r="AO450" s="229"/>
      <c r="AP450" s="229"/>
      <c r="AQ450" s="229"/>
    </row>
    <row r="451" spans="22:43" x14ac:dyDescent="0.25">
      <c r="V451" s="229"/>
      <c r="W451" s="230"/>
      <c r="X451" s="230"/>
      <c r="Y451" s="230"/>
      <c r="AF451" s="229"/>
      <c r="AG451" s="229"/>
      <c r="AH451" s="229"/>
      <c r="AI451" s="229"/>
      <c r="AJ451" s="229"/>
      <c r="AK451" s="229"/>
      <c r="AL451" s="229"/>
      <c r="AM451" s="229"/>
      <c r="AN451" s="229"/>
      <c r="AO451" s="229"/>
      <c r="AP451" s="229"/>
      <c r="AQ451" s="229"/>
    </row>
    <row r="452" spans="22:43" x14ac:dyDescent="0.25">
      <c r="V452" s="229"/>
      <c r="W452" s="230"/>
      <c r="X452" s="230"/>
      <c r="Y452" s="230"/>
      <c r="AF452" s="229"/>
      <c r="AG452" s="229"/>
      <c r="AH452" s="229"/>
      <c r="AI452" s="229"/>
      <c r="AJ452" s="229"/>
      <c r="AK452" s="229"/>
      <c r="AL452" s="229"/>
      <c r="AM452" s="229"/>
      <c r="AN452" s="229"/>
      <c r="AO452" s="229"/>
      <c r="AP452" s="229"/>
      <c r="AQ452" s="229"/>
    </row>
    <row r="453" spans="22:43" x14ac:dyDescent="0.25">
      <c r="V453" s="229"/>
      <c r="W453" s="230"/>
      <c r="X453" s="230"/>
      <c r="Y453" s="230"/>
      <c r="AF453" s="229"/>
      <c r="AG453" s="229"/>
      <c r="AH453" s="229"/>
      <c r="AI453" s="229"/>
      <c r="AJ453" s="229"/>
      <c r="AK453" s="229"/>
      <c r="AL453" s="229"/>
      <c r="AM453" s="229"/>
      <c r="AN453" s="229"/>
      <c r="AO453" s="229"/>
      <c r="AP453" s="229"/>
      <c r="AQ453" s="229"/>
    </row>
    <row r="454" spans="22:43" x14ac:dyDescent="0.25">
      <c r="V454" s="229"/>
      <c r="W454" s="230"/>
      <c r="X454" s="230"/>
      <c r="Y454" s="230"/>
      <c r="AF454" s="229"/>
      <c r="AG454" s="229"/>
      <c r="AH454" s="229"/>
      <c r="AI454" s="229"/>
      <c r="AJ454" s="229"/>
      <c r="AK454" s="229"/>
      <c r="AL454" s="229"/>
      <c r="AM454" s="229"/>
      <c r="AN454" s="229"/>
      <c r="AO454" s="229"/>
      <c r="AP454" s="229"/>
      <c r="AQ454" s="229"/>
    </row>
    <row r="455" spans="22:43" x14ac:dyDescent="0.25">
      <c r="V455" s="229"/>
      <c r="W455" s="230"/>
      <c r="X455" s="230"/>
      <c r="Y455" s="230"/>
      <c r="AF455" s="229"/>
      <c r="AG455" s="229"/>
      <c r="AH455" s="229"/>
      <c r="AI455" s="229"/>
      <c r="AJ455" s="229"/>
      <c r="AK455" s="229"/>
      <c r="AL455" s="229"/>
      <c r="AM455" s="229"/>
      <c r="AN455" s="229"/>
      <c r="AO455" s="229"/>
      <c r="AP455" s="229"/>
      <c r="AQ455" s="229"/>
    </row>
    <row r="456" spans="22:43" x14ac:dyDescent="0.25">
      <c r="V456" s="229"/>
      <c r="W456" s="230"/>
      <c r="X456" s="230"/>
      <c r="Y456" s="230"/>
      <c r="AF456" s="229"/>
      <c r="AG456" s="229"/>
      <c r="AH456" s="229"/>
      <c r="AI456" s="229"/>
      <c r="AJ456" s="229"/>
      <c r="AK456" s="229"/>
      <c r="AL456" s="229"/>
      <c r="AM456" s="229"/>
      <c r="AN456" s="229"/>
      <c r="AO456" s="229"/>
      <c r="AP456" s="229"/>
      <c r="AQ456" s="229"/>
    </row>
    <row r="457" spans="22:43" x14ac:dyDescent="0.25">
      <c r="V457" s="229"/>
      <c r="W457" s="230"/>
      <c r="X457" s="230"/>
      <c r="Y457" s="230"/>
      <c r="AF457" s="229"/>
      <c r="AG457" s="229"/>
      <c r="AH457" s="229"/>
      <c r="AI457" s="229"/>
      <c r="AJ457" s="229"/>
      <c r="AK457" s="229"/>
      <c r="AL457" s="229"/>
      <c r="AM457" s="229"/>
      <c r="AN457" s="229"/>
      <c r="AO457" s="229"/>
      <c r="AP457" s="229"/>
      <c r="AQ457" s="229"/>
    </row>
    <row r="458" spans="22:43" x14ac:dyDescent="0.25">
      <c r="V458" s="229"/>
      <c r="W458" s="230"/>
      <c r="X458" s="230"/>
      <c r="Y458" s="230"/>
      <c r="AF458" s="229"/>
      <c r="AG458" s="229"/>
      <c r="AH458" s="229"/>
      <c r="AI458" s="229"/>
      <c r="AJ458" s="229"/>
      <c r="AK458" s="229"/>
      <c r="AL458" s="229"/>
      <c r="AM458" s="229"/>
      <c r="AN458" s="229"/>
      <c r="AO458" s="229"/>
      <c r="AP458" s="229"/>
      <c r="AQ458" s="229"/>
    </row>
    <row r="459" spans="22:43" x14ac:dyDescent="0.25">
      <c r="V459" s="229"/>
      <c r="W459" s="230"/>
      <c r="X459" s="230"/>
      <c r="Y459" s="230"/>
      <c r="AF459" s="229"/>
      <c r="AG459" s="229"/>
      <c r="AH459" s="229"/>
      <c r="AI459" s="229"/>
      <c r="AJ459" s="229"/>
      <c r="AK459" s="229"/>
      <c r="AL459" s="229"/>
      <c r="AM459" s="229"/>
      <c r="AN459" s="229"/>
      <c r="AO459" s="229"/>
      <c r="AP459" s="229"/>
      <c r="AQ459" s="229"/>
    </row>
    <row r="460" spans="22:43" x14ac:dyDescent="0.25">
      <c r="V460" s="229"/>
      <c r="W460" s="230"/>
      <c r="X460" s="230"/>
      <c r="Y460" s="230"/>
      <c r="AF460" s="229"/>
      <c r="AG460" s="229"/>
      <c r="AH460" s="229"/>
      <c r="AI460" s="229"/>
      <c r="AJ460" s="229"/>
      <c r="AK460" s="229"/>
      <c r="AL460" s="229"/>
      <c r="AM460" s="229"/>
      <c r="AN460" s="229"/>
      <c r="AO460" s="229"/>
      <c r="AP460" s="229"/>
      <c r="AQ460" s="229"/>
    </row>
    <row r="461" spans="22:43" x14ac:dyDescent="0.25">
      <c r="V461" s="229"/>
      <c r="W461" s="230"/>
      <c r="X461" s="230"/>
      <c r="Y461" s="230"/>
      <c r="AF461" s="229"/>
      <c r="AG461" s="229"/>
      <c r="AH461" s="229"/>
      <c r="AI461" s="229"/>
      <c r="AJ461" s="229"/>
      <c r="AK461" s="229"/>
      <c r="AL461" s="229"/>
      <c r="AM461" s="229"/>
      <c r="AN461" s="229"/>
      <c r="AO461" s="229"/>
      <c r="AP461" s="229"/>
      <c r="AQ461" s="229"/>
    </row>
    <row r="462" spans="22:43" x14ac:dyDescent="0.25">
      <c r="V462" s="229"/>
      <c r="W462" s="230"/>
      <c r="X462" s="230"/>
      <c r="Y462" s="230"/>
      <c r="AF462" s="229"/>
      <c r="AG462" s="229"/>
      <c r="AH462" s="229"/>
      <c r="AI462" s="229"/>
      <c r="AJ462" s="229"/>
      <c r="AK462" s="229"/>
      <c r="AL462" s="229"/>
      <c r="AM462" s="229"/>
      <c r="AN462" s="229"/>
      <c r="AO462" s="229"/>
      <c r="AP462" s="229"/>
      <c r="AQ462" s="229"/>
    </row>
    <row r="463" spans="22:43" x14ac:dyDescent="0.25">
      <c r="V463" s="229"/>
      <c r="W463" s="230"/>
      <c r="X463" s="230"/>
      <c r="Y463" s="230"/>
      <c r="AF463" s="229"/>
      <c r="AG463" s="229"/>
      <c r="AH463" s="229"/>
      <c r="AI463" s="229"/>
      <c r="AJ463" s="229"/>
      <c r="AK463" s="229"/>
      <c r="AL463" s="229"/>
      <c r="AM463" s="229"/>
      <c r="AN463" s="229"/>
      <c r="AO463" s="229"/>
      <c r="AP463" s="229"/>
      <c r="AQ463" s="229"/>
    </row>
    <row r="464" spans="22:43" x14ac:dyDescent="0.25">
      <c r="V464" s="229"/>
      <c r="W464" s="230"/>
      <c r="X464" s="230"/>
      <c r="Y464" s="230"/>
      <c r="AF464" s="229"/>
      <c r="AG464" s="229"/>
      <c r="AH464" s="229"/>
      <c r="AI464" s="229"/>
      <c r="AJ464" s="229"/>
      <c r="AK464" s="229"/>
      <c r="AL464" s="229"/>
      <c r="AM464" s="229"/>
      <c r="AN464" s="229"/>
      <c r="AO464" s="229"/>
      <c r="AP464" s="229"/>
      <c r="AQ464" s="229"/>
    </row>
    <row r="465" spans="22:43" x14ac:dyDescent="0.25">
      <c r="V465" s="229"/>
      <c r="W465" s="230"/>
      <c r="X465" s="230"/>
      <c r="Y465" s="230"/>
      <c r="AF465" s="229"/>
      <c r="AG465" s="229"/>
      <c r="AH465" s="229"/>
      <c r="AI465" s="229"/>
      <c r="AJ465" s="229"/>
      <c r="AK465" s="229"/>
      <c r="AL465" s="229"/>
      <c r="AM465" s="229"/>
      <c r="AN465" s="229"/>
      <c r="AO465" s="229"/>
      <c r="AP465" s="229"/>
      <c r="AQ465" s="229"/>
    </row>
    <row r="466" spans="22:43" x14ac:dyDescent="0.25">
      <c r="V466" s="229"/>
      <c r="W466" s="230"/>
      <c r="X466" s="230"/>
      <c r="Y466" s="230"/>
      <c r="AF466" s="229"/>
      <c r="AG466" s="229"/>
      <c r="AH466" s="229"/>
      <c r="AI466" s="229"/>
      <c r="AJ466" s="229"/>
      <c r="AK466" s="229"/>
      <c r="AL466" s="229"/>
      <c r="AM466" s="229"/>
      <c r="AN466" s="229"/>
      <c r="AO466" s="229"/>
      <c r="AP466" s="229"/>
      <c r="AQ466" s="229"/>
    </row>
    <row r="467" spans="22:43" x14ac:dyDescent="0.25">
      <c r="V467" s="229"/>
      <c r="W467" s="230"/>
      <c r="X467" s="230"/>
      <c r="Y467" s="230"/>
      <c r="AF467" s="229"/>
      <c r="AG467" s="229"/>
      <c r="AH467" s="229"/>
      <c r="AI467" s="229"/>
      <c r="AJ467" s="229"/>
      <c r="AK467" s="229"/>
      <c r="AL467" s="229"/>
      <c r="AM467" s="229"/>
      <c r="AN467" s="229"/>
      <c r="AO467" s="229"/>
      <c r="AP467" s="229"/>
      <c r="AQ467" s="229"/>
    </row>
    <row r="468" spans="22:43" x14ac:dyDescent="0.25">
      <c r="V468" s="229"/>
      <c r="W468" s="230"/>
      <c r="X468" s="230"/>
      <c r="Y468" s="230"/>
      <c r="AF468" s="229"/>
      <c r="AG468" s="229"/>
      <c r="AH468" s="229"/>
      <c r="AI468" s="229"/>
      <c r="AJ468" s="229"/>
      <c r="AK468" s="229"/>
      <c r="AL468" s="229"/>
      <c r="AM468" s="229"/>
      <c r="AN468" s="229"/>
      <c r="AO468" s="229"/>
      <c r="AP468" s="229"/>
      <c r="AQ468" s="229"/>
    </row>
    <row r="469" spans="22:43" x14ac:dyDescent="0.25">
      <c r="V469" s="229"/>
      <c r="W469" s="230"/>
      <c r="X469" s="230"/>
      <c r="Y469" s="230"/>
      <c r="AF469" s="229"/>
      <c r="AG469" s="229"/>
      <c r="AH469" s="229"/>
      <c r="AI469" s="229"/>
      <c r="AJ469" s="229"/>
      <c r="AK469" s="229"/>
      <c r="AL469" s="229"/>
      <c r="AM469" s="229"/>
      <c r="AN469" s="229"/>
      <c r="AO469" s="229"/>
      <c r="AP469" s="229"/>
      <c r="AQ469" s="229"/>
    </row>
    <row r="470" spans="22:43" x14ac:dyDescent="0.25">
      <c r="V470" s="229"/>
      <c r="W470" s="230"/>
      <c r="X470" s="230"/>
      <c r="Y470" s="230"/>
      <c r="AF470" s="229"/>
      <c r="AG470" s="229"/>
      <c r="AH470" s="229"/>
      <c r="AI470" s="229"/>
      <c r="AJ470" s="229"/>
      <c r="AK470" s="229"/>
      <c r="AL470" s="229"/>
      <c r="AM470" s="229"/>
      <c r="AN470" s="229"/>
      <c r="AO470" s="229"/>
      <c r="AP470" s="229"/>
      <c r="AQ470" s="229"/>
    </row>
    <row r="471" spans="22:43" x14ac:dyDescent="0.25">
      <c r="V471" s="229"/>
      <c r="W471" s="230"/>
      <c r="X471" s="230"/>
      <c r="Y471" s="230"/>
      <c r="AF471" s="229"/>
      <c r="AG471" s="229"/>
      <c r="AH471" s="229"/>
      <c r="AI471" s="229"/>
      <c r="AJ471" s="229"/>
      <c r="AK471" s="229"/>
      <c r="AL471" s="229"/>
      <c r="AM471" s="229"/>
      <c r="AN471" s="229"/>
      <c r="AO471" s="229"/>
      <c r="AP471" s="229"/>
      <c r="AQ471" s="229"/>
    </row>
    <row r="472" spans="22:43" x14ac:dyDescent="0.25">
      <c r="V472" s="229"/>
      <c r="W472" s="230"/>
      <c r="X472" s="230"/>
      <c r="Y472" s="230"/>
      <c r="AF472" s="229"/>
      <c r="AG472" s="229"/>
      <c r="AH472" s="229"/>
      <c r="AI472" s="229"/>
      <c r="AJ472" s="229"/>
      <c r="AK472" s="229"/>
      <c r="AL472" s="229"/>
      <c r="AM472" s="229"/>
      <c r="AN472" s="229"/>
      <c r="AO472" s="229"/>
      <c r="AP472" s="229"/>
      <c r="AQ472" s="229"/>
    </row>
    <row r="473" spans="22:43" x14ac:dyDescent="0.25">
      <c r="V473" s="229"/>
      <c r="W473" s="230"/>
      <c r="X473" s="230"/>
      <c r="Y473" s="230"/>
      <c r="AF473" s="229"/>
      <c r="AG473" s="229"/>
      <c r="AH473" s="229"/>
      <c r="AI473" s="229"/>
      <c r="AJ473" s="229"/>
      <c r="AK473" s="229"/>
      <c r="AL473" s="229"/>
      <c r="AM473" s="229"/>
      <c r="AN473" s="229"/>
      <c r="AO473" s="229"/>
      <c r="AP473" s="229"/>
      <c r="AQ473" s="229"/>
    </row>
    <row r="474" spans="22:43" x14ac:dyDescent="0.25">
      <c r="V474" s="229"/>
      <c r="W474" s="230"/>
      <c r="X474" s="230"/>
      <c r="Y474" s="230"/>
      <c r="AF474" s="229"/>
      <c r="AG474" s="229"/>
      <c r="AH474" s="229"/>
      <c r="AI474" s="229"/>
      <c r="AJ474" s="229"/>
      <c r="AK474" s="229"/>
      <c r="AL474" s="229"/>
      <c r="AM474" s="229"/>
      <c r="AN474" s="229"/>
      <c r="AO474" s="229"/>
      <c r="AP474" s="229"/>
      <c r="AQ474" s="229"/>
    </row>
    <row r="475" spans="22:43" x14ac:dyDescent="0.25">
      <c r="V475" s="229"/>
      <c r="W475" s="230"/>
      <c r="X475" s="230"/>
      <c r="Y475" s="230"/>
      <c r="AF475" s="229"/>
      <c r="AG475" s="229"/>
      <c r="AH475" s="229"/>
      <c r="AI475" s="229"/>
      <c r="AJ475" s="229"/>
      <c r="AK475" s="229"/>
      <c r="AL475" s="229"/>
      <c r="AM475" s="229"/>
      <c r="AN475" s="229"/>
      <c r="AO475" s="229"/>
      <c r="AP475" s="229"/>
      <c r="AQ475" s="229"/>
    </row>
    <row r="476" spans="22:43" x14ac:dyDescent="0.25">
      <c r="V476" s="229"/>
      <c r="W476" s="230"/>
      <c r="X476" s="230"/>
      <c r="Y476" s="230"/>
      <c r="AF476" s="229"/>
      <c r="AG476" s="229"/>
      <c r="AH476" s="229"/>
      <c r="AI476" s="229"/>
      <c r="AJ476" s="229"/>
      <c r="AK476" s="229"/>
      <c r="AL476" s="229"/>
      <c r="AM476" s="229"/>
      <c r="AN476" s="229"/>
      <c r="AO476" s="229"/>
      <c r="AP476" s="229"/>
      <c r="AQ476" s="229"/>
    </row>
    <row r="477" spans="22:43" x14ac:dyDescent="0.25">
      <c r="V477" s="229"/>
      <c r="W477" s="230"/>
      <c r="X477" s="230"/>
      <c r="Y477" s="230"/>
      <c r="AF477" s="229"/>
      <c r="AG477" s="229"/>
      <c r="AH477" s="229"/>
      <c r="AI477" s="229"/>
      <c r="AJ477" s="229"/>
      <c r="AK477" s="229"/>
      <c r="AL477" s="229"/>
      <c r="AM477" s="229"/>
      <c r="AN477" s="229"/>
      <c r="AO477" s="229"/>
      <c r="AP477" s="229"/>
      <c r="AQ477" s="229"/>
    </row>
    <row r="478" spans="22:43" x14ac:dyDescent="0.25">
      <c r="V478" s="229"/>
      <c r="W478" s="230"/>
      <c r="X478" s="230"/>
      <c r="Y478" s="230"/>
      <c r="AF478" s="229"/>
      <c r="AG478" s="229"/>
      <c r="AH478" s="229"/>
      <c r="AI478" s="229"/>
      <c r="AJ478" s="229"/>
      <c r="AK478" s="229"/>
      <c r="AL478" s="229"/>
      <c r="AM478" s="229"/>
      <c r="AN478" s="229"/>
      <c r="AO478" s="229"/>
      <c r="AP478" s="229"/>
      <c r="AQ478" s="229"/>
    </row>
    <row r="479" spans="22:43" x14ac:dyDescent="0.25">
      <c r="V479" s="229"/>
      <c r="W479" s="230"/>
      <c r="X479" s="230"/>
      <c r="Y479" s="230"/>
      <c r="AF479" s="229"/>
      <c r="AG479" s="229"/>
      <c r="AH479" s="229"/>
      <c r="AI479" s="229"/>
      <c r="AJ479" s="229"/>
      <c r="AK479" s="229"/>
      <c r="AL479" s="229"/>
      <c r="AM479" s="229"/>
      <c r="AN479" s="229"/>
      <c r="AO479" s="229"/>
      <c r="AP479" s="229"/>
      <c r="AQ479" s="229"/>
    </row>
    <row r="480" spans="22:43" x14ac:dyDescent="0.25">
      <c r="V480" s="229"/>
      <c r="W480" s="230"/>
      <c r="X480" s="230"/>
      <c r="Y480" s="230"/>
      <c r="AF480" s="229"/>
      <c r="AG480" s="229"/>
      <c r="AH480" s="229"/>
      <c r="AI480" s="229"/>
      <c r="AJ480" s="229"/>
      <c r="AK480" s="229"/>
      <c r="AL480" s="229"/>
      <c r="AM480" s="229"/>
      <c r="AN480" s="229"/>
      <c r="AO480" s="229"/>
      <c r="AP480" s="229"/>
      <c r="AQ480" s="229"/>
    </row>
    <row r="481" spans="22:43" x14ac:dyDescent="0.25">
      <c r="V481" s="229"/>
      <c r="W481" s="230"/>
      <c r="X481" s="230"/>
      <c r="Y481" s="230"/>
      <c r="AF481" s="229"/>
      <c r="AG481" s="229"/>
      <c r="AH481" s="229"/>
      <c r="AI481" s="229"/>
      <c r="AJ481" s="229"/>
      <c r="AK481" s="229"/>
      <c r="AL481" s="229"/>
      <c r="AM481" s="229"/>
      <c r="AN481" s="229"/>
      <c r="AO481" s="229"/>
      <c r="AP481" s="229"/>
      <c r="AQ481" s="229"/>
    </row>
    <row r="482" spans="22:43" x14ac:dyDescent="0.25">
      <c r="V482" s="229"/>
      <c r="W482" s="230"/>
      <c r="X482" s="230"/>
      <c r="Y482" s="230"/>
      <c r="AF482" s="229"/>
      <c r="AG482" s="229"/>
      <c r="AH482" s="229"/>
      <c r="AI482" s="229"/>
      <c r="AJ482" s="229"/>
      <c r="AK482" s="229"/>
      <c r="AL482" s="229"/>
      <c r="AM482" s="229"/>
      <c r="AN482" s="229"/>
      <c r="AO482" s="229"/>
      <c r="AP482" s="229"/>
      <c r="AQ482" s="229"/>
    </row>
    <row r="483" spans="22:43" x14ac:dyDescent="0.25">
      <c r="V483" s="229"/>
      <c r="W483" s="230"/>
      <c r="X483" s="230"/>
      <c r="Y483" s="230"/>
      <c r="AF483" s="229"/>
      <c r="AG483" s="229"/>
      <c r="AH483" s="229"/>
      <c r="AI483" s="229"/>
      <c r="AJ483" s="229"/>
      <c r="AK483" s="229"/>
      <c r="AL483" s="229"/>
      <c r="AM483" s="229"/>
      <c r="AN483" s="229"/>
      <c r="AO483" s="229"/>
      <c r="AP483" s="229"/>
      <c r="AQ483" s="229"/>
    </row>
    <row r="484" spans="22:43" x14ac:dyDescent="0.25">
      <c r="V484" s="229"/>
      <c r="W484" s="230"/>
      <c r="X484" s="230"/>
      <c r="Y484" s="230"/>
      <c r="AF484" s="229"/>
      <c r="AG484" s="229"/>
      <c r="AH484" s="229"/>
      <c r="AI484" s="229"/>
      <c r="AJ484" s="229"/>
      <c r="AK484" s="229"/>
      <c r="AL484" s="229"/>
      <c r="AM484" s="229"/>
      <c r="AN484" s="229"/>
      <c r="AO484" s="229"/>
      <c r="AP484" s="229"/>
      <c r="AQ484" s="229"/>
    </row>
    <row r="485" spans="22:43" x14ac:dyDescent="0.25">
      <c r="V485" s="229"/>
      <c r="W485" s="230"/>
      <c r="X485" s="230"/>
      <c r="Y485" s="230"/>
      <c r="AF485" s="229"/>
      <c r="AG485" s="229"/>
      <c r="AH485" s="229"/>
      <c r="AI485" s="229"/>
      <c r="AJ485" s="229"/>
      <c r="AK485" s="229"/>
      <c r="AL485" s="229"/>
      <c r="AM485" s="229"/>
      <c r="AN485" s="229"/>
      <c r="AO485" s="229"/>
      <c r="AP485" s="229"/>
      <c r="AQ485" s="229"/>
    </row>
    <row r="486" spans="22:43" x14ac:dyDescent="0.25">
      <c r="V486" s="229"/>
      <c r="W486" s="230"/>
      <c r="X486" s="230"/>
      <c r="Y486" s="230"/>
      <c r="AF486" s="229"/>
      <c r="AG486" s="229"/>
      <c r="AH486" s="229"/>
      <c r="AI486" s="229"/>
      <c r="AJ486" s="229"/>
      <c r="AK486" s="229"/>
      <c r="AL486" s="229"/>
      <c r="AM486" s="229"/>
      <c r="AN486" s="229"/>
      <c r="AO486" s="229"/>
      <c r="AP486" s="229"/>
      <c r="AQ486" s="229"/>
    </row>
    <row r="487" spans="22:43" x14ac:dyDescent="0.25">
      <c r="V487" s="229"/>
      <c r="W487" s="230"/>
      <c r="X487" s="230"/>
      <c r="Y487" s="230"/>
      <c r="AF487" s="229"/>
      <c r="AG487" s="229"/>
      <c r="AH487" s="229"/>
      <c r="AI487" s="229"/>
      <c r="AJ487" s="229"/>
      <c r="AK487" s="229"/>
      <c r="AL487" s="229"/>
      <c r="AM487" s="229"/>
      <c r="AN487" s="229"/>
      <c r="AO487" s="229"/>
      <c r="AP487" s="229"/>
      <c r="AQ487" s="229"/>
    </row>
    <row r="488" spans="22:43" x14ac:dyDescent="0.25">
      <c r="V488" s="229"/>
      <c r="W488" s="230"/>
      <c r="X488" s="230"/>
      <c r="Y488" s="230"/>
      <c r="AF488" s="229"/>
      <c r="AG488" s="229"/>
      <c r="AH488" s="229"/>
      <c r="AI488" s="229"/>
      <c r="AJ488" s="229"/>
      <c r="AK488" s="229"/>
      <c r="AL488" s="229"/>
      <c r="AM488" s="229"/>
      <c r="AN488" s="229"/>
      <c r="AO488" s="229"/>
      <c r="AP488" s="229"/>
      <c r="AQ488" s="229"/>
    </row>
    <row r="489" spans="22:43" x14ac:dyDescent="0.25">
      <c r="V489" s="229"/>
      <c r="W489" s="230"/>
      <c r="X489" s="230"/>
      <c r="Y489" s="230"/>
      <c r="AF489" s="229"/>
      <c r="AG489" s="229"/>
      <c r="AH489" s="229"/>
      <c r="AI489" s="229"/>
      <c r="AJ489" s="229"/>
      <c r="AK489" s="229"/>
      <c r="AL489" s="229"/>
      <c r="AM489" s="229"/>
      <c r="AN489" s="229"/>
      <c r="AO489" s="229"/>
      <c r="AP489" s="229"/>
      <c r="AQ489" s="229"/>
    </row>
    <row r="490" spans="22:43" x14ac:dyDescent="0.25">
      <c r="V490" s="229"/>
      <c r="W490" s="230"/>
      <c r="X490" s="230"/>
      <c r="Y490" s="230"/>
      <c r="AF490" s="229"/>
      <c r="AG490" s="229"/>
      <c r="AH490" s="229"/>
      <c r="AI490" s="229"/>
      <c r="AJ490" s="229"/>
      <c r="AK490" s="229"/>
      <c r="AL490" s="229"/>
      <c r="AM490" s="229"/>
      <c r="AN490" s="229"/>
      <c r="AO490" s="229"/>
      <c r="AP490" s="229"/>
      <c r="AQ490" s="229"/>
    </row>
    <row r="491" spans="22:43" x14ac:dyDescent="0.25">
      <c r="V491" s="229"/>
      <c r="W491" s="230"/>
      <c r="X491" s="230"/>
      <c r="Y491" s="230"/>
      <c r="AF491" s="229"/>
      <c r="AG491" s="229"/>
      <c r="AH491" s="229"/>
      <c r="AI491" s="229"/>
      <c r="AJ491" s="229"/>
      <c r="AK491" s="229"/>
      <c r="AL491" s="229"/>
      <c r="AM491" s="229"/>
      <c r="AN491" s="229"/>
      <c r="AO491" s="229"/>
      <c r="AP491" s="229"/>
      <c r="AQ491" s="229"/>
    </row>
    <row r="492" spans="22:43" x14ac:dyDescent="0.25">
      <c r="V492" s="229"/>
      <c r="W492" s="230"/>
      <c r="X492" s="230"/>
      <c r="Y492" s="230"/>
      <c r="AF492" s="229"/>
      <c r="AG492" s="229"/>
      <c r="AH492" s="229"/>
      <c r="AI492" s="229"/>
      <c r="AJ492" s="229"/>
      <c r="AK492" s="229"/>
      <c r="AL492" s="229"/>
      <c r="AM492" s="229"/>
      <c r="AN492" s="229"/>
      <c r="AO492" s="229"/>
      <c r="AP492" s="229"/>
      <c r="AQ492" s="229"/>
    </row>
    <row r="493" spans="22:43" x14ac:dyDescent="0.25">
      <c r="V493" s="229"/>
      <c r="W493" s="230"/>
      <c r="X493" s="230"/>
      <c r="Y493" s="230"/>
      <c r="AF493" s="229"/>
      <c r="AG493" s="229"/>
      <c r="AH493" s="229"/>
      <c r="AI493" s="229"/>
      <c r="AJ493" s="229"/>
      <c r="AK493" s="229"/>
      <c r="AL493" s="229"/>
      <c r="AM493" s="229"/>
      <c r="AN493" s="229"/>
      <c r="AO493" s="229"/>
      <c r="AP493" s="229"/>
      <c r="AQ493" s="229"/>
    </row>
    <row r="494" spans="22:43" x14ac:dyDescent="0.25">
      <c r="V494" s="229"/>
      <c r="W494" s="230"/>
      <c r="X494" s="230"/>
      <c r="Y494" s="230"/>
      <c r="AF494" s="229"/>
      <c r="AG494" s="229"/>
      <c r="AH494" s="229"/>
      <c r="AI494" s="229"/>
      <c r="AJ494" s="229"/>
      <c r="AK494" s="229"/>
      <c r="AL494" s="229"/>
      <c r="AM494" s="229"/>
      <c r="AN494" s="229"/>
      <c r="AO494" s="229"/>
      <c r="AP494" s="229"/>
      <c r="AQ494" s="229"/>
    </row>
    <row r="495" spans="22:43" x14ac:dyDescent="0.25">
      <c r="V495" s="229"/>
      <c r="W495" s="230"/>
      <c r="X495" s="230"/>
      <c r="Y495" s="230"/>
      <c r="AF495" s="229"/>
      <c r="AG495" s="229"/>
      <c r="AH495" s="229"/>
      <c r="AI495" s="229"/>
      <c r="AJ495" s="229"/>
      <c r="AK495" s="229"/>
      <c r="AL495" s="229"/>
      <c r="AM495" s="229"/>
      <c r="AN495" s="229"/>
      <c r="AO495" s="229"/>
      <c r="AP495" s="229"/>
      <c r="AQ495" s="229"/>
    </row>
    <row r="496" spans="22:43" x14ac:dyDescent="0.25">
      <c r="V496" s="229"/>
      <c r="W496" s="230"/>
      <c r="X496" s="230"/>
      <c r="Y496" s="230"/>
      <c r="AF496" s="229"/>
      <c r="AG496" s="229"/>
      <c r="AH496" s="229"/>
      <c r="AI496" s="229"/>
      <c r="AJ496" s="229"/>
      <c r="AK496" s="229"/>
      <c r="AL496" s="229"/>
      <c r="AM496" s="229"/>
      <c r="AN496" s="229"/>
      <c r="AO496" s="229"/>
      <c r="AP496" s="229"/>
      <c r="AQ496" s="229"/>
    </row>
    <row r="497" spans="22:43" x14ac:dyDescent="0.25">
      <c r="V497" s="229"/>
      <c r="W497" s="230"/>
      <c r="X497" s="230"/>
      <c r="Y497" s="230"/>
      <c r="AF497" s="229"/>
      <c r="AG497" s="229"/>
      <c r="AH497" s="229"/>
      <c r="AI497" s="229"/>
      <c r="AJ497" s="229"/>
      <c r="AK497" s="229"/>
      <c r="AL497" s="229"/>
      <c r="AM497" s="229"/>
      <c r="AN497" s="229"/>
      <c r="AO497" s="229"/>
      <c r="AP497" s="229"/>
      <c r="AQ497" s="229"/>
    </row>
    <row r="498" spans="22:43" x14ac:dyDescent="0.25">
      <c r="V498" s="229"/>
      <c r="W498" s="230"/>
      <c r="X498" s="230"/>
      <c r="Y498" s="230"/>
      <c r="AF498" s="229"/>
      <c r="AG498" s="229"/>
      <c r="AH498" s="229"/>
      <c r="AI498" s="229"/>
      <c r="AJ498" s="229"/>
      <c r="AK498" s="229"/>
      <c r="AL498" s="229"/>
      <c r="AM498" s="229"/>
      <c r="AN498" s="229"/>
      <c r="AO498" s="229"/>
      <c r="AP498" s="229"/>
      <c r="AQ498" s="229"/>
    </row>
    <row r="499" spans="22:43" x14ac:dyDescent="0.25">
      <c r="V499" s="229"/>
      <c r="W499" s="230"/>
      <c r="X499" s="230"/>
      <c r="Y499" s="230"/>
      <c r="AF499" s="229"/>
      <c r="AG499" s="229"/>
      <c r="AH499" s="229"/>
      <c r="AI499" s="229"/>
      <c r="AJ499" s="229"/>
      <c r="AK499" s="229"/>
      <c r="AL499" s="229"/>
      <c r="AM499" s="229"/>
      <c r="AN499" s="229"/>
      <c r="AO499" s="229"/>
      <c r="AP499" s="229"/>
      <c r="AQ499" s="229"/>
    </row>
    <row r="500" spans="22:43" x14ac:dyDescent="0.25">
      <c r="V500" s="229"/>
      <c r="W500" s="230"/>
      <c r="X500" s="230"/>
      <c r="Y500" s="230"/>
      <c r="AF500" s="229"/>
      <c r="AG500" s="229"/>
      <c r="AH500" s="229"/>
      <c r="AI500" s="229"/>
      <c r="AJ500" s="229"/>
      <c r="AK500" s="229"/>
      <c r="AL500" s="229"/>
      <c r="AM500" s="229"/>
      <c r="AN500" s="229"/>
      <c r="AO500" s="229"/>
      <c r="AP500" s="229"/>
      <c r="AQ500" s="229"/>
    </row>
    <row r="501" spans="22:43" x14ac:dyDescent="0.25">
      <c r="V501" s="229"/>
      <c r="W501" s="230"/>
      <c r="X501" s="230"/>
      <c r="Y501" s="230"/>
      <c r="AF501" s="229"/>
      <c r="AG501" s="229"/>
      <c r="AH501" s="229"/>
      <c r="AI501" s="229"/>
      <c r="AJ501" s="229"/>
      <c r="AK501" s="229"/>
      <c r="AL501" s="229"/>
      <c r="AM501" s="229"/>
      <c r="AN501" s="229"/>
      <c r="AO501" s="229"/>
      <c r="AP501" s="229"/>
      <c r="AQ501" s="229"/>
    </row>
    <row r="502" spans="22:43" x14ac:dyDescent="0.25">
      <c r="V502" s="229"/>
      <c r="W502" s="230"/>
      <c r="X502" s="230"/>
      <c r="Y502" s="230"/>
      <c r="AF502" s="229"/>
      <c r="AG502" s="229"/>
      <c r="AH502" s="229"/>
      <c r="AI502" s="229"/>
      <c r="AJ502" s="229"/>
      <c r="AK502" s="229"/>
      <c r="AL502" s="229"/>
      <c r="AM502" s="229"/>
      <c r="AN502" s="229"/>
      <c r="AO502" s="229"/>
      <c r="AP502" s="229"/>
      <c r="AQ502" s="229"/>
    </row>
    <row r="503" spans="22:43" x14ac:dyDescent="0.25">
      <c r="V503" s="229"/>
      <c r="W503" s="230"/>
      <c r="X503" s="230"/>
      <c r="Y503" s="230"/>
      <c r="AF503" s="229"/>
      <c r="AG503" s="229"/>
      <c r="AH503" s="229"/>
      <c r="AI503" s="229"/>
      <c r="AJ503" s="229"/>
      <c r="AK503" s="229"/>
      <c r="AL503" s="229"/>
      <c r="AM503" s="229"/>
      <c r="AN503" s="229"/>
      <c r="AO503" s="229"/>
      <c r="AP503" s="229"/>
      <c r="AQ503" s="229"/>
    </row>
    <row r="504" spans="22:43" x14ac:dyDescent="0.25">
      <c r="V504" s="229"/>
      <c r="W504" s="230"/>
      <c r="X504" s="230"/>
      <c r="Y504" s="230"/>
      <c r="AF504" s="229"/>
      <c r="AG504" s="229"/>
      <c r="AH504" s="229"/>
      <c r="AI504" s="229"/>
      <c r="AJ504" s="229"/>
      <c r="AK504" s="229"/>
      <c r="AL504" s="229"/>
      <c r="AM504" s="229"/>
      <c r="AN504" s="229"/>
      <c r="AO504" s="229"/>
      <c r="AP504" s="229"/>
      <c r="AQ504" s="229"/>
    </row>
    <row r="505" spans="22:43" x14ac:dyDescent="0.25">
      <c r="V505" s="229"/>
      <c r="W505" s="230"/>
      <c r="X505" s="230"/>
      <c r="Y505" s="230"/>
      <c r="AF505" s="229"/>
      <c r="AG505" s="229"/>
      <c r="AH505" s="229"/>
      <c r="AI505" s="229"/>
      <c r="AJ505" s="229"/>
      <c r="AK505" s="229"/>
      <c r="AL505" s="229"/>
      <c r="AM505" s="229"/>
      <c r="AN505" s="229"/>
      <c r="AO505" s="229"/>
      <c r="AP505" s="229"/>
      <c r="AQ505" s="229"/>
    </row>
    <row r="506" spans="22:43" x14ac:dyDescent="0.25">
      <c r="V506" s="229"/>
      <c r="W506" s="230"/>
      <c r="X506" s="230"/>
      <c r="Y506" s="230"/>
      <c r="AF506" s="229"/>
      <c r="AG506" s="229"/>
      <c r="AH506" s="229"/>
      <c r="AI506" s="229"/>
      <c r="AJ506" s="229"/>
      <c r="AK506" s="229"/>
      <c r="AL506" s="229"/>
      <c r="AM506" s="229"/>
      <c r="AN506" s="229"/>
      <c r="AO506" s="229"/>
      <c r="AP506" s="229"/>
      <c r="AQ506" s="229"/>
    </row>
    <row r="507" spans="22:43" x14ac:dyDescent="0.25">
      <c r="V507" s="229"/>
      <c r="W507" s="230"/>
      <c r="X507" s="230"/>
      <c r="Y507" s="230"/>
      <c r="AF507" s="229"/>
      <c r="AG507" s="229"/>
      <c r="AH507" s="229"/>
      <c r="AI507" s="229"/>
      <c r="AJ507" s="229"/>
      <c r="AK507" s="229"/>
      <c r="AL507" s="229"/>
      <c r="AM507" s="229"/>
      <c r="AN507" s="229"/>
      <c r="AO507" s="229"/>
      <c r="AP507" s="229"/>
      <c r="AQ507" s="229"/>
    </row>
    <row r="508" spans="22:43" x14ac:dyDescent="0.25">
      <c r="V508" s="229"/>
      <c r="W508" s="230"/>
      <c r="X508" s="230"/>
      <c r="Y508" s="230"/>
      <c r="AF508" s="229"/>
      <c r="AG508" s="229"/>
      <c r="AH508" s="229"/>
      <c r="AI508" s="229"/>
      <c r="AJ508" s="229"/>
      <c r="AK508" s="229"/>
      <c r="AL508" s="229"/>
      <c r="AM508" s="229"/>
      <c r="AN508" s="229"/>
      <c r="AO508" s="229"/>
      <c r="AP508" s="229"/>
      <c r="AQ508" s="229"/>
    </row>
    <row r="509" spans="22:43" x14ac:dyDescent="0.25">
      <c r="V509" s="229"/>
      <c r="W509" s="230"/>
      <c r="X509" s="230"/>
      <c r="Y509" s="230"/>
      <c r="AF509" s="229"/>
      <c r="AG509" s="229"/>
      <c r="AH509" s="229"/>
      <c r="AI509" s="229"/>
      <c r="AJ509" s="229"/>
      <c r="AK509" s="229"/>
      <c r="AL509" s="229"/>
      <c r="AM509" s="229"/>
      <c r="AN509" s="229"/>
      <c r="AO509" s="229"/>
      <c r="AP509" s="229"/>
      <c r="AQ509" s="229"/>
    </row>
    <row r="510" spans="22:43" x14ac:dyDescent="0.25">
      <c r="V510" s="229"/>
      <c r="W510" s="230"/>
      <c r="X510" s="230"/>
      <c r="Y510" s="230"/>
      <c r="AF510" s="229"/>
      <c r="AG510" s="229"/>
      <c r="AH510" s="229"/>
      <c r="AI510" s="229"/>
      <c r="AJ510" s="229"/>
      <c r="AK510" s="229"/>
      <c r="AL510" s="229"/>
      <c r="AM510" s="229"/>
      <c r="AN510" s="229"/>
      <c r="AO510" s="229"/>
      <c r="AP510" s="229"/>
      <c r="AQ510" s="229"/>
    </row>
    <row r="511" spans="22:43" x14ac:dyDescent="0.25">
      <c r="V511" s="229"/>
      <c r="W511" s="230"/>
      <c r="X511" s="230"/>
      <c r="Y511" s="230"/>
      <c r="AF511" s="229"/>
      <c r="AG511" s="229"/>
      <c r="AH511" s="229"/>
      <c r="AI511" s="229"/>
      <c r="AJ511" s="229"/>
      <c r="AK511" s="229"/>
      <c r="AL511" s="229"/>
      <c r="AM511" s="229"/>
      <c r="AN511" s="229"/>
      <c r="AO511" s="229"/>
      <c r="AP511" s="229"/>
      <c r="AQ511" s="229"/>
    </row>
    <row r="512" spans="22:43" x14ac:dyDescent="0.25">
      <c r="V512" s="229"/>
      <c r="W512" s="230"/>
      <c r="X512" s="230"/>
      <c r="Y512" s="230"/>
      <c r="AF512" s="229"/>
      <c r="AG512" s="229"/>
      <c r="AH512" s="229"/>
      <c r="AI512" s="229"/>
      <c r="AJ512" s="229"/>
      <c r="AK512" s="229"/>
      <c r="AL512" s="229"/>
      <c r="AM512" s="229"/>
      <c r="AN512" s="229"/>
      <c r="AO512" s="229"/>
      <c r="AP512" s="229"/>
      <c r="AQ512" s="229"/>
    </row>
    <row r="513" spans="22:43" x14ac:dyDescent="0.25">
      <c r="V513" s="229"/>
      <c r="W513" s="230"/>
      <c r="X513" s="230"/>
      <c r="Y513" s="230"/>
      <c r="AF513" s="229"/>
      <c r="AG513" s="229"/>
      <c r="AH513" s="229"/>
      <c r="AI513" s="229"/>
      <c r="AJ513" s="229"/>
      <c r="AK513" s="229"/>
      <c r="AL513" s="229"/>
      <c r="AM513" s="229"/>
      <c r="AN513" s="229"/>
      <c r="AO513" s="229"/>
      <c r="AP513" s="229"/>
      <c r="AQ513" s="229"/>
    </row>
    <row r="514" spans="22:43" x14ac:dyDescent="0.25">
      <c r="V514" s="229"/>
      <c r="W514" s="230"/>
      <c r="X514" s="230"/>
      <c r="Y514" s="230"/>
      <c r="AF514" s="229"/>
      <c r="AG514" s="229"/>
      <c r="AH514" s="229"/>
      <c r="AI514" s="229"/>
      <c r="AJ514" s="229"/>
      <c r="AK514" s="229"/>
      <c r="AL514" s="229"/>
      <c r="AM514" s="229"/>
      <c r="AN514" s="229"/>
      <c r="AO514" s="229"/>
      <c r="AP514" s="229"/>
      <c r="AQ514" s="229"/>
    </row>
    <row r="515" spans="22:43" x14ac:dyDescent="0.25">
      <c r="V515" s="229"/>
      <c r="W515" s="230"/>
      <c r="X515" s="230"/>
      <c r="Y515" s="230"/>
      <c r="AF515" s="229"/>
      <c r="AG515" s="229"/>
      <c r="AH515" s="229"/>
      <c r="AI515" s="229"/>
      <c r="AJ515" s="229"/>
      <c r="AK515" s="229"/>
      <c r="AL515" s="229"/>
      <c r="AM515" s="229"/>
      <c r="AN515" s="229"/>
      <c r="AO515" s="229"/>
      <c r="AP515" s="229"/>
      <c r="AQ515" s="229"/>
    </row>
    <row r="516" spans="22:43" x14ac:dyDescent="0.25">
      <c r="V516" s="229"/>
      <c r="W516" s="230"/>
      <c r="X516" s="230"/>
      <c r="Y516" s="230"/>
      <c r="AF516" s="229"/>
      <c r="AG516" s="229"/>
      <c r="AH516" s="229"/>
      <c r="AI516" s="229"/>
      <c r="AJ516" s="229"/>
      <c r="AK516" s="229"/>
      <c r="AL516" s="229"/>
      <c r="AM516" s="229"/>
      <c r="AN516" s="229"/>
      <c r="AO516" s="229"/>
      <c r="AP516" s="229"/>
      <c r="AQ516" s="229"/>
    </row>
    <row r="517" spans="22:43" x14ac:dyDescent="0.25">
      <c r="V517" s="229"/>
      <c r="W517" s="230"/>
      <c r="X517" s="230"/>
      <c r="Y517" s="230"/>
      <c r="AF517" s="229"/>
      <c r="AG517" s="229"/>
      <c r="AH517" s="229"/>
      <c r="AI517" s="229"/>
      <c r="AJ517" s="229"/>
      <c r="AK517" s="229"/>
      <c r="AL517" s="229"/>
      <c r="AM517" s="229"/>
      <c r="AN517" s="229"/>
      <c r="AO517" s="229"/>
      <c r="AP517" s="229"/>
      <c r="AQ517" s="229"/>
    </row>
    <row r="518" spans="22:43" x14ac:dyDescent="0.25">
      <c r="V518" s="229"/>
      <c r="W518" s="230"/>
      <c r="X518" s="230"/>
      <c r="Y518" s="230"/>
      <c r="AF518" s="229"/>
      <c r="AG518" s="229"/>
      <c r="AH518" s="229"/>
      <c r="AI518" s="229"/>
      <c r="AJ518" s="229"/>
      <c r="AK518" s="229"/>
      <c r="AL518" s="229"/>
      <c r="AM518" s="229"/>
      <c r="AN518" s="229"/>
      <c r="AO518" s="229"/>
      <c r="AP518" s="229"/>
      <c r="AQ518" s="229"/>
    </row>
    <row r="519" spans="22:43" x14ac:dyDescent="0.25">
      <c r="V519" s="229"/>
      <c r="W519" s="230"/>
      <c r="X519" s="230"/>
      <c r="Y519" s="230"/>
      <c r="AF519" s="229"/>
      <c r="AG519" s="229"/>
      <c r="AH519" s="229"/>
      <c r="AI519" s="229"/>
      <c r="AJ519" s="229"/>
      <c r="AK519" s="229"/>
      <c r="AL519" s="229"/>
      <c r="AM519" s="229"/>
      <c r="AN519" s="229"/>
      <c r="AO519" s="229"/>
      <c r="AP519" s="229"/>
      <c r="AQ519" s="229"/>
    </row>
    <row r="520" spans="22:43" x14ac:dyDescent="0.25">
      <c r="V520" s="229"/>
      <c r="W520" s="230"/>
      <c r="X520" s="230"/>
      <c r="Y520" s="230"/>
      <c r="AF520" s="229"/>
      <c r="AG520" s="229"/>
      <c r="AH520" s="229"/>
      <c r="AI520" s="229"/>
      <c r="AJ520" s="229"/>
      <c r="AK520" s="229"/>
      <c r="AL520" s="229"/>
      <c r="AM520" s="229"/>
      <c r="AN520" s="229"/>
      <c r="AO520" s="229"/>
      <c r="AP520" s="229"/>
      <c r="AQ520" s="229"/>
    </row>
    <row r="521" spans="22:43" x14ac:dyDescent="0.25">
      <c r="V521" s="229"/>
      <c r="W521" s="230"/>
      <c r="X521" s="230"/>
      <c r="Y521" s="230"/>
      <c r="AF521" s="229"/>
      <c r="AG521" s="229"/>
      <c r="AH521" s="229"/>
      <c r="AI521" s="229"/>
      <c r="AJ521" s="229"/>
      <c r="AK521" s="229"/>
      <c r="AL521" s="229"/>
      <c r="AM521" s="229"/>
      <c r="AN521" s="229"/>
      <c r="AO521" s="229"/>
      <c r="AP521" s="229"/>
      <c r="AQ521" s="229"/>
    </row>
    <row r="522" spans="22:43" x14ac:dyDescent="0.25">
      <c r="V522" s="229"/>
      <c r="W522" s="230"/>
      <c r="X522" s="230"/>
      <c r="Y522" s="230"/>
      <c r="AF522" s="229"/>
      <c r="AG522" s="229"/>
      <c r="AH522" s="229"/>
      <c r="AI522" s="229"/>
      <c r="AJ522" s="229"/>
      <c r="AK522" s="229"/>
      <c r="AL522" s="229"/>
      <c r="AM522" s="229"/>
      <c r="AN522" s="229"/>
      <c r="AO522" s="229"/>
      <c r="AP522" s="229"/>
      <c r="AQ522" s="229"/>
    </row>
    <row r="523" spans="22:43" x14ac:dyDescent="0.25">
      <c r="V523" s="229"/>
      <c r="W523" s="230"/>
      <c r="X523" s="230"/>
      <c r="Y523" s="230"/>
      <c r="AF523" s="229"/>
      <c r="AG523" s="229"/>
      <c r="AH523" s="229"/>
      <c r="AI523" s="229"/>
      <c r="AJ523" s="229"/>
      <c r="AK523" s="229"/>
      <c r="AL523" s="229"/>
      <c r="AM523" s="229"/>
      <c r="AN523" s="229"/>
      <c r="AO523" s="229"/>
      <c r="AP523" s="229"/>
      <c r="AQ523" s="229"/>
    </row>
    <row r="524" spans="22:43" x14ac:dyDescent="0.25">
      <c r="V524" s="229"/>
      <c r="W524" s="230"/>
      <c r="X524" s="230"/>
      <c r="Y524" s="230"/>
      <c r="AF524" s="229"/>
      <c r="AG524" s="229"/>
      <c r="AH524" s="229"/>
      <c r="AI524" s="229"/>
      <c r="AJ524" s="229"/>
      <c r="AK524" s="229"/>
      <c r="AL524" s="229"/>
      <c r="AM524" s="229"/>
      <c r="AN524" s="229"/>
      <c r="AO524" s="229"/>
      <c r="AP524" s="229"/>
      <c r="AQ524" s="229"/>
    </row>
    <row r="525" spans="22:43" x14ac:dyDescent="0.25">
      <c r="V525" s="229"/>
      <c r="W525" s="230"/>
      <c r="X525" s="230"/>
      <c r="Y525" s="230"/>
      <c r="AF525" s="229"/>
      <c r="AG525" s="229"/>
      <c r="AH525" s="229"/>
      <c r="AI525" s="229"/>
      <c r="AJ525" s="229"/>
      <c r="AK525" s="229"/>
      <c r="AL525" s="229"/>
      <c r="AM525" s="229"/>
      <c r="AN525" s="229"/>
      <c r="AO525" s="229"/>
      <c r="AP525" s="229"/>
      <c r="AQ525" s="229"/>
    </row>
    <row r="526" spans="22:43" x14ac:dyDescent="0.25">
      <c r="V526" s="229"/>
      <c r="W526" s="230"/>
      <c r="X526" s="230"/>
      <c r="Y526" s="230"/>
      <c r="AF526" s="229"/>
      <c r="AG526" s="229"/>
      <c r="AH526" s="229"/>
      <c r="AI526" s="229"/>
      <c r="AJ526" s="229"/>
      <c r="AK526" s="229"/>
      <c r="AL526" s="229"/>
      <c r="AM526" s="229"/>
      <c r="AN526" s="229"/>
      <c r="AO526" s="229"/>
      <c r="AP526" s="229"/>
      <c r="AQ526" s="229"/>
    </row>
    <row r="527" spans="22:43" x14ac:dyDescent="0.25">
      <c r="V527" s="229"/>
      <c r="W527" s="230"/>
      <c r="X527" s="230"/>
      <c r="Y527" s="230"/>
      <c r="AF527" s="229"/>
      <c r="AG527" s="229"/>
      <c r="AH527" s="229"/>
      <c r="AI527" s="229"/>
      <c r="AJ527" s="229"/>
      <c r="AK527" s="229"/>
      <c r="AL527" s="229"/>
      <c r="AM527" s="229"/>
      <c r="AN527" s="229"/>
      <c r="AO527" s="229"/>
      <c r="AP527" s="229"/>
      <c r="AQ527" s="229"/>
    </row>
    <row r="528" spans="22:43" x14ac:dyDescent="0.25">
      <c r="V528" s="229"/>
      <c r="W528" s="230"/>
      <c r="X528" s="230"/>
      <c r="Y528" s="230"/>
      <c r="AF528" s="229"/>
      <c r="AG528" s="229"/>
      <c r="AH528" s="229"/>
      <c r="AI528" s="229"/>
      <c r="AJ528" s="229"/>
      <c r="AK528" s="229"/>
      <c r="AL528" s="229"/>
      <c r="AM528" s="229"/>
      <c r="AN528" s="229"/>
      <c r="AO528" s="229"/>
      <c r="AP528" s="229"/>
      <c r="AQ528" s="229"/>
    </row>
    <row r="529" spans="22:43" x14ac:dyDescent="0.25">
      <c r="V529" s="229"/>
      <c r="W529" s="230"/>
      <c r="X529" s="230"/>
      <c r="Y529" s="230"/>
      <c r="AF529" s="229"/>
      <c r="AG529" s="229"/>
      <c r="AH529" s="229"/>
      <c r="AI529" s="229"/>
      <c r="AJ529" s="229"/>
      <c r="AK529" s="229"/>
      <c r="AL529" s="229"/>
      <c r="AM529" s="229"/>
      <c r="AN529" s="229"/>
      <c r="AO529" s="229"/>
      <c r="AP529" s="229"/>
      <c r="AQ529" s="229"/>
    </row>
    <row r="530" spans="22:43" x14ac:dyDescent="0.25">
      <c r="V530" s="229"/>
      <c r="W530" s="230"/>
      <c r="X530" s="230"/>
      <c r="Y530" s="230"/>
      <c r="AF530" s="229"/>
      <c r="AG530" s="229"/>
      <c r="AH530" s="229"/>
      <c r="AI530" s="229"/>
      <c r="AJ530" s="229"/>
      <c r="AK530" s="229"/>
      <c r="AL530" s="229"/>
      <c r="AM530" s="229"/>
      <c r="AN530" s="229"/>
      <c r="AO530" s="229"/>
      <c r="AP530" s="229"/>
      <c r="AQ530" s="229"/>
    </row>
    <row r="531" spans="22:43" x14ac:dyDescent="0.25">
      <c r="V531" s="229"/>
      <c r="W531" s="230"/>
      <c r="X531" s="230"/>
      <c r="Y531" s="230"/>
      <c r="AF531" s="229"/>
      <c r="AG531" s="229"/>
      <c r="AH531" s="229"/>
      <c r="AI531" s="229"/>
      <c r="AJ531" s="229"/>
      <c r="AK531" s="229"/>
      <c r="AL531" s="229"/>
      <c r="AM531" s="229"/>
      <c r="AN531" s="229"/>
      <c r="AO531" s="229"/>
      <c r="AP531" s="229"/>
      <c r="AQ531" s="229"/>
    </row>
    <row r="532" spans="22:43" x14ac:dyDescent="0.25">
      <c r="V532" s="229"/>
      <c r="W532" s="230"/>
      <c r="X532" s="230"/>
      <c r="Y532" s="230"/>
      <c r="AF532" s="229"/>
      <c r="AG532" s="229"/>
      <c r="AH532" s="229"/>
      <c r="AI532" s="229"/>
      <c r="AJ532" s="229"/>
      <c r="AK532" s="229"/>
      <c r="AL532" s="229"/>
      <c r="AM532" s="229"/>
      <c r="AN532" s="229"/>
      <c r="AO532" s="229"/>
      <c r="AP532" s="229"/>
      <c r="AQ532" s="229"/>
    </row>
    <row r="533" spans="22:43" x14ac:dyDescent="0.25">
      <c r="V533" s="229"/>
      <c r="W533" s="230"/>
      <c r="X533" s="230"/>
      <c r="Y533" s="230"/>
      <c r="AF533" s="229"/>
      <c r="AG533" s="229"/>
      <c r="AH533" s="229"/>
      <c r="AI533" s="229"/>
      <c r="AJ533" s="229"/>
      <c r="AK533" s="229"/>
      <c r="AL533" s="229"/>
      <c r="AM533" s="229"/>
      <c r="AN533" s="229"/>
      <c r="AO533" s="229"/>
      <c r="AP533" s="229"/>
      <c r="AQ533" s="229"/>
    </row>
    <row r="534" spans="22:43" x14ac:dyDescent="0.25">
      <c r="V534" s="229"/>
      <c r="W534" s="230"/>
      <c r="X534" s="230"/>
      <c r="Y534" s="230"/>
      <c r="AF534" s="229"/>
      <c r="AG534" s="229"/>
      <c r="AH534" s="229"/>
      <c r="AI534" s="229"/>
      <c r="AJ534" s="229"/>
      <c r="AK534" s="229"/>
      <c r="AL534" s="229"/>
      <c r="AM534" s="229"/>
      <c r="AN534" s="229"/>
      <c r="AO534" s="229"/>
      <c r="AP534" s="229"/>
      <c r="AQ534" s="229"/>
    </row>
    <row r="535" spans="22:43" x14ac:dyDescent="0.25">
      <c r="V535" s="229"/>
      <c r="W535" s="230"/>
      <c r="X535" s="230"/>
      <c r="Y535" s="230"/>
      <c r="AF535" s="229"/>
      <c r="AG535" s="229"/>
      <c r="AH535" s="229"/>
      <c r="AI535" s="229"/>
      <c r="AJ535" s="229"/>
      <c r="AK535" s="229"/>
      <c r="AL535" s="229"/>
      <c r="AM535" s="229"/>
      <c r="AN535" s="229"/>
      <c r="AO535" s="229"/>
      <c r="AP535" s="229"/>
      <c r="AQ535" s="229"/>
    </row>
    <row r="536" spans="22:43" x14ac:dyDescent="0.25">
      <c r="V536" s="229"/>
      <c r="W536" s="230"/>
      <c r="X536" s="230"/>
      <c r="Y536" s="230"/>
      <c r="AF536" s="229"/>
      <c r="AG536" s="229"/>
      <c r="AH536" s="229"/>
      <c r="AI536" s="229"/>
      <c r="AJ536" s="229"/>
      <c r="AK536" s="229"/>
      <c r="AL536" s="229"/>
      <c r="AM536" s="229"/>
      <c r="AN536" s="229"/>
      <c r="AO536" s="229"/>
      <c r="AP536" s="229"/>
      <c r="AQ536" s="229"/>
    </row>
    <row r="537" spans="22:43" x14ac:dyDescent="0.25">
      <c r="V537" s="229"/>
      <c r="W537" s="230"/>
      <c r="X537" s="230"/>
      <c r="Y537" s="230"/>
      <c r="AF537" s="229"/>
      <c r="AG537" s="229"/>
      <c r="AH537" s="229"/>
      <c r="AI537" s="229"/>
      <c r="AJ537" s="229"/>
      <c r="AK537" s="229"/>
      <c r="AL537" s="229"/>
      <c r="AM537" s="229"/>
      <c r="AN537" s="229"/>
      <c r="AO537" s="229"/>
      <c r="AP537" s="229"/>
      <c r="AQ537" s="229"/>
    </row>
    <row r="538" spans="22:43" x14ac:dyDescent="0.25">
      <c r="V538" s="229"/>
      <c r="W538" s="230"/>
      <c r="X538" s="230"/>
      <c r="Y538" s="230"/>
      <c r="AF538" s="229"/>
      <c r="AG538" s="229"/>
      <c r="AH538" s="229"/>
      <c r="AI538" s="229"/>
      <c r="AJ538" s="229"/>
      <c r="AK538" s="229"/>
      <c r="AL538" s="229"/>
      <c r="AM538" s="229"/>
      <c r="AN538" s="229"/>
      <c r="AO538" s="229"/>
      <c r="AP538" s="229"/>
      <c r="AQ538" s="229"/>
    </row>
    <row r="539" spans="22:43" x14ac:dyDescent="0.25">
      <c r="V539" s="229"/>
      <c r="W539" s="230"/>
      <c r="X539" s="230"/>
      <c r="Y539" s="230"/>
      <c r="AF539" s="229"/>
      <c r="AG539" s="229"/>
      <c r="AH539" s="229"/>
      <c r="AI539" s="229"/>
      <c r="AJ539" s="229"/>
      <c r="AK539" s="229"/>
      <c r="AL539" s="229"/>
      <c r="AM539" s="229"/>
      <c r="AN539" s="229"/>
      <c r="AO539" s="229"/>
      <c r="AP539" s="229"/>
      <c r="AQ539" s="229"/>
    </row>
    <row r="540" spans="22:43" x14ac:dyDescent="0.25">
      <c r="V540" s="229"/>
      <c r="W540" s="230"/>
      <c r="X540" s="230"/>
      <c r="Y540" s="230"/>
      <c r="AF540" s="229"/>
      <c r="AG540" s="229"/>
      <c r="AH540" s="229"/>
      <c r="AI540" s="229"/>
      <c r="AJ540" s="229"/>
      <c r="AK540" s="229"/>
      <c r="AL540" s="229"/>
      <c r="AM540" s="229"/>
      <c r="AN540" s="229"/>
      <c r="AO540" s="229"/>
      <c r="AP540" s="229"/>
      <c r="AQ540" s="229"/>
    </row>
    <row r="541" spans="22:43" x14ac:dyDescent="0.25">
      <c r="V541" s="229"/>
      <c r="W541" s="230"/>
      <c r="X541" s="230"/>
      <c r="Y541" s="230"/>
      <c r="AF541" s="229"/>
      <c r="AG541" s="229"/>
      <c r="AH541" s="229"/>
      <c r="AI541" s="229"/>
      <c r="AJ541" s="229"/>
      <c r="AK541" s="229"/>
      <c r="AL541" s="229"/>
      <c r="AM541" s="229"/>
      <c r="AN541" s="229"/>
      <c r="AO541" s="229"/>
      <c r="AP541" s="229"/>
      <c r="AQ541" s="229"/>
    </row>
    <row r="542" spans="22:43" x14ac:dyDescent="0.25">
      <c r="V542" s="229"/>
      <c r="W542" s="230"/>
      <c r="X542" s="230"/>
      <c r="Y542" s="230"/>
      <c r="AF542" s="229"/>
      <c r="AG542" s="229"/>
      <c r="AH542" s="229"/>
      <c r="AI542" s="229"/>
      <c r="AJ542" s="229"/>
      <c r="AK542" s="229"/>
      <c r="AL542" s="229"/>
      <c r="AM542" s="229"/>
      <c r="AN542" s="229"/>
      <c r="AO542" s="229"/>
      <c r="AP542" s="229"/>
      <c r="AQ542" s="229"/>
    </row>
    <row r="543" spans="22:43" x14ac:dyDescent="0.25">
      <c r="V543" s="229"/>
      <c r="W543" s="230"/>
      <c r="X543" s="230"/>
      <c r="Y543" s="230"/>
      <c r="AF543" s="229"/>
      <c r="AG543" s="229"/>
      <c r="AH543" s="229"/>
      <c r="AI543" s="229"/>
      <c r="AJ543" s="229"/>
      <c r="AK543" s="229"/>
      <c r="AL543" s="229"/>
      <c r="AM543" s="229"/>
      <c r="AN543" s="229"/>
      <c r="AO543" s="229"/>
      <c r="AP543" s="229"/>
      <c r="AQ543" s="229"/>
    </row>
    <row r="544" spans="22:43" x14ac:dyDescent="0.25">
      <c r="V544" s="229"/>
      <c r="W544" s="230"/>
      <c r="X544" s="230"/>
      <c r="Y544" s="230"/>
      <c r="AF544" s="229"/>
      <c r="AG544" s="229"/>
      <c r="AH544" s="229"/>
      <c r="AI544" s="229"/>
      <c r="AJ544" s="229"/>
      <c r="AK544" s="229"/>
      <c r="AL544" s="229"/>
      <c r="AM544" s="229"/>
      <c r="AN544" s="229"/>
      <c r="AO544" s="229"/>
      <c r="AP544" s="229"/>
      <c r="AQ544" s="229"/>
    </row>
    <row r="545" spans="22:43" x14ac:dyDescent="0.25">
      <c r="V545" s="229"/>
      <c r="W545" s="230"/>
      <c r="X545" s="230"/>
      <c r="Y545" s="230"/>
      <c r="AF545" s="229"/>
      <c r="AG545" s="229"/>
      <c r="AH545" s="229"/>
      <c r="AI545" s="229"/>
      <c r="AJ545" s="229"/>
      <c r="AK545" s="229"/>
      <c r="AL545" s="229"/>
      <c r="AM545" s="229"/>
      <c r="AN545" s="229"/>
      <c r="AO545" s="229"/>
      <c r="AP545" s="229"/>
      <c r="AQ545" s="229"/>
    </row>
    <row r="546" spans="22:43" x14ac:dyDescent="0.25">
      <c r="V546" s="229"/>
      <c r="W546" s="230"/>
      <c r="X546" s="230"/>
      <c r="Y546" s="230"/>
      <c r="AF546" s="229"/>
      <c r="AG546" s="229"/>
      <c r="AH546" s="229"/>
      <c r="AI546" s="229"/>
      <c r="AJ546" s="229"/>
      <c r="AK546" s="229"/>
      <c r="AL546" s="229"/>
      <c r="AM546" s="229"/>
      <c r="AN546" s="229"/>
      <c r="AO546" s="229"/>
      <c r="AP546" s="229"/>
      <c r="AQ546" s="229"/>
    </row>
    <row r="547" spans="22:43" x14ac:dyDescent="0.25">
      <c r="V547" s="229"/>
      <c r="W547" s="230"/>
      <c r="X547" s="230"/>
      <c r="Y547" s="230"/>
      <c r="AF547" s="229"/>
      <c r="AG547" s="229"/>
      <c r="AH547" s="229"/>
      <c r="AI547" s="229"/>
      <c r="AJ547" s="229"/>
      <c r="AK547" s="229"/>
      <c r="AL547" s="229"/>
      <c r="AM547" s="229"/>
      <c r="AN547" s="229"/>
      <c r="AO547" s="229"/>
      <c r="AP547" s="229"/>
      <c r="AQ547" s="229"/>
    </row>
    <row r="548" spans="22:43" x14ac:dyDescent="0.25">
      <c r="V548" s="229"/>
      <c r="W548" s="230"/>
      <c r="X548" s="230"/>
      <c r="Y548" s="230"/>
      <c r="AF548" s="229"/>
      <c r="AG548" s="229"/>
      <c r="AH548" s="229"/>
      <c r="AI548" s="229"/>
      <c r="AJ548" s="229"/>
      <c r="AK548" s="229"/>
      <c r="AL548" s="229"/>
      <c r="AM548" s="229"/>
      <c r="AN548" s="229"/>
      <c r="AO548" s="229"/>
      <c r="AP548" s="229"/>
      <c r="AQ548" s="229"/>
    </row>
    <row r="549" spans="22:43" x14ac:dyDescent="0.25">
      <c r="V549" s="229"/>
      <c r="W549" s="230"/>
      <c r="X549" s="230"/>
      <c r="Y549" s="230"/>
      <c r="AF549" s="229"/>
      <c r="AG549" s="229"/>
      <c r="AH549" s="229"/>
      <c r="AI549" s="229"/>
      <c r="AJ549" s="229"/>
      <c r="AK549" s="229"/>
      <c r="AL549" s="229"/>
      <c r="AM549" s="229"/>
      <c r="AN549" s="229"/>
      <c r="AO549" s="229"/>
      <c r="AP549" s="229"/>
      <c r="AQ549" s="229"/>
    </row>
    <row r="550" spans="22:43" x14ac:dyDescent="0.25">
      <c r="V550" s="229"/>
      <c r="W550" s="230"/>
      <c r="X550" s="230"/>
      <c r="Y550" s="230"/>
      <c r="AF550" s="229"/>
      <c r="AG550" s="229"/>
      <c r="AH550" s="229"/>
      <c r="AI550" s="229"/>
      <c r="AJ550" s="229"/>
      <c r="AK550" s="229"/>
      <c r="AL550" s="229"/>
      <c r="AM550" s="229"/>
      <c r="AN550" s="229"/>
      <c r="AO550" s="229"/>
      <c r="AP550" s="229"/>
      <c r="AQ550" s="229"/>
    </row>
    <row r="551" spans="22:43" x14ac:dyDescent="0.25">
      <c r="V551" s="229"/>
      <c r="W551" s="230"/>
      <c r="X551" s="230"/>
      <c r="Y551" s="230"/>
      <c r="AF551" s="229"/>
      <c r="AG551" s="229"/>
      <c r="AH551" s="229"/>
      <c r="AI551" s="229"/>
      <c r="AJ551" s="229"/>
      <c r="AK551" s="229"/>
      <c r="AL551" s="229"/>
      <c r="AM551" s="229"/>
      <c r="AN551" s="229"/>
      <c r="AO551" s="229"/>
      <c r="AP551" s="229"/>
      <c r="AQ551" s="229"/>
    </row>
    <row r="552" spans="22:43" x14ac:dyDescent="0.25">
      <c r="V552" s="229"/>
      <c r="W552" s="230"/>
      <c r="X552" s="230"/>
      <c r="Y552" s="230"/>
      <c r="AF552" s="229"/>
      <c r="AG552" s="229"/>
      <c r="AH552" s="229"/>
      <c r="AI552" s="229"/>
      <c r="AJ552" s="229"/>
      <c r="AK552" s="229"/>
      <c r="AL552" s="229"/>
      <c r="AM552" s="229"/>
      <c r="AN552" s="229"/>
      <c r="AO552" s="229"/>
      <c r="AP552" s="229"/>
      <c r="AQ552" s="229"/>
    </row>
    <row r="553" spans="22:43" x14ac:dyDescent="0.25">
      <c r="V553" s="229"/>
      <c r="W553" s="230"/>
      <c r="X553" s="230"/>
      <c r="Y553" s="230"/>
      <c r="AF553" s="229"/>
      <c r="AG553" s="229"/>
      <c r="AH553" s="229"/>
      <c r="AI553" s="229"/>
      <c r="AJ553" s="229"/>
      <c r="AK553" s="229"/>
      <c r="AL553" s="229"/>
      <c r="AM553" s="229"/>
      <c r="AN553" s="229"/>
      <c r="AO553" s="229"/>
      <c r="AP553" s="229"/>
      <c r="AQ553" s="229"/>
    </row>
    <row r="554" spans="22:43" x14ac:dyDescent="0.25">
      <c r="V554" s="229"/>
      <c r="W554" s="230"/>
      <c r="X554" s="230"/>
      <c r="Y554" s="230"/>
      <c r="AF554" s="229"/>
      <c r="AG554" s="229"/>
      <c r="AH554" s="229"/>
      <c r="AI554" s="229"/>
      <c r="AJ554" s="229"/>
      <c r="AK554" s="229"/>
      <c r="AL554" s="229"/>
      <c r="AM554" s="229"/>
      <c r="AN554" s="229"/>
      <c r="AO554" s="229"/>
      <c r="AP554" s="229"/>
      <c r="AQ554" s="229"/>
    </row>
    <row r="555" spans="22:43" x14ac:dyDescent="0.25">
      <c r="V555" s="229"/>
      <c r="W555" s="230"/>
      <c r="X555" s="230"/>
      <c r="Y555" s="230"/>
      <c r="AF555" s="229"/>
      <c r="AG555" s="229"/>
      <c r="AH555" s="229"/>
      <c r="AI555" s="229"/>
      <c r="AJ555" s="229"/>
      <c r="AK555" s="229"/>
      <c r="AL555" s="229"/>
      <c r="AM555" s="229"/>
      <c r="AN555" s="229"/>
      <c r="AO555" s="229"/>
      <c r="AP555" s="229"/>
      <c r="AQ555" s="229"/>
    </row>
    <row r="556" spans="22:43" x14ac:dyDescent="0.25">
      <c r="V556" s="229"/>
      <c r="W556" s="230"/>
      <c r="X556" s="230"/>
      <c r="Y556" s="230"/>
      <c r="AF556" s="229"/>
      <c r="AG556" s="229"/>
      <c r="AH556" s="229"/>
      <c r="AI556" s="229"/>
      <c r="AJ556" s="229"/>
      <c r="AK556" s="229"/>
      <c r="AL556" s="229"/>
      <c r="AM556" s="229"/>
      <c r="AN556" s="229"/>
      <c r="AO556" s="229"/>
      <c r="AP556" s="229"/>
      <c r="AQ556" s="229"/>
    </row>
    <row r="557" spans="22:43" x14ac:dyDescent="0.25">
      <c r="V557" s="229"/>
      <c r="W557" s="230"/>
      <c r="X557" s="230"/>
      <c r="Y557" s="230"/>
      <c r="AF557" s="229"/>
      <c r="AG557" s="229"/>
      <c r="AH557" s="229"/>
      <c r="AI557" s="229"/>
      <c r="AJ557" s="229"/>
      <c r="AK557" s="229"/>
      <c r="AL557" s="229"/>
      <c r="AM557" s="229"/>
      <c r="AN557" s="229"/>
      <c r="AO557" s="229"/>
      <c r="AP557" s="229"/>
      <c r="AQ557" s="229"/>
    </row>
    <row r="558" spans="22:43" x14ac:dyDescent="0.25">
      <c r="V558" s="229"/>
      <c r="W558" s="230"/>
      <c r="X558" s="230"/>
      <c r="Y558" s="230"/>
      <c r="AF558" s="229"/>
      <c r="AG558" s="229"/>
      <c r="AH558" s="229"/>
      <c r="AI558" s="229"/>
      <c r="AJ558" s="229"/>
      <c r="AK558" s="229"/>
      <c r="AL558" s="229"/>
      <c r="AM558" s="229"/>
      <c r="AN558" s="229"/>
      <c r="AO558" s="229"/>
      <c r="AP558" s="229"/>
      <c r="AQ558" s="229"/>
    </row>
    <row r="559" spans="22:43" x14ac:dyDescent="0.25">
      <c r="V559" s="229"/>
      <c r="W559" s="230"/>
      <c r="X559" s="230"/>
      <c r="Y559" s="230"/>
      <c r="AF559" s="229"/>
      <c r="AG559" s="229"/>
      <c r="AH559" s="229"/>
      <c r="AI559" s="229"/>
      <c r="AJ559" s="229"/>
      <c r="AK559" s="229"/>
      <c r="AL559" s="229"/>
      <c r="AM559" s="229"/>
      <c r="AN559" s="229"/>
      <c r="AO559" s="229"/>
      <c r="AP559" s="229"/>
      <c r="AQ559" s="229"/>
    </row>
    <row r="560" spans="22:43" x14ac:dyDescent="0.25">
      <c r="V560" s="229"/>
      <c r="W560" s="230"/>
      <c r="X560" s="230"/>
      <c r="Y560" s="230"/>
      <c r="AF560" s="229"/>
      <c r="AG560" s="229"/>
      <c r="AH560" s="229"/>
      <c r="AI560" s="229"/>
      <c r="AJ560" s="229"/>
      <c r="AK560" s="229"/>
      <c r="AL560" s="229"/>
      <c r="AM560" s="229"/>
      <c r="AN560" s="229"/>
      <c r="AO560" s="229"/>
      <c r="AP560" s="229"/>
      <c r="AQ560" s="229"/>
    </row>
    <row r="561" spans="22:43" x14ac:dyDescent="0.25">
      <c r="V561" s="229"/>
      <c r="W561" s="230"/>
      <c r="X561" s="230"/>
      <c r="Y561" s="230"/>
      <c r="AF561" s="229"/>
      <c r="AG561" s="229"/>
      <c r="AH561" s="229"/>
      <c r="AI561" s="229"/>
      <c r="AJ561" s="229"/>
      <c r="AK561" s="229"/>
      <c r="AL561" s="229"/>
      <c r="AM561" s="229"/>
      <c r="AN561" s="229"/>
      <c r="AO561" s="229"/>
      <c r="AP561" s="229"/>
      <c r="AQ561" s="229"/>
    </row>
    <row r="562" spans="22:43" x14ac:dyDescent="0.25">
      <c r="V562" s="229"/>
      <c r="W562" s="230"/>
      <c r="X562" s="230"/>
      <c r="Y562" s="230"/>
      <c r="AF562" s="229"/>
      <c r="AG562" s="229"/>
      <c r="AH562" s="229"/>
      <c r="AI562" s="229"/>
      <c r="AJ562" s="229"/>
      <c r="AK562" s="229"/>
      <c r="AL562" s="229"/>
      <c r="AM562" s="229"/>
      <c r="AN562" s="229"/>
      <c r="AO562" s="229"/>
      <c r="AP562" s="229"/>
      <c r="AQ562" s="229"/>
    </row>
    <row r="563" spans="22:43" x14ac:dyDescent="0.25">
      <c r="V563" s="229"/>
      <c r="W563" s="230"/>
      <c r="X563" s="230"/>
      <c r="Y563" s="230"/>
      <c r="AF563" s="229"/>
      <c r="AG563" s="229"/>
      <c r="AH563" s="229"/>
      <c r="AI563" s="229"/>
      <c r="AJ563" s="229"/>
      <c r="AK563" s="229"/>
      <c r="AL563" s="229"/>
      <c r="AM563" s="229"/>
      <c r="AN563" s="229"/>
      <c r="AO563" s="229"/>
      <c r="AP563" s="229"/>
      <c r="AQ563" s="229"/>
    </row>
    <row r="564" spans="22:43" x14ac:dyDescent="0.25">
      <c r="V564" s="229"/>
      <c r="W564" s="230"/>
      <c r="X564" s="230"/>
      <c r="Y564" s="230"/>
      <c r="AF564" s="229"/>
      <c r="AG564" s="229"/>
      <c r="AH564" s="229"/>
      <c r="AI564" s="229"/>
      <c r="AJ564" s="229"/>
      <c r="AK564" s="229"/>
      <c r="AL564" s="229"/>
      <c r="AM564" s="229"/>
      <c r="AN564" s="229"/>
      <c r="AO564" s="229"/>
      <c r="AP564" s="229"/>
      <c r="AQ564" s="229"/>
    </row>
    <row r="565" spans="22:43" x14ac:dyDescent="0.25">
      <c r="V565" s="229"/>
      <c r="W565" s="230"/>
      <c r="X565" s="230"/>
      <c r="Y565" s="230"/>
      <c r="AF565" s="229"/>
      <c r="AG565" s="229"/>
      <c r="AH565" s="229"/>
      <c r="AI565" s="229"/>
      <c r="AJ565" s="229"/>
      <c r="AK565" s="229"/>
      <c r="AL565" s="229"/>
      <c r="AM565" s="229"/>
      <c r="AN565" s="229"/>
      <c r="AO565" s="229"/>
      <c r="AP565" s="229"/>
      <c r="AQ565" s="229"/>
    </row>
    <row r="566" spans="22:43" x14ac:dyDescent="0.25">
      <c r="V566" s="229"/>
      <c r="W566" s="230"/>
      <c r="X566" s="230"/>
      <c r="Y566" s="230"/>
      <c r="AF566" s="229"/>
      <c r="AG566" s="229"/>
      <c r="AH566" s="229"/>
      <c r="AI566" s="229"/>
      <c r="AJ566" s="229"/>
      <c r="AK566" s="229"/>
      <c r="AL566" s="229"/>
      <c r="AM566" s="229"/>
      <c r="AN566" s="229"/>
      <c r="AO566" s="229"/>
      <c r="AP566" s="229"/>
      <c r="AQ566" s="229"/>
    </row>
    <row r="567" spans="22:43" x14ac:dyDescent="0.25">
      <c r="V567" s="229"/>
      <c r="W567" s="230"/>
      <c r="X567" s="230"/>
      <c r="Y567" s="230"/>
      <c r="AF567" s="229"/>
      <c r="AG567" s="229"/>
      <c r="AH567" s="229"/>
      <c r="AI567" s="229"/>
      <c r="AJ567" s="229"/>
      <c r="AK567" s="229"/>
      <c r="AL567" s="229"/>
      <c r="AM567" s="229"/>
      <c r="AN567" s="229"/>
      <c r="AO567" s="229"/>
      <c r="AP567" s="229"/>
      <c r="AQ567" s="229"/>
    </row>
    <row r="568" spans="22:43" x14ac:dyDescent="0.25">
      <c r="V568" s="229"/>
      <c r="W568" s="230"/>
      <c r="X568" s="230"/>
      <c r="Y568" s="230"/>
      <c r="AF568" s="229"/>
      <c r="AG568" s="229"/>
      <c r="AH568" s="229"/>
      <c r="AI568" s="229"/>
      <c r="AJ568" s="229"/>
      <c r="AK568" s="229"/>
      <c r="AL568" s="229"/>
      <c r="AM568" s="229"/>
      <c r="AN568" s="229"/>
      <c r="AO568" s="229"/>
      <c r="AP568" s="229"/>
      <c r="AQ568" s="229"/>
    </row>
    <row r="569" spans="22:43" x14ac:dyDescent="0.25">
      <c r="V569" s="229"/>
      <c r="W569" s="230"/>
      <c r="X569" s="230"/>
      <c r="Y569" s="230"/>
      <c r="AF569" s="229"/>
      <c r="AG569" s="229"/>
      <c r="AH569" s="229"/>
      <c r="AI569" s="229"/>
      <c r="AJ569" s="229"/>
      <c r="AK569" s="229"/>
      <c r="AL569" s="229"/>
      <c r="AM569" s="229"/>
      <c r="AN569" s="229"/>
      <c r="AO569" s="229"/>
      <c r="AP569" s="229"/>
      <c r="AQ569" s="229"/>
    </row>
    <row r="570" spans="22:43" x14ac:dyDescent="0.25">
      <c r="V570" s="229"/>
      <c r="W570" s="230"/>
      <c r="X570" s="230"/>
      <c r="Y570" s="230"/>
      <c r="AF570" s="229"/>
      <c r="AG570" s="229"/>
      <c r="AH570" s="229"/>
      <c r="AI570" s="229"/>
      <c r="AJ570" s="229"/>
      <c r="AK570" s="229"/>
      <c r="AL570" s="229"/>
      <c r="AM570" s="229"/>
      <c r="AN570" s="229"/>
      <c r="AO570" s="229"/>
      <c r="AP570" s="229"/>
      <c r="AQ570" s="229"/>
    </row>
    <row r="571" spans="22:43" x14ac:dyDescent="0.25">
      <c r="V571" s="229"/>
      <c r="W571" s="230"/>
      <c r="X571" s="230"/>
      <c r="Y571" s="230"/>
      <c r="AF571" s="229"/>
      <c r="AG571" s="229"/>
      <c r="AH571" s="229"/>
      <c r="AI571" s="229"/>
      <c r="AJ571" s="229"/>
      <c r="AK571" s="229"/>
      <c r="AL571" s="229"/>
      <c r="AM571" s="229"/>
      <c r="AN571" s="229"/>
      <c r="AO571" s="229"/>
      <c r="AP571" s="229"/>
      <c r="AQ571" s="229"/>
    </row>
    <row r="572" spans="22:43" x14ac:dyDescent="0.25">
      <c r="V572" s="229"/>
      <c r="W572" s="230"/>
      <c r="X572" s="230"/>
      <c r="Y572" s="230"/>
      <c r="AF572" s="229"/>
      <c r="AG572" s="229"/>
      <c r="AH572" s="229"/>
      <c r="AI572" s="229"/>
      <c r="AJ572" s="229"/>
      <c r="AK572" s="229"/>
      <c r="AL572" s="229"/>
      <c r="AM572" s="229"/>
      <c r="AN572" s="229"/>
      <c r="AO572" s="229"/>
      <c r="AP572" s="229"/>
      <c r="AQ572" s="229"/>
    </row>
    <row r="573" spans="22:43" x14ac:dyDescent="0.25">
      <c r="V573" s="229"/>
      <c r="W573" s="230"/>
      <c r="X573" s="230"/>
      <c r="Y573" s="230"/>
      <c r="AF573" s="229"/>
      <c r="AG573" s="229"/>
      <c r="AH573" s="229"/>
      <c r="AI573" s="229"/>
      <c r="AJ573" s="229"/>
      <c r="AK573" s="229"/>
      <c r="AL573" s="229"/>
      <c r="AM573" s="229"/>
      <c r="AN573" s="229"/>
      <c r="AO573" s="229"/>
      <c r="AP573" s="229"/>
      <c r="AQ573" s="229"/>
    </row>
    <row r="574" spans="22:43" x14ac:dyDescent="0.25">
      <c r="V574" s="229"/>
      <c r="W574" s="230"/>
      <c r="X574" s="230"/>
      <c r="Y574" s="230"/>
      <c r="AF574" s="229"/>
      <c r="AG574" s="229"/>
      <c r="AH574" s="229"/>
      <c r="AI574" s="229"/>
      <c r="AJ574" s="229"/>
      <c r="AK574" s="229"/>
      <c r="AL574" s="229"/>
      <c r="AM574" s="229"/>
      <c r="AN574" s="229"/>
      <c r="AO574" s="229"/>
      <c r="AP574" s="229"/>
      <c r="AQ574" s="229"/>
    </row>
    <row r="575" spans="22:43" x14ac:dyDescent="0.25">
      <c r="V575" s="229"/>
      <c r="W575" s="230"/>
      <c r="X575" s="230"/>
      <c r="Y575" s="230"/>
      <c r="AF575" s="229"/>
      <c r="AG575" s="229"/>
      <c r="AH575" s="229"/>
      <c r="AI575" s="229"/>
      <c r="AJ575" s="229"/>
      <c r="AK575" s="229"/>
      <c r="AL575" s="229"/>
      <c r="AM575" s="229"/>
      <c r="AN575" s="229"/>
      <c r="AO575" s="229"/>
      <c r="AP575" s="229"/>
      <c r="AQ575" s="229"/>
    </row>
    <row r="576" spans="22:43" x14ac:dyDescent="0.25">
      <c r="V576" s="229"/>
      <c r="W576" s="230"/>
      <c r="X576" s="230"/>
      <c r="Y576" s="230"/>
      <c r="AF576" s="229"/>
      <c r="AG576" s="229"/>
      <c r="AH576" s="229"/>
      <c r="AI576" s="229"/>
      <c r="AJ576" s="229"/>
      <c r="AK576" s="229"/>
      <c r="AL576" s="229"/>
      <c r="AM576" s="229"/>
      <c r="AN576" s="229"/>
      <c r="AO576" s="229"/>
      <c r="AP576" s="229"/>
      <c r="AQ576" s="229"/>
    </row>
    <row r="577" spans="22:43" x14ac:dyDescent="0.25">
      <c r="V577" s="229"/>
      <c r="W577" s="230"/>
      <c r="X577" s="230"/>
      <c r="Y577" s="230"/>
      <c r="AF577" s="229"/>
      <c r="AG577" s="229"/>
      <c r="AH577" s="229"/>
      <c r="AI577" s="229"/>
      <c r="AJ577" s="229"/>
      <c r="AK577" s="229"/>
      <c r="AL577" s="229"/>
      <c r="AM577" s="229"/>
      <c r="AN577" s="229"/>
      <c r="AO577" s="229"/>
      <c r="AP577" s="229"/>
      <c r="AQ577" s="229"/>
    </row>
    <row r="578" spans="22:43" x14ac:dyDescent="0.25">
      <c r="V578" s="229"/>
      <c r="W578" s="230"/>
      <c r="X578" s="230"/>
      <c r="Y578" s="230"/>
      <c r="AF578" s="229"/>
      <c r="AG578" s="229"/>
      <c r="AH578" s="229"/>
      <c r="AI578" s="229"/>
      <c r="AJ578" s="229"/>
      <c r="AK578" s="229"/>
      <c r="AL578" s="229"/>
      <c r="AM578" s="229"/>
      <c r="AN578" s="229"/>
      <c r="AO578" s="229"/>
      <c r="AP578" s="229"/>
      <c r="AQ578" s="229"/>
    </row>
    <row r="579" spans="22:43" x14ac:dyDescent="0.25">
      <c r="V579" s="229"/>
      <c r="W579" s="230"/>
      <c r="X579" s="230"/>
      <c r="Y579" s="230"/>
      <c r="AF579" s="229"/>
      <c r="AG579" s="229"/>
      <c r="AH579" s="229"/>
      <c r="AI579" s="229"/>
      <c r="AJ579" s="229"/>
      <c r="AK579" s="229"/>
      <c r="AL579" s="229"/>
      <c r="AM579" s="229"/>
      <c r="AN579" s="229"/>
      <c r="AO579" s="229"/>
      <c r="AP579" s="229"/>
      <c r="AQ579" s="229"/>
    </row>
    <row r="580" spans="22:43" x14ac:dyDescent="0.25">
      <c r="V580" s="229"/>
      <c r="W580" s="230"/>
      <c r="X580" s="230"/>
      <c r="Y580" s="230"/>
      <c r="AF580" s="229"/>
      <c r="AG580" s="229"/>
      <c r="AH580" s="229"/>
      <c r="AI580" s="229"/>
      <c r="AJ580" s="229"/>
      <c r="AK580" s="229"/>
      <c r="AL580" s="229"/>
      <c r="AM580" s="229"/>
      <c r="AN580" s="229"/>
      <c r="AO580" s="229"/>
      <c r="AP580" s="229"/>
      <c r="AQ580" s="229"/>
    </row>
    <row r="581" spans="22:43" x14ac:dyDescent="0.25">
      <c r="V581" s="229"/>
      <c r="W581" s="230"/>
      <c r="X581" s="230"/>
      <c r="Y581" s="230"/>
      <c r="AF581" s="229"/>
      <c r="AG581" s="229"/>
      <c r="AH581" s="229"/>
      <c r="AI581" s="229"/>
      <c r="AJ581" s="229"/>
      <c r="AK581" s="229"/>
      <c r="AL581" s="229"/>
      <c r="AM581" s="229"/>
      <c r="AN581" s="229"/>
      <c r="AO581" s="229"/>
      <c r="AP581" s="229"/>
      <c r="AQ581" s="229"/>
    </row>
    <row r="582" spans="22:43" x14ac:dyDescent="0.25">
      <c r="V582" s="229"/>
      <c r="W582" s="230"/>
      <c r="X582" s="230"/>
      <c r="Y582" s="230"/>
      <c r="AF582" s="229"/>
      <c r="AG582" s="229"/>
      <c r="AH582" s="229"/>
      <c r="AI582" s="229"/>
      <c r="AJ582" s="229"/>
      <c r="AK582" s="229"/>
      <c r="AL582" s="229"/>
      <c r="AM582" s="229"/>
      <c r="AN582" s="229"/>
      <c r="AO582" s="229"/>
      <c r="AP582" s="229"/>
      <c r="AQ582" s="229"/>
    </row>
    <row r="583" spans="22:43" x14ac:dyDescent="0.25">
      <c r="V583" s="229"/>
      <c r="W583" s="230"/>
      <c r="X583" s="230"/>
      <c r="Y583" s="230"/>
      <c r="AF583" s="229"/>
      <c r="AG583" s="229"/>
      <c r="AH583" s="229"/>
      <c r="AI583" s="229"/>
      <c r="AJ583" s="229"/>
      <c r="AK583" s="229"/>
      <c r="AL583" s="229"/>
      <c r="AM583" s="229"/>
      <c r="AN583" s="229"/>
      <c r="AO583" s="229"/>
      <c r="AP583" s="229"/>
      <c r="AQ583" s="229"/>
    </row>
    <row r="584" spans="22:43" x14ac:dyDescent="0.25">
      <c r="V584" s="229"/>
      <c r="W584" s="230"/>
      <c r="X584" s="230"/>
      <c r="Y584" s="230"/>
      <c r="AF584" s="229"/>
      <c r="AG584" s="229"/>
      <c r="AH584" s="229"/>
      <c r="AI584" s="229"/>
      <c r="AJ584" s="229"/>
      <c r="AK584" s="229"/>
      <c r="AL584" s="229"/>
      <c r="AM584" s="229"/>
      <c r="AN584" s="229"/>
      <c r="AO584" s="229"/>
      <c r="AP584" s="229"/>
      <c r="AQ584" s="229"/>
    </row>
    <row r="585" spans="22:43" x14ac:dyDescent="0.25">
      <c r="V585" s="229"/>
      <c r="W585" s="230"/>
      <c r="X585" s="230"/>
      <c r="Y585" s="230"/>
      <c r="AF585" s="229"/>
      <c r="AG585" s="229"/>
      <c r="AH585" s="229"/>
      <c r="AI585" s="229"/>
      <c r="AJ585" s="229"/>
      <c r="AK585" s="229"/>
      <c r="AL585" s="229"/>
      <c r="AM585" s="229"/>
      <c r="AN585" s="229"/>
      <c r="AO585" s="229"/>
      <c r="AP585" s="229"/>
      <c r="AQ585" s="229"/>
    </row>
    <row r="586" spans="22:43" x14ac:dyDescent="0.25">
      <c r="V586" s="229"/>
      <c r="W586" s="230"/>
      <c r="X586" s="230"/>
      <c r="Y586" s="230"/>
      <c r="AF586" s="229"/>
      <c r="AG586" s="229"/>
      <c r="AH586" s="229"/>
      <c r="AI586" s="229"/>
      <c r="AJ586" s="229"/>
      <c r="AK586" s="229"/>
      <c r="AL586" s="229"/>
      <c r="AM586" s="229"/>
      <c r="AN586" s="229"/>
      <c r="AO586" s="229"/>
      <c r="AP586" s="229"/>
      <c r="AQ586" s="229"/>
    </row>
    <row r="587" spans="22:43" x14ac:dyDescent="0.25">
      <c r="V587" s="229"/>
      <c r="W587" s="230"/>
      <c r="X587" s="230"/>
      <c r="Y587" s="230"/>
      <c r="AF587" s="229"/>
      <c r="AG587" s="229"/>
      <c r="AH587" s="229"/>
      <c r="AI587" s="229"/>
      <c r="AJ587" s="229"/>
      <c r="AK587" s="229"/>
      <c r="AL587" s="229"/>
      <c r="AM587" s="229"/>
      <c r="AN587" s="229"/>
      <c r="AO587" s="229"/>
      <c r="AP587" s="229"/>
      <c r="AQ587" s="229"/>
    </row>
    <row r="588" spans="22:43" x14ac:dyDescent="0.25">
      <c r="V588" s="229"/>
      <c r="W588" s="230"/>
      <c r="X588" s="230"/>
      <c r="Y588" s="230"/>
      <c r="AF588" s="229"/>
      <c r="AG588" s="229"/>
      <c r="AH588" s="229"/>
      <c r="AI588" s="229"/>
      <c r="AJ588" s="229"/>
      <c r="AK588" s="229"/>
      <c r="AL588" s="229"/>
      <c r="AM588" s="229"/>
      <c r="AN588" s="229"/>
      <c r="AO588" s="229"/>
      <c r="AP588" s="229"/>
      <c r="AQ588" s="229"/>
    </row>
    <row r="589" spans="22:43" x14ac:dyDescent="0.25">
      <c r="V589" s="229"/>
      <c r="W589" s="230"/>
      <c r="X589" s="230"/>
      <c r="Y589" s="230"/>
      <c r="AF589" s="229"/>
      <c r="AG589" s="229"/>
      <c r="AH589" s="229"/>
      <c r="AI589" s="229"/>
      <c r="AJ589" s="229"/>
      <c r="AK589" s="229"/>
      <c r="AL589" s="229"/>
      <c r="AM589" s="229"/>
      <c r="AN589" s="229"/>
      <c r="AO589" s="229"/>
      <c r="AP589" s="229"/>
      <c r="AQ589" s="229"/>
    </row>
    <row r="590" spans="22:43" x14ac:dyDescent="0.25">
      <c r="V590" s="229"/>
      <c r="W590" s="230"/>
      <c r="X590" s="230"/>
      <c r="Y590" s="230"/>
      <c r="AF590" s="229"/>
      <c r="AG590" s="229"/>
      <c r="AH590" s="229"/>
      <c r="AI590" s="229"/>
      <c r="AJ590" s="229"/>
      <c r="AK590" s="229"/>
      <c r="AL590" s="229"/>
      <c r="AM590" s="229"/>
      <c r="AN590" s="229"/>
      <c r="AO590" s="229"/>
      <c r="AP590" s="229"/>
      <c r="AQ590" s="229"/>
    </row>
    <row r="591" spans="22:43" x14ac:dyDescent="0.25">
      <c r="V591" s="229"/>
      <c r="W591" s="230"/>
      <c r="X591" s="230"/>
      <c r="Y591" s="230"/>
      <c r="AF591" s="229"/>
      <c r="AG591" s="229"/>
      <c r="AH591" s="229"/>
      <c r="AI591" s="229"/>
      <c r="AJ591" s="229"/>
      <c r="AK591" s="229"/>
      <c r="AL591" s="229"/>
      <c r="AM591" s="229"/>
      <c r="AN591" s="229"/>
      <c r="AO591" s="229"/>
      <c r="AP591" s="229"/>
      <c r="AQ591" s="229"/>
    </row>
    <row r="592" spans="22:43" x14ac:dyDescent="0.25">
      <c r="V592" s="229"/>
      <c r="W592" s="230"/>
      <c r="X592" s="230"/>
      <c r="Y592" s="230"/>
      <c r="AF592" s="229"/>
      <c r="AG592" s="229"/>
      <c r="AH592" s="229"/>
      <c r="AI592" s="229"/>
      <c r="AJ592" s="229"/>
      <c r="AK592" s="229"/>
      <c r="AL592" s="229"/>
      <c r="AM592" s="229"/>
      <c r="AN592" s="229"/>
      <c r="AO592" s="229"/>
      <c r="AP592" s="229"/>
      <c r="AQ592" s="229"/>
    </row>
    <row r="593" spans="22:43" x14ac:dyDescent="0.25">
      <c r="V593" s="229"/>
      <c r="W593" s="230"/>
      <c r="X593" s="230"/>
      <c r="Y593" s="230"/>
      <c r="AF593" s="229"/>
      <c r="AG593" s="229"/>
      <c r="AH593" s="229"/>
      <c r="AI593" s="229"/>
      <c r="AJ593" s="229"/>
      <c r="AK593" s="229"/>
      <c r="AL593" s="229"/>
      <c r="AM593" s="229"/>
      <c r="AN593" s="229"/>
      <c r="AO593" s="229"/>
      <c r="AP593" s="229"/>
      <c r="AQ593" s="229"/>
    </row>
    <row r="594" spans="22:43" x14ac:dyDescent="0.25">
      <c r="V594" s="229"/>
      <c r="W594" s="230"/>
      <c r="X594" s="230"/>
      <c r="Y594" s="230"/>
      <c r="AF594" s="229"/>
      <c r="AG594" s="229"/>
      <c r="AH594" s="229"/>
      <c r="AI594" s="229"/>
      <c r="AJ594" s="229"/>
      <c r="AK594" s="229"/>
      <c r="AL594" s="229"/>
      <c r="AM594" s="229"/>
      <c r="AN594" s="229"/>
      <c r="AO594" s="229"/>
      <c r="AP594" s="229"/>
      <c r="AQ594" s="229"/>
    </row>
    <row r="595" spans="22:43" x14ac:dyDescent="0.25">
      <c r="V595" s="229"/>
      <c r="W595" s="230"/>
      <c r="X595" s="230"/>
      <c r="Y595" s="230"/>
      <c r="AF595" s="229"/>
      <c r="AG595" s="229"/>
      <c r="AH595" s="229"/>
      <c r="AI595" s="229"/>
      <c r="AJ595" s="229"/>
      <c r="AK595" s="229"/>
      <c r="AL595" s="229"/>
      <c r="AM595" s="229"/>
      <c r="AN595" s="229"/>
      <c r="AO595" s="229"/>
      <c r="AP595" s="229"/>
      <c r="AQ595" s="229"/>
    </row>
    <row r="596" spans="22:43" x14ac:dyDescent="0.25">
      <c r="V596" s="229"/>
      <c r="W596" s="230"/>
      <c r="X596" s="230"/>
      <c r="Y596" s="230"/>
      <c r="AF596" s="229"/>
      <c r="AG596" s="229"/>
      <c r="AH596" s="229"/>
      <c r="AI596" s="229"/>
      <c r="AJ596" s="229"/>
      <c r="AK596" s="229"/>
      <c r="AL596" s="229"/>
      <c r="AM596" s="229"/>
      <c r="AN596" s="229"/>
      <c r="AO596" s="229"/>
      <c r="AP596" s="229"/>
      <c r="AQ596" s="229"/>
    </row>
    <row r="597" spans="22:43" x14ac:dyDescent="0.25">
      <c r="V597" s="229"/>
      <c r="W597" s="230"/>
      <c r="X597" s="230"/>
      <c r="Y597" s="230"/>
      <c r="AF597" s="229"/>
      <c r="AG597" s="229"/>
      <c r="AH597" s="229"/>
      <c r="AI597" s="229"/>
      <c r="AJ597" s="229"/>
      <c r="AK597" s="229"/>
      <c r="AL597" s="229"/>
      <c r="AM597" s="229"/>
      <c r="AN597" s="229"/>
      <c r="AO597" s="229"/>
      <c r="AP597" s="229"/>
      <c r="AQ597" s="229"/>
    </row>
    <row r="598" spans="22:43" x14ac:dyDescent="0.25">
      <c r="V598" s="229"/>
      <c r="W598" s="230"/>
      <c r="X598" s="230"/>
      <c r="Y598" s="230"/>
      <c r="AF598" s="229"/>
      <c r="AG598" s="229"/>
      <c r="AH598" s="229"/>
      <c r="AI598" s="229"/>
      <c r="AJ598" s="229"/>
      <c r="AK598" s="229"/>
      <c r="AL598" s="229"/>
      <c r="AM598" s="229"/>
      <c r="AN598" s="229"/>
      <c r="AO598" s="229"/>
      <c r="AP598" s="229"/>
      <c r="AQ598" s="229"/>
    </row>
    <row r="599" spans="22:43" x14ac:dyDescent="0.25">
      <c r="V599" s="229"/>
      <c r="W599" s="230"/>
      <c r="X599" s="230"/>
      <c r="Y599" s="230"/>
      <c r="AF599" s="229"/>
      <c r="AG599" s="229"/>
      <c r="AH599" s="229"/>
      <c r="AI599" s="229"/>
      <c r="AJ599" s="229"/>
      <c r="AK599" s="229"/>
      <c r="AL599" s="229"/>
      <c r="AM599" s="229"/>
      <c r="AN599" s="229"/>
      <c r="AO599" s="229"/>
      <c r="AP599" s="229"/>
      <c r="AQ599" s="229"/>
    </row>
    <row r="600" spans="22:43" x14ac:dyDescent="0.25">
      <c r="V600" s="229"/>
      <c r="W600" s="230"/>
      <c r="X600" s="230"/>
      <c r="Y600" s="230"/>
      <c r="AF600" s="229"/>
      <c r="AG600" s="229"/>
      <c r="AH600" s="229"/>
      <c r="AI600" s="229"/>
      <c r="AJ600" s="229"/>
      <c r="AK600" s="229"/>
      <c r="AL600" s="229"/>
      <c r="AM600" s="229"/>
      <c r="AN600" s="229"/>
      <c r="AO600" s="229"/>
      <c r="AP600" s="229"/>
      <c r="AQ600" s="229"/>
    </row>
    <row r="601" spans="22:43" x14ac:dyDescent="0.25">
      <c r="V601" s="229"/>
      <c r="W601" s="230"/>
      <c r="X601" s="230"/>
      <c r="Y601" s="230"/>
      <c r="AF601" s="229"/>
      <c r="AG601" s="229"/>
      <c r="AH601" s="229"/>
      <c r="AI601" s="229"/>
      <c r="AJ601" s="229"/>
      <c r="AK601" s="229"/>
      <c r="AL601" s="229"/>
      <c r="AM601" s="229"/>
      <c r="AN601" s="229"/>
      <c r="AO601" s="229"/>
      <c r="AP601" s="229"/>
      <c r="AQ601" s="229"/>
    </row>
    <row r="602" spans="22:43" x14ac:dyDescent="0.25">
      <c r="V602" s="229"/>
      <c r="W602" s="230"/>
      <c r="X602" s="230"/>
      <c r="Y602" s="230"/>
      <c r="AF602" s="229"/>
      <c r="AG602" s="229"/>
      <c r="AH602" s="229"/>
      <c r="AI602" s="229"/>
      <c r="AJ602" s="229"/>
      <c r="AK602" s="229"/>
      <c r="AL602" s="229"/>
      <c r="AM602" s="229"/>
      <c r="AN602" s="229"/>
      <c r="AO602" s="229"/>
      <c r="AP602" s="229"/>
      <c r="AQ602" s="229"/>
    </row>
    <row r="603" spans="22:43" x14ac:dyDescent="0.25">
      <c r="V603" s="229"/>
      <c r="W603" s="230"/>
      <c r="X603" s="230"/>
      <c r="Y603" s="230"/>
      <c r="AF603" s="229"/>
      <c r="AG603" s="229"/>
      <c r="AH603" s="229"/>
      <c r="AI603" s="229"/>
      <c r="AJ603" s="229"/>
      <c r="AK603" s="229"/>
      <c r="AL603" s="229"/>
      <c r="AM603" s="229"/>
      <c r="AN603" s="229"/>
      <c r="AO603" s="229"/>
      <c r="AP603" s="229"/>
      <c r="AQ603" s="229"/>
    </row>
    <row r="604" spans="22:43" x14ac:dyDescent="0.25">
      <c r="V604" s="229"/>
      <c r="W604" s="230"/>
      <c r="X604" s="230"/>
      <c r="Y604" s="230"/>
      <c r="AF604" s="229"/>
      <c r="AG604" s="229"/>
      <c r="AH604" s="229"/>
      <c r="AI604" s="229"/>
      <c r="AJ604" s="229"/>
      <c r="AK604" s="229"/>
      <c r="AL604" s="229"/>
      <c r="AM604" s="229"/>
      <c r="AN604" s="229"/>
      <c r="AO604" s="229"/>
      <c r="AP604" s="229"/>
      <c r="AQ604" s="229"/>
    </row>
    <row r="605" spans="22:43" x14ac:dyDescent="0.25">
      <c r="V605" s="229"/>
      <c r="W605" s="230"/>
      <c r="X605" s="230"/>
      <c r="Y605" s="230"/>
      <c r="AF605" s="229"/>
      <c r="AG605" s="229"/>
      <c r="AH605" s="229"/>
      <c r="AI605" s="229"/>
      <c r="AJ605" s="229"/>
      <c r="AK605" s="229"/>
      <c r="AL605" s="229"/>
      <c r="AM605" s="229"/>
      <c r="AN605" s="229"/>
      <c r="AO605" s="229"/>
      <c r="AP605" s="229"/>
      <c r="AQ605" s="229"/>
    </row>
    <row r="606" spans="22:43" x14ac:dyDescent="0.25">
      <c r="V606" s="229"/>
      <c r="W606" s="230"/>
      <c r="X606" s="230"/>
      <c r="Y606" s="230"/>
      <c r="AF606" s="229"/>
      <c r="AG606" s="229"/>
      <c r="AH606" s="229"/>
      <c r="AI606" s="229"/>
      <c r="AJ606" s="229"/>
      <c r="AK606" s="229"/>
      <c r="AL606" s="229"/>
      <c r="AM606" s="229"/>
      <c r="AN606" s="229"/>
      <c r="AO606" s="229"/>
      <c r="AP606" s="229"/>
      <c r="AQ606" s="229"/>
    </row>
    <row r="607" spans="22:43" x14ac:dyDescent="0.25">
      <c r="V607" s="229"/>
      <c r="W607" s="230"/>
      <c r="X607" s="230"/>
      <c r="Y607" s="230"/>
      <c r="AF607" s="229"/>
      <c r="AG607" s="229"/>
      <c r="AH607" s="229"/>
      <c r="AI607" s="229"/>
      <c r="AJ607" s="229"/>
      <c r="AK607" s="229"/>
      <c r="AL607" s="229"/>
      <c r="AM607" s="229"/>
      <c r="AN607" s="229"/>
      <c r="AO607" s="229"/>
      <c r="AP607" s="229"/>
      <c r="AQ607" s="229"/>
    </row>
    <row r="608" spans="22:43" x14ac:dyDescent="0.25">
      <c r="V608" s="229"/>
      <c r="W608" s="230"/>
      <c r="X608" s="230"/>
      <c r="Y608" s="230"/>
      <c r="AF608" s="229"/>
      <c r="AG608" s="229"/>
      <c r="AH608" s="229"/>
      <c r="AI608" s="229"/>
      <c r="AJ608" s="229"/>
      <c r="AK608" s="229"/>
      <c r="AL608" s="229"/>
      <c r="AM608" s="229"/>
      <c r="AN608" s="229"/>
      <c r="AO608" s="229"/>
      <c r="AP608" s="229"/>
      <c r="AQ608" s="229"/>
    </row>
    <row r="609" spans="22:43" x14ac:dyDescent="0.25">
      <c r="V609" s="229"/>
      <c r="W609" s="230"/>
      <c r="X609" s="230"/>
      <c r="Y609" s="230"/>
      <c r="AF609" s="229"/>
      <c r="AG609" s="229"/>
      <c r="AH609" s="229"/>
      <c r="AI609" s="229"/>
      <c r="AJ609" s="229"/>
      <c r="AK609" s="229"/>
      <c r="AL609" s="229"/>
      <c r="AM609" s="229"/>
      <c r="AN609" s="229"/>
      <c r="AO609" s="229"/>
      <c r="AP609" s="229"/>
      <c r="AQ609" s="229"/>
    </row>
    <row r="610" spans="22:43" x14ac:dyDescent="0.25">
      <c r="V610" s="229"/>
      <c r="W610" s="230"/>
      <c r="X610" s="230"/>
      <c r="Y610" s="230"/>
      <c r="AF610" s="229"/>
      <c r="AG610" s="229"/>
      <c r="AH610" s="229"/>
      <c r="AI610" s="229"/>
      <c r="AJ610" s="229"/>
      <c r="AK610" s="229"/>
      <c r="AL610" s="229"/>
      <c r="AM610" s="229"/>
      <c r="AN610" s="229"/>
      <c r="AO610" s="229"/>
      <c r="AP610" s="229"/>
      <c r="AQ610" s="229"/>
    </row>
    <row r="611" spans="22:43" x14ac:dyDescent="0.25">
      <c r="V611" s="229"/>
      <c r="W611" s="230"/>
      <c r="X611" s="230"/>
      <c r="Y611" s="230"/>
      <c r="AF611" s="229"/>
      <c r="AG611" s="229"/>
      <c r="AH611" s="229"/>
      <c r="AI611" s="229"/>
      <c r="AJ611" s="229"/>
      <c r="AK611" s="229"/>
      <c r="AL611" s="229"/>
      <c r="AM611" s="229"/>
      <c r="AN611" s="229"/>
      <c r="AO611" s="229"/>
      <c r="AP611" s="229"/>
      <c r="AQ611" s="229"/>
    </row>
    <row r="612" spans="22:43" x14ac:dyDescent="0.25">
      <c r="V612" s="229"/>
      <c r="W612" s="230"/>
      <c r="X612" s="230"/>
      <c r="Y612" s="230"/>
      <c r="AF612" s="229"/>
      <c r="AG612" s="229"/>
      <c r="AH612" s="229"/>
      <c r="AI612" s="229"/>
      <c r="AJ612" s="229"/>
      <c r="AK612" s="229"/>
      <c r="AL612" s="229"/>
      <c r="AM612" s="229"/>
      <c r="AN612" s="229"/>
      <c r="AO612" s="229"/>
      <c r="AP612" s="229"/>
      <c r="AQ612" s="229"/>
    </row>
    <row r="613" spans="22:43" x14ac:dyDescent="0.25">
      <c r="V613" s="229"/>
      <c r="W613" s="230"/>
      <c r="X613" s="230"/>
      <c r="Y613" s="230"/>
      <c r="AF613" s="229"/>
      <c r="AG613" s="229"/>
      <c r="AH613" s="229"/>
      <c r="AI613" s="229"/>
      <c r="AJ613" s="229"/>
      <c r="AK613" s="229"/>
      <c r="AL613" s="229"/>
      <c r="AM613" s="229"/>
      <c r="AN613" s="229"/>
      <c r="AO613" s="229"/>
      <c r="AP613" s="229"/>
      <c r="AQ613" s="229"/>
    </row>
    <row r="614" spans="22:43" x14ac:dyDescent="0.25">
      <c r="V614" s="229"/>
      <c r="W614" s="230"/>
      <c r="X614" s="230"/>
      <c r="Y614" s="230"/>
      <c r="AF614" s="229"/>
      <c r="AG614" s="229"/>
      <c r="AH614" s="229"/>
      <c r="AI614" s="229"/>
      <c r="AJ614" s="229"/>
      <c r="AK614" s="229"/>
      <c r="AL614" s="229"/>
      <c r="AM614" s="229"/>
      <c r="AN614" s="229"/>
      <c r="AO614" s="229"/>
      <c r="AP614" s="229"/>
      <c r="AQ614" s="229"/>
    </row>
    <row r="615" spans="22:43" x14ac:dyDescent="0.25">
      <c r="V615" s="229"/>
      <c r="W615" s="230"/>
      <c r="X615" s="230"/>
      <c r="Y615" s="230"/>
      <c r="AF615" s="229"/>
      <c r="AG615" s="229"/>
      <c r="AH615" s="229"/>
      <c r="AI615" s="229"/>
      <c r="AJ615" s="229"/>
      <c r="AK615" s="229"/>
      <c r="AL615" s="229"/>
      <c r="AM615" s="229"/>
      <c r="AN615" s="229"/>
      <c r="AO615" s="229"/>
      <c r="AP615" s="229"/>
      <c r="AQ615" s="229"/>
    </row>
    <row r="616" spans="22:43" x14ac:dyDescent="0.25">
      <c r="V616" s="229"/>
      <c r="W616" s="230"/>
      <c r="X616" s="230"/>
      <c r="Y616" s="230"/>
      <c r="AF616" s="229"/>
      <c r="AG616" s="229"/>
      <c r="AH616" s="229"/>
      <c r="AI616" s="229"/>
      <c r="AJ616" s="229"/>
      <c r="AK616" s="229"/>
      <c r="AL616" s="229"/>
      <c r="AM616" s="229"/>
      <c r="AN616" s="229"/>
      <c r="AO616" s="229"/>
      <c r="AP616" s="229"/>
      <c r="AQ616" s="229"/>
    </row>
    <row r="617" spans="22:43" x14ac:dyDescent="0.25">
      <c r="V617" s="229"/>
      <c r="W617" s="230"/>
      <c r="X617" s="230"/>
      <c r="Y617" s="230"/>
      <c r="AF617" s="229"/>
      <c r="AG617" s="229"/>
      <c r="AH617" s="229"/>
      <c r="AI617" s="229"/>
      <c r="AJ617" s="229"/>
      <c r="AK617" s="229"/>
      <c r="AL617" s="229"/>
      <c r="AM617" s="229"/>
      <c r="AN617" s="229"/>
      <c r="AO617" s="229"/>
      <c r="AP617" s="229"/>
      <c r="AQ617" s="229"/>
    </row>
    <row r="618" spans="22:43" x14ac:dyDescent="0.25">
      <c r="V618" s="229"/>
      <c r="W618" s="230"/>
      <c r="X618" s="230"/>
      <c r="Y618" s="230"/>
      <c r="AF618" s="229"/>
      <c r="AG618" s="229"/>
      <c r="AH618" s="229"/>
      <c r="AI618" s="229"/>
      <c r="AJ618" s="229"/>
      <c r="AK618" s="229"/>
      <c r="AL618" s="229"/>
      <c r="AM618" s="229"/>
      <c r="AN618" s="229"/>
      <c r="AO618" s="229"/>
      <c r="AP618" s="229"/>
      <c r="AQ618" s="229"/>
    </row>
    <row r="619" spans="22:43" x14ac:dyDescent="0.25">
      <c r="V619" s="229"/>
      <c r="W619" s="230"/>
      <c r="X619" s="230"/>
      <c r="Y619" s="230"/>
      <c r="AF619" s="229"/>
      <c r="AG619" s="229"/>
      <c r="AH619" s="229"/>
      <c r="AI619" s="229"/>
      <c r="AJ619" s="229"/>
      <c r="AK619" s="229"/>
      <c r="AL619" s="229"/>
      <c r="AM619" s="229"/>
      <c r="AN619" s="229"/>
      <c r="AO619" s="229"/>
      <c r="AP619" s="229"/>
      <c r="AQ619" s="229"/>
    </row>
    <row r="620" spans="22:43" x14ac:dyDescent="0.25">
      <c r="V620" s="229"/>
      <c r="W620" s="230"/>
      <c r="X620" s="230"/>
      <c r="Y620" s="230"/>
      <c r="AF620" s="229"/>
      <c r="AG620" s="229"/>
      <c r="AH620" s="229"/>
      <c r="AI620" s="229"/>
      <c r="AJ620" s="229"/>
      <c r="AK620" s="229"/>
      <c r="AL620" s="229"/>
      <c r="AM620" s="229"/>
      <c r="AN620" s="229"/>
      <c r="AO620" s="229"/>
      <c r="AP620" s="229"/>
      <c r="AQ620" s="229"/>
    </row>
    <row r="621" spans="22:43" x14ac:dyDescent="0.25">
      <c r="V621" s="229"/>
      <c r="W621" s="230"/>
      <c r="X621" s="230"/>
      <c r="Y621" s="230"/>
      <c r="AF621" s="229"/>
      <c r="AG621" s="229"/>
      <c r="AH621" s="229"/>
      <c r="AI621" s="229"/>
      <c r="AJ621" s="229"/>
      <c r="AK621" s="229"/>
      <c r="AL621" s="229"/>
      <c r="AM621" s="229"/>
      <c r="AN621" s="229"/>
      <c r="AO621" s="229"/>
      <c r="AP621" s="229"/>
      <c r="AQ621" s="229"/>
    </row>
    <row r="622" spans="22:43" x14ac:dyDescent="0.25">
      <c r="V622" s="229"/>
      <c r="W622" s="230"/>
      <c r="X622" s="230"/>
      <c r="Y622" s="230"/>
      <c r="AF622" s="229"/>
      <c r="AG622" s="229"/>
      <c r="AH622" s="229"/>
      <c r="AI622" s="229"/>
      <c r="AJ622" s="229"/>
      <c r="AK622" s="229"/>
      <c r="AL622" s="229"/>
      <c r="AM622" s="229"/>
      <c r="AN622" s="229"/>
      <c r="AO622" s="229"/>
      <c r="AP622" s="229"/>
      <c r="AQ622" s="229"/>
    </row>
    <row r="623" spans="22:43" x14ac:dyDescent="0.25">
      <c r="V623" s="229"/>
      <c r="W623" s="230"/>
      <c r="X623" s="230"/>
      <c r="Y623" s="230"/>
      <c r="AF623" s="229"/>
      <c r="AG623" s="229"/>
      <c r="AH623" s="229"/>
      <c r="AI623" s="229"/>
      <c r="AJ623" s="229"/>
      <c r="AK623" s="229"/>
      <c r="AL623" s="229"/>
      <c r="AM623" s="229"/>
      <c r="AN623" s="229"/>
      <c r="AO623" s="229"/>
      <c r="AP623" s="229"/>
      <c r="AQ623" s="229"/>
    </row>
    <row r="624" spans="22:43" x14ac:dyDescent="0.25">
      <c r="V624" s="229"/>
      <c r="W624" s="230"/>
      <c r="X624" s="230"/>
      <c r="Y624" s="230"/>
      <c r="AF624" s="229"/>
      <c r="AG624" s="229"/>
      <c r="AH624" s="229"/>
      <c r="AI624" s="229"/>
      <c r="AJ624" s="229"/>
      <c r="AK624" s="229"/>
      <c r="AL624" s="229"/>
      <c r="AM624" s="229"/>
      <c r="AN624" s="229"/>
      <c r="AO624" s="229"/>
      <c r="AP624" s="229"/>
      <c r="AQ624" s="229"/>
    </row>
    <row r="625" spans="22:43" x14ac:dyDescent="0.25">
      <c r="V625" s="229"/>
      <c r="W625" s="230"/>
      <c r="X625" s="230"/>
      <c r="Y625" s="230"/>
      <c r="AF625" s="229"/>
      <c r="AG625" s="229"/>
      <c r="AH625" s="229"/>
      <c r="AI625" s="229"/>
      <c r="AJ625" s="229"/>
      <c r="AK625" s="229"/>
      <c r="AL625" s="229"/>
      <c r="AM625" s="229"/>
      <c r="AN625" s="229"/>
      <c r="AO625" s="229"/>
      <c r="AP625" s="229"/>
      <c r="AQ625" s="229"/>
    </row>
    <row r="626" spans="22:43" x14ac:dyDescent="0.25">
      <c r="V626" s="229"/>
      <c r="W626" s="230"/>
      <c r="X626" s="230"/>
      <c r="Y626" s="230"/>
      <c r="AF626" s="229"/>
      <c r="AG626" s="229"/>
      <c r="AH626" s="229"/>
      <c r="AI626" s="229"/>
      <c r="AJ626" s="229"/>
      <c r="AK626" s="229"/>
      <c r="AL626" s="229"/>
      <c r="AM626" s="229"/>
      <c r="AN626" s="229"/>
      <c r="AO626" s="229"/>
      <c r="AP626" s="229"/>
      <c r="AQ626" s="229"/>
    </row>
    <row r="627" spans="22:43" x14ac:dyDescent="0.25">
      <c r="V627" s="229"/>
      <c r="W627" s="230"/>
      <c r="X627" s="230"/>
      <c r="Y627" s="230"/>
      <c r="AF627" s="229"/>
      <c r="AG627" s="229"/>
      <c r="AH627" s="229"/>
      <c r="AI627" s="229"/>
      <c r="AJ627" s="229"/>
      <c r="AK627" s="229"/>
      <c r="AL627" s="229"/>
      <c r="AM627" s="229"/>
      <c r="AN627" s="229"/>
      <c r="AO627" s="229"/>
      <c r="AP627" s="229"/>
      <c r="AQ627" s="229"/>
    </row>
    <row r="628" spans="22:43" x14ac:dyDescent="0.25">
      <c r="V628" s="229"/>
      <c r="W628" s="230"/>
      <c r="X628" s="230"/>
      <c r="Y628" s="230"/>
      <c r="AF628" s="229"/>
      <c r="AG628" s="229"/>
      <c r="AH628" s="229"/>
      <c r="AI628" s="229"/>
      <c r="AJ628" s="229"/>
      <c r="AK628" s="229"/>
      <c r="AL628" s="229"/>
      <c r="AM628" s="229"/>
      <c r="AN628" s="229"/>
      <c r="AO628" s="229"/>
      <c r="AP628" s="229"/>
      <c r="AQ628" s="229"/>
    </row>
    <row r="629" spans="22:43" x14ac:dyDescent="0.25">
      <c r="V629" s="229"/>
      <c r="W629" s="230"/>
      <c r="X629" s="230"/>
      <c r="Y629" s="230"/>
      <c r="AF629" s="229"/>
      <c r="AG629" s="229"/>
      <c r="AH629" s="229"/>
      <c r="AI629" s="229"/>
      <c r="AJ629" s="229"/>
      <c r="AK629" s="229"/>
      <c r="AL629" s="229"/>
      <c r="AM629" s="229"/>
      <c r="AN629" s="229"/>
      <c r="AO629" s="229"/>
      <c r="AP629" s="229"/>
      <c r="AQ629" s="229"/>
    </row>
    <row r="630" spans="22:43" x14ac:dyDescent="0.25">
      <c r="V630" s="229"/>
      <c r="W630" s="230"/>
      <c r="X630" s="230"/>
      <c r="Y630" s="230"/>
      <c r="AF630" s="229"/>
      <c r="AG630" s="229"/>
      <c r="AH630" s="229"/>
      <c r="AI630" s="229"/>
      <c r="AJ630" s="229"/>
      <c r="AK630" s="229"/>
      <c r="AL630" s="229"/>
      <c r="AM630" s="229"/>
      <c r="AN630" s="229"/>
      <c r="AO630" s="229"/>
      <c r="AP630" s="229"/>
      <c r="AQ630" s="229"/>
    </row>
    <row r="631" spans="22:43" x14ac:dyDescent="0.25">
      <c r="V631" s="229"/>
      <c r="W631" s="230"/>
      <c r="X631" s="230"/>
      <c r="Y631" s="230"/>
      <c r="AF631" s="229"/>
      <c r="AG631" s="229"/>
      <c r="AH631" s="229"/>
      <c r="AI631" s="229"/>
      <c r="AJ631" s="229"/>
      <c r="AK631" s="229"/>
      <c r="AL631" s="229"/>
      <c r="AM631" s="229"/>
      <c r="AN631" s="229"/>
      <c r="AO631" s="229"/>
      <c r="AP631" s="229"/>
      <c r="AQ631" s="229"/>
    </row>
    <row r="632" spans="22:43" x14ac:dyDescent="0.25">
      <c r="V632" s="229"/>
      <c r="W632" s="230"/>
      <c r="X632" s="230"/>
      <c r="Y632" s="230"/>
      <c r="AF632" s="229"/>
      <c r="AG632" s="229"/>
      <c r="AH632" s="229"/>
      <c r="AI632" s="229"/>
      <c r="AJ632" s="229"/>
      <c r="AK632" s="229"/>
      <c r="AL632" s="229"/>
      <c r="AM632" s="229"/>
      <c r="AN632" s="229"/>
      <c r="AO632" s="229"/>
      <c r="AP632" s="229"/>
      <c r="AQ632" s="229"/>
    </row>
    <row r="633" spans="22:43" x14ac:dyDescent="0.25">
      <c r="V633" s="229"/>
      <c r="W633" s="230"/>
      <c r="X633" s="230"/>
      <c r="Y633" s="230"/>
      <c r="AF633" s="229"/>
      <c r="AG633" s="229"/>
      <c r="AH633" s="229"/>
      <c r="AI633" s="229"/>
      <c r="AJ633" s="229"/>
      <c r="AK633" s="229"/>
      <c r="AL633" s="229"/>
      <c r="AM633" s="229"/>
      <c r="AN633" s="229"/>
      <c r="AO633" s="229"/>
      <c r="AP633" s="229"/>
      <c r="AQ633" s="229"/>
    </row>
    <row r="634" spans="22:43" x14ac:dyDescent="0.25">
      <c r="V634" s="229"/>
      <c r="W634" s="230"/>
      <c r="X634" s="230"/>
      <c r="Y634" s="230"/>
      <c r="AF634" s="229"/>
      <c r="AG634" s="229"/>
      <c r="AH634" s="229"/>
      <c r="AI634" s="229"/>
      <c r="AJ634" s="229"/>
      <c r="AK634" s="229"/>
      <c r="AL634" s="229"/>
      <c r="AM634" s="229"/>
      <c r="AN634" s="229"/>
      <c r="AO634" s="229"/>
      <c r="AP634" s="229"/>
      <c r="AQ634" s="229"/>
    </row>
    <row r="635" spans="22:43" x14ac:dyDescent="0.25">
      <c r="V635" s="229"/>
      <c r="W635" s="230"/>
      <c r="X635" s="230"/>
      <c r="Y635" s="230"/>
      <c r="AF635" s="229"/>
      <c r="AG635" s="229"/>
      <c r="AH635" s="229"/>
      <c r="AI635" s="229"/>
      <c r="AJ635" s="229"/>
      <c r="AK635" s="229"/>
      <c r="AL635" s="229"/>
      <c r="AM635" s="229"/>
      <c r="AN635" s="229"/>
      <c r="AO635" s="229"/>
      <c r="AP635" s="229"/>
      <c r="AQ635" s="229"/>
    </row>
    <row r="636" spans="22:43" x14ac:dyDescent="0.25">
      <c r="V636" s="229"/>
      <c r="W636" s="230"/>
      <c r="X636" s="230"/>
      <c r="Y636" s="230"/>
      <c r="AF636" s="229"/>
      <c r="AG636" s="229"/>
      <c r="AH636" s="229"/>
      <c r="AI636" s="229"/>
      <c r="AJ636" s="229"/>
      <c r="AK636" s="229"/>
      <c r="AL636" s="229"/>
      <c r="AM636" s="229"/>
      <c r="AN636" s="229"/>
      <c r="AO636" s="229"/>
      <c r="AP636" s="229"/>
      <c r="AQ636" s="229"/>
    </row>
    <row r="637" spans="22:43" x14ac:dyDescent="0.25">
      <c r="V637" s="229"/>
      <c r="W637" s="230"/>
      <c r="X637" s="230"/>
      <c r="Y637" s="230"/>
      <c r="AF637" s="229"/>
      <c r="AG637" s="229"/>
      <c r="AH637" s="229"/>
      <c r="AI637" s="229"/>
      <c r="AJ637" s="229"/>
      <c r="AK637" s="229"/>
      <c r="AL637" s="229"/>
      <c r="AM637" s="229"/>
      <c r="AN637" s="229"/>
      <c r="AO637" s="229"/>
      <c r="AP637" s="229"/>
      <c r="AQ637" s="229"/>
    </row>
    <row r="638" spans="22:43" x14ac:dyDescent="0.25">
      <c r="V638" s="229"/>
      <c r="W638" s="230"/>
      <c r="X638" s="230"/>
      <c r="Y638" s="230"/>
      <c r="AF638" s="229"/>
      <c r="AG638" s="229"/>
      <c r="AH638" s="229"/>
      <c r="AI638" s="229"/>
      <c r="AJ638" s="229"/>
      <c r="AK638" s="229"/>
      <c r="AL638" s="229"/>
      <c r="AM638" s="229"/>
      <c r="AN638" s="229"/>
      <c r="AO638" s="229"/>
      <c r="AP638" s="229"/>
      <c r="AQ638" s="229"/>
    </row>
    <row r="639" spans="22:43" x14ac:dyDescent="0.25">
      <c r="V639" s="229"/>
      <c r="W639" s="230"/>
      <c r="X639" s="230"/>
      <c r="Y639" s="230"/>
      <c r="AF639" s="229"/>
      <c r="AG639" s="229"/>
      <c r="AH639" s="229"/>
      <c r="AI639" s="229"/>
      <c r="AJ639" s="229"/>
      <c r="AK639" s="229"/>
      <c r="AL639" s="229"/>
      <c r="AM639" s="229"/>
      <c r="AN639" s="229"/>
      <c r="AO639" s="229"/>
      <c r="AP639" s="229"/>
      <c r="AQ639" s="229"/>
    </row>
    <row r="640" spans="22:43" x14ac:dyDescent="0.25">
      <c r="V640" s="229"/>
      <c r="W640" s="230"/>
      <c r="X640" s="230"/>
      <c r="Y640" s="230"/>
      <c r="AF640" s="229"/>
      <c r="AG640" s="229"/>
      <c r="AH640" s="229"/>
      <c r="AI640" s="229"/>
      <c r="AJ640" s="229"/>
      <c r="AK640" s="229"/>
      <c r="AL640" s="229"/>
      <c r="AM640" s="229"/>
      <c r="AN640" s="229"/>
      <c r="AO640" s="229"/>
      <c r="AP640" s="229"/>
      <c r="AQ640" s="229"/>
    </row>
    <row r="641" spans="22:43" x14ac:dyDescent="0.25">
      <c r="V641" s="229"/>
      <c r="W641" s="230"/>
      <c r="X641" s="230"/>
      <c r="Y641" s="230"/>
      <c r="AF641" s="229"/>
      <c r="AG641" s="229"/>
      <c r="AH641" s="229"/>
      <c r="AI641" s="229"/>
      <c r="AJ641" s="229"/>
      <c r="AK641" s="229"/>
      <c r="AL641" s="229"/>
      <c r="AM641" s="229"/>
      <c r="AN641" s="229"/>
      <c r="AO641" s="229"/>
      <c r="AP641" s="229"/>
      <c r="AQ641" s="229"/>
    </row>
    <row r="642" spans="22:43" x14ac:dyDescent="0.25">
      <c r="V642" s="229"/>
      <c r="W642" s="230"/>
      <c r="X642" s="230"/>
      <c r="Y642" s="230"/>
      <c r="AF642" s="229"/>
      <c r="AG642" s="229"/>
      <c r="AH642" s="229"/>
      <c r="AI642" s="229"/>
      <c r="AJ642" s="229"/>
      <c r="AK642" s="229"/>
      <c r="AL642" s="229"/>
      <c r="AM642" s="229"/>
      <c r="AN642" s="229"/>
      <c r="AO642" s="229"/>
      <c r="AP642" s="229"/>
      <c r="AQ642" s="229"/>
    </row>
    <row r="643" spans="22:43" x14ac:dyDescent="0.25">
      <c r="V643" s="229"/>
      <c r="W643" s="230"/>
      <c r="X643" s="230"/>
      <c r="Y643" s="230"/>
      <c r="AF643" s="229"/>
      <c r="AG643" s="229"/>
      <c r="AH643" s="229"/>
      <c r="AI643" s="229"/>
      <c r="AJ643" s="229"/>
      <c r="AK643" s="229"/>
      <c r="AL643" s="229"/>
      <c r="AM643" s="229"/>
      <c r="AN643" s="229"/>
      <c r="AO643" s="229"/>
      <c r="AP643" s="229"/>
      <c r="AQ643" s="229"/>
    </row>
    <row r="644" spans="22:43" x14ac:dyDescent="0.25">
      <c r="V644" s="229"/>
      <c r="W644" s="230"/>
      <c r="X644" s="230"/>
      <c r="Y644" s="230"/>
      <c r="AF644" s="229"/>
      <c r="AG644" s="229"/>
      <c r="AH644" s="229"/>
      <c r="AI644" s="229"/>
      <c r="AJ644" s="229"/>
      <c r="AK644" s="229"/>
      <c r="AL644" s="229"/>
      <c r="AM644" s="229"/>
      <c r="AN644" s="229"/>
      <c r="AO644" s="229"/>
      <c r="AP644" s="229"/>
      <c r="AQ644" s="229"/>
    </row>
    <row r="645" spans="22:43" x14ac:dyDescent="0.25">
      <c r="V645" s="229"/>
      <c r="W645" s="230"/>
      <c r="X645" s="230"/>
      <c r="Y645" s="230"/>
      <c r="AF645" s="229"/>
      <c r="AG645" s="229"/>
      <c r="AH645" s="229"/>
      <c r="AI645" s="229"/>
      <c r="AJ645" s="229"/>
      <c r="AK645" s="229"/>
      <c r="AL645" s="229"/>
      <c r="AM645" s="229"/>
      <c r="AN645" s="229"/>
      <c r="AO645" s="229"/>
      <c r="AP645" s="229"/>
      <c r="AQ645" s="229"/>
    </row>
    <row r="646" spans="22:43" x14ac:dyDescent="0.25">
      <c r="V646" s="229"/>
      <c r="W646" s="230"/>
      <c r="X646" s="230"/>
      <c r="Y646" s="230"/>
      <c r="AF646" s="229"/>
      <c r="AG646" s="229"/>
      <c r="AH646" s="229"/>
      <c r="AI646" s="229"/>
      <c r="AJ646" s="229"/>
      <c r="AK646" s="229"/>
      <c r="AL646" s="229"/>
      <c r="AM646" s="229"/>
      <c r="AN646" s="229"/>
      <c r="AO646" s="229"/>
      <c r="AP646" s="229"/>
      <c r="AQ646" s="229"/>
    </row>
    <row r="647" spans="22:43" x14ac:dyDescent="0.25">
      <c r="V647" s="229"/>
      <c r="W647" s="230"/>
      <c r="X647" s="230"/>
      <c r="Y647" s="230"/>
      <c r="AF647" s="229"/>
      <c r="AG647" s="229"/>
      <c r="AH647" s="229"/>
      <c r="AI647" s="229"/>
      <c r="AJ647" s="229"/>
      <c r="AK647" s="229"/>
      <c r="AL647" s="229"/>
      <c r="AM647" s="229"/>
      <c r="AN647" s="229"/>
      <c r="AO647" s="229"/>
      <c r="AP647" s="229"/>
      <c r="AQ647" s="229"/>
    </row>
    <row r="648" spans="22:43" x14ac:dyDescent="0.25">
      <c r="V648" s="229"/>
      <c r="W648" s="230"/>
      <c r="X648" s="230"/>
      <c r="Y648" s="230"/>
      <c r="AF648" s="229"/>
      <c r="AG648" s="229"/>
      <c r="AH648" s="229"/>
      <c r="AI648" s="229"/>
      <c r="AJ648" s="229"/>
      <c r="AK648" s="229"/>
      <c r="AL648" s="229"/>
      <c r="AM648" s="229"/>
      <c r="AN648" s="229"/>
      <c r="AO648" s="229"/>
      <c r="AP648" s="229"/>
      <c r="AQ648" s="229"/>
    </row>
    <row r="649" spans="22:43" x14ac:dyDescent="0.25">
      <c r="V649" s="229"/>
      <c r="W649" s="230"/>
      <c r="X649" s="230"/>
      <c r="Y649" s="230"/>
      <c r="AF649" s="229"/>
      <c r="AG649" s="229"/>
      <c r="AH649" s="229"/>
      <c r="AI649" s="229"/>
      <c r="AJ649" s="229"/>
      <c r="AK649" s="229"/>
      <c r="AL649" s="229"/>
      <c r="AM649" s="229"/>
      <c r="AN649" s="229"/>
      <c r="AO649" s="229"/>
      <c r="AP649" s="229"/>
      <c r="AQ649" s="229"/>
    </row>
    <row r="650" spans="22:43" x14ac:dyDescent="0.25">
      <c r="V650" s="229"/>
      <c r="W650" s="230"/>
      <c r="X650" s="230"/>
      <c r="Y650" s="230"/>
      <c r="AF650" s="229"/>
      <c r="AG650" s="229"/>
      <c r="AH650" s="229"/>
      <c r="AI650" s="229"/>
      <c r="AJ650" s="229"/>
      <c r="AK650" s="229"/>
      <c r="AL650" s="229"/>
      <c r="AM650" s="229"/>
      <c r="AN650" s="229"/>
      <c r="AO650" s="229"/>
      <c r="AP650" s="229"/>
      <c r="AQ650" s="229"/>
    </row>
    <row r="651" spans="22:43" x14ac:dyDescent="0.25">
      <c r="V651" s="229"/>
      <c r="W651" s="230"/>
      <c r="X651" s="230"/>
      <c r="Y651" s="230"/>
      <c r="AF651" s="229"/>
      <c r="AG651" s="229"/>
      <c r="AH651" s="229"/>
      <c r="AI651" s="229"/>
      <c r="AJ651" s="229"/>
      <c r="AK651" s="229"/>
      <c r="AL651" s="229"/>
      <c r="AM651" s="229"/>
      <c r="AN651" s="229"/>
      <c r="AO651" s="229"/>
      <c r="AP651" s="229"/>
      <c r="AQ651" s="229"/>
    </row>
    <row r="652" spans="22:43" x14ac:dyDescent="0.25">
      <c r="V652" s="229"/>
      <c r="W652" s="230"/>
      <c r="X652" s="230"/>
      <c r="Y652" s="230"/>
      <c r="AF652" s="229"/>
      <c r="AG652" s="229"/>
      <c r="AH652" s="229"/>
      <c r="AI652" s="229"/>
      <c r="AJ652" s="229"/>
      <c r="AK652" s="229"/>
      <c r="AL652" s="229"/>
      <c r="AM652" s="229"/>
      <c r="AN652" s="229"/>
      <c r="AO652" s="229"/>
      <c r="AP652" s="229"/>
      <c r="AQ652" s="229"/>
    </row>
    <row r="653" spans="22:43" x14ac:dyDescent="0.25">
      <c r="V653" s="229"/>
      <c r="W653" s="230"/>
      <c r="X653" s="230"/>
      <c r="Y653" s="230"/>
      <c r="AF653" s="229"/>
      <c r="AG653" s="229"/>
      <c r="AH653" s="229"/>
      <c r="AI653" s="229"/>
      <c r="AJ653" s="229"/>
      <c r="AK653" s="229"/>
      <c r="AL653" s="229"/>
      <c r="AM653" s="229"/>
      <c r="AN653" s="229"/>
      <c r="AO653" s="229"/>
      <c r="AP653" s="229"/>
      <c r="AQ653" s="229"/>
    </row>
    <row r="654" spans="22:43" x14ac:dyDescent="0.25">
      <c r="V654" s="229"/>
      <c r="W654" s="230"/>
      <c r="X654" s="230"/>
      <c r="Y654" s="230"/>
      <c r="AF654" s="229"/>
      <c r="AG654" s="229"/>
      <c r="AH654" s="229"/>
      <c r="AI654" s="229"/>
      <c r="AJ654" s="229"/>
      <c r="AK654" s="229"/>
      <c r="AL654" s="229"/>
      <c r="AM654" s="229"/>
      <c r="AN654" s="229"/>
      <c r="AO654" s="229"/>
      <c r="AP654" s="229"/>
      <c r="AQ654" s="229"/>
    </row>
    <row r="655" spans="22:43" x14ac:dyDescent="0.25">
      <c r="V655" s="229"/>
      <c r="W655" s="230"/>
      <c r="X655" s="230"/>
      <c r="Y655" s="230"/>
      <c r="AF655" s="229"/>
      <c r="AG655" s="229"/>
      <c r="AH655" s="229"/>
      <c r="AI655" s="229"/>
      <c r="AJ655" s="229"/>
      <c r="AK655" s="229"/>
      <c r="AL655" s="229"/>
      <c r="AM655" s="229"/>
      <c r="AN655" s="229"/>
      <c r="AO655" s="229"/>
      <c r="AP655" s="229"/>
      <c r="AQ655" s="229"/>
    </row>
    <row r="656" spans="22:43" x14ac:dyDescent="0.25">
      <c r="V656" s="229"/>
      <c r="W656" s="230"/>
      <c r="X656" s="230"/>
      <c r="Y656" s="230"/>
      <c r="AF656" s="229"/>
      <c r="AG656" s="229"/>
      <c r="AH656" s="229"/>
      <c r="AI656" s="229"/>
      <c r="AJ656" s="229"/>
      <c r="AK656" s="229"/>
      <c r="AL656" s="229"/>
      <c r="AM656" s="229"/>
      <c r="AN656" s="229"/>
      <c r="AO656" s="229"/>
      <c r="AP656" s="229"/>
      <c r="AQ656" s="229"/>
    </row>
    <row r="657" spans="22:43" x14ac:dyDescent="0.25">
      <c r="V657" s="229"/>
      <c r="W657" s="230"/>
      <c r="X657" s="230"/>
      <c r="Y657" s="230"/>
      <c r="AF657" s="229"/>
      <c r="AG657" s="229"/>
      <c r="AH657" s="229"/>
      <c r="AI657" s="229"/>
      <c r="AJ657" s="229"/>
      <c r="AK657" s="229"/>
      <c r="AL657" s="229"/>
      <c r="AM657" s="229"/>
      <c r="AN657" s="229"/>
      <c r="AO657" s="229"/>
      <c r="AP657" s="229"/>
      <c r="AQ657" s="229"/>
    </row>
    <row r="658" spans="22:43" x14ac:dyDescent="0.25">
      <c r="V658" s="229"/>
      <c r="W658" s="230"/>
      <c r="X658" s="230"/>
      <c r="Y658" s="230"/>
      <c r="AF658" s="229"/>
      <c r="AG658" s="229"/>
      <c r="AH658" s="229"/>
      <c r="AI658" s="229"/>
      <c r="AJ658" s="229"/>
      <c r="AK658" s="229"/>
      <c r="AL658" s="229"/>
      <c r="AM658" s="229"/>
      <c r="AN658" s="229"/>
      <c r="AO658" s="229"/>
      <c r="AP658" s="229"/>
      <c r="AQ658" s="229"/>
    </row>
    <row r="659" spans="22:43" x14ac:dyDescent="0.25">
      <c r="V659" s="229"/>
      <c r="W659" s="230"/>
      <c r="X659" s="230"/>
      <c r="Y659" s="230"/>
      <c r="AF659" s="229"/>
      <c r="AG659" s="229"/>
      <c r="AH659" s="229"/>
      <c r="AI659" s="229"/>
      <c r="AJ659" s="229"/>
      <c r="AK659" s="229"/>
      <c r="AL659" s="229"/>
      <c r="AM659" s="229"/>
      <c r="AN659" s="229"/>
      <c r="AO659" s="229"/>
      <c r="AP659" s="229"/>
      <c r="AQ659" s="229"/>
    </row>
    <row r="660" spans="22:43" x14ac:dyDescent="0.25">
      <c r="V660" s="229"/>
      <c r="W660" s="230"/>
      <c r="X660" s="230"/>
      <c r="Y660" s="230"/>
      <c r="AF660" s="229"/>
      <c r="AG660" s="229"/>
      <c r="AH660" s="229"/>
      <c r="AI660" s="229"/>
      <c r="AJ660" s="229"/>
      <c r="AK660" s="229"/>
      <c r="AL660" s="229"/>
      <c r="AM660" s="229"/>
      <c r="AN660" s="229"/>
      <c r="AO660" s="229"/>
      <c r="AP660" s="229"/>
      <c r="AQ660" s="229"/>
    </row>
    <row r="661" spans="22:43" x14ac:dyDescent="0.25">
      <c r="V661" s="229"/>
      <c r="W661" s="230"/>
      <c r="X661" s="230"/>
      <c r="Y661" s="230"/>
      <c r="AF661" s="229"/>
      <c r="AG661" s="229"/>
      <c r="AH661" s="229"/>
      <c r="AI661" s="229"/>
      <c r="AJ661" s="229"/>
      <c r="AK661" s="229"/>
      <c r="AL661" s="229"/>
      <c r="AM661" s="229"/>
      <c r="AN661" s="229"/>
      <c r="AO661" s="229"/>
      <c r="AP661" s="229"/>
      <c r="AQ661" s="229"/>
    </row>
    <row r="662" spans="22:43" x14ac:dyDescent="0.25">
      <c r="V662" s="229"/>
      <c r="W662" s="230"/>
      <c r="X662" s="230"/>
      <c r="Y662" s="230"/>
      <c r="AF662" s="229"/>
      <c r="AG662" s="229"/>
      <c r="AH662" s="229"/>
      <c r="AI662" s="229"/>
      <c r="AJ662" s="229"/>
      <c r="AK662" s="229"/>
      <c r="AL662" s="229"/>
      <c r="AM662" s="229"/>
      <c r="AN662" s="229"/>
      <c r="AO662" s="229"/>
      <c r="AP662" s="229"/>
      <c r="AQ662" s="229"/>
    </row>
    <row r="663" spans="22:43" x14ac:dyDescent="0.25">
      <c r="V663" s="229"/>
      <c r="W663" s="230"/>
      <c r="X663" s="230"/>
      <c r="Y663" s="230"/>
      <c r="AF663" s="229"/>
      <c r="AG663" s="229"/>
      <c r="AH663" s="229"/>
      <c r="AI663" s="229"/>
      <c r="AJ663" s="229"/>
      <c r="AK663" s="229"/>
      <c r="AL663" s="229"/>
      <c r="AM663" s="229"/>
      <c r="AN663" s="229"/>
      <c r="AO663" s="229"/>
      <c r="AP663" s="229"/>
      <c r="AQ663" s="229"/>
    </row>
    <row r="664" spans="22:43" x14ac:dyDescent="0.25">
      <c r="V664" s="229"/>
      <c r="W664" s="230"/>
      <c r="X664" s="230"/>
      <c r="Y664" s="230"/>
      <c r="AF664" s="229"/>
      <c r="AG664" s="229"/>
      <c r="AH664" s="229"/>
      <c r="AI664" s="229"/>
      <c r="AJ664" s="229"/>
      <c r="AK664" s="229"/>
      <c r="AL664" s="229"/>
      <c r="AM664" s="229"/>
      <c r="AN664" s="229"/>
      <c r="AO664" s="229"/>
      <c r="AP664" s="229"/>
      <c r="AQ664" s="229"/>
    </row>
    <row r="665" spans="22:43" x14ac:dyDescent="0.25">
      <c r="V665" s="229"/>
      <c r="W665" s="230"/>
      <c r="X665" s="230"/>
      <c r="Y665" s="230"/>
      <c r="AF665" s="229"/>
      <c r="AG665" s="229"/>
      <c r="AH665" s="229"/>
      <c r="AI665" s="229"/>
      <c r="AJ665" s="229"/>
      <c r="AK665" s="229"/>
      <c r="AL665" s="229"/>
      <c r="AM665" s="229"/>
      <c r="AN665" s="229"/>
      <c r="AO665" s="229"/>
      <c r="AP665" s="229"/>
      <c r="AQ665" s="229"/>
    </row>
    <row r="666" spans="22:43" x14ac:dyDescent="0.25">
      <c r="V666" s="229"/>
      <c r="W666" s="230"/>
      <c r="X666" s="230"/>
      <c r="Y666" s="230"/>
      <c r="AF666" s="229"/>
      <c r="AG666" s="229"/>
      <c r="AH666" s="229"/>
      <c r="AI666" s="229"/>
      <c r="AJ666" s="229"/>
      <c r="AK666" s="229"/>
      <c r="AL666" s="229"/>
      <c r="AM666" s="229"/>
      <c r="AN666" s="229"/>
      <c r="AO666" s="229"/>
      <c r="AP666" s="229"/>
      <c r="AQ666" s="229"/>
    </row>
    <row r="667" spans="22:43" x14ac:dyDescent="0.25">
      <c r="V667" s="229"/>
      <c r="W667" s="230"/>
      <c r="X667" s="230"/>
      <c r="Y667" s="230"/>
      <c r="AF667" s="229"/>
      <c r="AG667" s="229"/>
      <c r="AH667" s="229"/>
      <c r="AI667" s="229"/>
      <c r="AJ667" s="229"/>
      <c r="AK667" s="229"/>
      <c r="AL667" s="229"/>
      <c r="AM667" s="229"/>
      <c r="AN667" s="229"/>
      <c r="AO667" s="229"/>
      <c r="AP667" s="229"/>
      <c r="AQ667" s="229"/>
    </row>
    <row r="668" spans="22:43" x14ac:dyDescent="0.25">
      <c r="V668" s="229"/>
      <c r="W668" s="230"/>
      <c r="X668" s="230"/>
      <c r="Y668" s="230"/>
      <c r="AF668" s="229"/>
      <c r="AG668" s="229"/>
      <c r="AH668" s="229"/>
      <c r="AI668" s="229"/>
      <c r="AJ668" s="229"/>
      <c r="AK668" s="229"/>
      <c r="AL668" s="229"/>
      <c r="AM668" s="229"/>
      <c r="AN668" s="229"/>
      <c r="AO668" s="229"/>
      <c r="AP668" s="229"/>
      <c r="AQ668" s="229"/>
    </row>
    <row r="669" spans="22:43" x14ac:dyDescent="0.25">
      <c r="V669" s="229"/>
      <c r="W669" s="230"/>
      <c r="X669" s="230"/>
      <c r="Y669" s="230"/>
      <c r="AF669" s="229"/>
      <c r="AG669" s="229"/>
      <c r="AH669" s="229"/>
      <c r="AI669" s="229"/>
      <c r="AJ669" s="229"/>
      <c r="AK669" s="229"/>
      <c r="AL669" s="229"/>
      <c r="AM669" s="229"/>
      <c r="AN669" s="229"/>
      <c r="AO669" s="229"/>
      <c r="AP669" s="229"/>
      <c r="AQ669" s="229"/>
    </row>
    <row r="670" spans="22:43" x14ac:dyDescent="0.25">
      <c r="V670" s="229"/>
      <c r="W670" s="230"/>
      <c r="X670" s="230"/>
      <c r="Y670" s="230"/>
      <c r="AF670" s="229"/>
      <c r="AG670" s="229"/>
      <c r="AH670" s="229"/>
      <c r="AI670" s="229"/>
      <c r="AJ670" s="229"/>
      <c r="AK670" s="229"/>
      <c r="AL670" s="229"/>
      <c r="AM670" s="229"/>
      <c r="AN670" s="229"/>
      <c r="AO670" s="229"/>
      <c r="AP670" s="229"/>
      <c r="AQ670" s="229"/>
    </row>
    <row r="671" spans="22:43" x14ac:dyDescent="0.25">
      <c r="V671" s="229"/>
      <c r="W671" s="230"/>
      <c r="X671" s="230"/>
      <c r="Y671" s="230"/>
      <c r="AF671" s="229"/>
      <c r="AG671" s="229"/>
      <c r="AH671" s="229"/>
      <c r="AI671" s="229"/>
      <c r="AJ671" s="229"/>
      <c r="AK671" s="229"/>
      <c r="AL671" s="229"/>
      <c r="AM671" s="229"/>
      <c r="AN671" s="229"/>
      <c r="AO671" s="229"/>
      <c r="AP671" s="229"/>
      <c r="AQ671" s="229"/>
    </row>
    <row r="672" spans="22:43" x14ac:dyDescent="0.25">
      <c r="V672" s="229"/>
      <c r="W672" s="230"/>
      <c r="X672" s="230"/>
      <c r="Y672" s="230"/>
      <c r="AF672" s="229"/>
      <c r="AG672" s="229"/>
      <c r="AH672" s="229"/>
      <c r="AI672" s="229"/>
      <c r="AJ672" s="229"/>
      <c r="AK672" s="229"/>
      <c r="AL672" s="229"/>
      <c r="AM672" s="229"/>
      <c r="AN672" s="229"/>
      <c r="AO672" s="229"/>
      <c r="AP672" s="229"/>
      <c r="AQ672" s="229"/>
    </row>
    <row r="673" spans="22:43" x14ac:dyDescent="0.25">
      <c r="V673" s="229"/>
      <c r="W673" s="230"/>
      <c r="X673" s="230"/>
      <c r="Y673" s="230"/>
      <c r="AF673" s="229"/>
      <c r="AG673" s="229"/>
      <c r="AH673" s="229"/>
      <c r="AI673" s="229"/>
      <c r="AJ673" s="229"/>
      <c r="AK673" s="229"/>
      <c r="AL673" s="229"/>
      <c r="AM673" s="229"/>
      <c r="AN673" s="229"/>
      <c r="AO673" s="229"/>
      <c r="AP673" s="229"/>
      <c r="AQ673" s="229"/>
    </row>
    <row r="674" spans="22:43" x14ac:dyDescent="0.25">
      <c r="V674" s="229"/>
      <c r="W674" s="230"/>
      <c r="X674" s="230"/>
      <c r="Y674" s="230"/>
      <c r="AF674" s="229"/>
      <c r="AG674" s="229"/>
      <c r="AH674" s="229"/>
      <c r="AI674" s="229"/>
      <c r="AJ674" s="229"/>
      <c r="AK674" s="229"/>
      <c r="AL674" s="229"/>
      <c r="AM674" s="229"/>
      <c r="AN674" s="229"/>
      <c r="AO674" s="229"/>
      <c r="AP674" s="229"/>
      <c r="AQ674" s="229"/>
    </row>
    <row r="675" spans="22:43" x14ac:dyDescent="0.25">
      <c r="V675" s="229"/>
      <c r="W675" s="230"/>
      <c r="X675" s="230"/>
      <c r="Y675" s="230"/>
      <c r="AF675" s="229"/>
      <c r="AG675" s="229"/>
      <c r="AH675" s="229"/>
      <c r="AI675" s="229"/>
      <c r="AJ675" s="229"/>
      <c r="AK675" s="229"/>
      <c r="AL675" s="229"/>
      <c r="AM675" s="229"/>
      <c r="AN675" s="229"/>
      <c r="AO675" s="229"/>
      <c r="AP675" s="229"/>
      <c r="AQ675" s="229"/>
    </row>
    <row r="676" spans="22:43" x14ac:dyDescent="0.25">
      <c r="V676" s="229"/>
      <c r="W676" s="230"/>
      <c r="X676" s="230"/>
      <c r="Y676" s="230"/>
      <c r="AF676" s="229"/>
      <c r="AG676" s="229"/>
      <c r="AH676" s="229"/>
      <c r="AI676" s="229"/>
      <c r="AJ676" s="229"/>
      <c r="AK676" s="229"/>
      <c r="AL676" s="229"/>
      <c r="AM676" s="229"/>
      <c r="AN676" s="229"/>
      <c r="AO676" s="229"/>
      <c r="AP676" s="229"/>
      <c r="AQ676" s="229"/>
    </row>
    <row r="677" spans="22:43" x14ac:dyDescent="0.25">
      <c r="V677" s="229"/>
      <c r="W677" s="230"/>
      <c r="X677" s="230"/>
      <c r="Y677" s="230"/>
      <c r="AF677" s="229"/>
      <c r="AG677" s="229"/>
      <c r="AH677" s="229"/>
      <c r="AI677" s="229"/>
      <c r="AJ677" s="229"/>
      <c r="AK677" s="229"/>
      <c r="AL677" s="229"/>
      <c r="AM677" s="229"/>
      <c r="AN677" s="229"/>
      <c r="AO677" s="229"/>
      <c r="AP677" s="229"/>
      <c r="AQ677" s="229"/>
    </row>
    <row r="678" spans="22:43" x14ac:dyDescent="0.25">
      <c r="V678" s="229"/>
      <c r="W678" s="230"/>
      <c r="X678" s="230"/>
      <c r="Y678" s="230"/>
      <c r="AF678" s="229"/>
      <c r="AG678" s="229"/>
      <c r="AH678" s="229"/>
      <c r="AI678" s="229"/>
      <c r="AJ678" s="229"/>
      <c r="AK678" s="229"/>
      <c r="AL678" s="229"/>
      <c r="AM678" s="229"/>
      <c r="AN678" s="229"/>
      <c r="AO678" s="229"/>
      <c r="AP678" s="229"/>
      <c r="AQ678" s="229"/>
    </row>
    <row r="679" spans="22:43" x14ac:dyDescent="0.25">
      <c r="V679" s="229"/>
      <c r="W679" s="230"/>
      <c r="X679" s="230"/>
      <c r="Y679" s="230"/>
      <c r="AF679" s="229"/>
      <c r="AG679" s="229"/>
      <c r="AH679" s="229"/>
      <c r="AI679" s="229"/>
      <c r="AJ679" s="229"/>
      <c r="AK679" s="229"/>
      <c r="AL679" s="229"/>
      <c r="AM679" s="229"/>
      <c r="AN679" s="229"/>
      <c r="AO679" s="229"/>
      <c r="AP679" s="229"/>
      <c r="AQ679" s="229"/>
    </row>
    <row r="680" spans="22:43" x14ac:dyDescent="0.25">
      <c r="V680" s="229"/>
      <c r="W680" s="230"/>
      <c r="X680" s="230"/>
      <c r="Y680" s="230"/>
      <c r="AF680" s="229"/>
      <c r="AG680" s="229"/>
      <c r="AH680" s="229"/>
      <c r="AI680" s="229"/>
      <c r="AJ680" s="229"/>
      <c r="AK680" s="229"/>
      <c r="AL680" s="229"/>
      <c r="AM680" s="229"/>
      <c r="AN680" s="229"/>
      <c r="AO680" s="229"/>
      <c r="AP680" s="229"/>
      <c r="AQ680" s="229"/>
    </row>
    <row r="681" spans="22:43" x14ac:dyDescent="0.25">
      <c r="V681" s="229"/>
      <c r="W681" s="230"/>
      <c r="X681" s="230"/>
      <c r="Y681" s="230"/>
      <c r="AF681" s="229"/>
      <c r="AG681" s="229"/>
      <c r="AH681" s="229"/>
      <c r="AI681" s="229"/>
      <c r="AJ681" s="229"/>
      <c r="AK681" s="229"/>
      <c r="AL681" s="229"/>
      <c r="AM681" s="229"/>
      <c r="AN681" s="229"/>
      <c r="AO681" s="229"/>
      <c r="AP681" s="229"/>
      <c r="AQ681" s="229"/>
    </row>
    <row r="682" spans="22:43" x14ac:dyDescent="0.25">
      <c r="V682" s="229"/>
      <c r="W682" s="230"/>
      <c r="X682" s="230"/>
      <c r="Y682" s="230"/>
      <c r="AF682" s="229"/>
      <c r="AG682" s="229"/>
      <c r="AH682" s="229"/>
      <c r="AI682" s="229"/>
      <c r="AJ682" s="229"/>
      <c r="AK682" s="229"/>
      <c r="AL682" s="229"/>
      <c r="AM682" s="229"/>
      <c r="AN682" s="229"/>
      <c r="AO682" s="229"/>
      <c r="AP682" s="229"/>
      <c r="AQ682" s="229"/>
    </row>
    <row r="683" spans="22:43" x14ac:dyDescent="0.25">
      <c r="V683" s="229"/>
      <c r="W683" s="230"/>
      <c r="X683" s="230"/>
      <c r="Y683" s="230"/>
      <c r="AF683" s="229"/>
      <c r="AG683" s="229"/>
      <c r="AH683" s="229"/>
      <c r="AI683" s="229"/>
      <c r="AJ683" s="229"/>
      <c r="AK683" s="229"/>
      <c r="AL683" s="229"/>
      <c r="AM683" s="229"/>
      <c r="AN683" s="229"/>
      <c r="AO683" s="229"/>
      <c r="AP683" s="229"/>
      <c r="AQ683" s="229"/>
    </row>
    <row r="684" spans="22:43" x14ac:dyDescent="0.25">
      <c r="V684" s="229"/>
      <c r="W684" s="230"/>
      <c r="X684" s="230"/>
      <c r="Y684" s="230"/>
      <c r="AF684" s="229"/>
      <c r="AG684" s="229"/>
      <c r="AH684" s="229"/>
      <c r="AI684" s="229"/>
      <c r="AJ684" s="229"/>
      <c r="AK684" s="229"/>
      <c r="AL684" s="229"/>
      <c r="AM684" s="229"/>
      <c r="AN684" s="229"/>
      <c r="AO684" s="229"/>
      <c r="AP684" s="229"/>
      <c r="AQ684" s="229"/>
    </row>
    <row r="685" spans="22:43" x14ac:dyDescent="0.25">
      <c r="V685" s="229"/>
      <c r="W685" s="230"/>
      <c r="X685" s="230"/>
      <c r="Y685" s="230"/>
      <c r="AF685" s="229"/>
      <c r="AG685" s="229"/>
      <c r="AH685" s="229"/>
      <c r="AI685" s="229"/>
      <c r="AJ685" s="229"/>
      <c r="AK685" s="229"/>
      <c r="AL685" s="229"/>
      <c r="AM685" s="229"/>
      <c r="AN685" s="229"/>
      <c r="AO685" s="229"/>
      <c r="AP685" s="229"/>
      <c r="AQ685" s="229"/>
    </row>
    <row r="686" spans="22:43" x14ac:dyDescent="0.25">
      <c r="V686" s="229"/>
      <c r="W686" s="230"/>
      <c r="X686" s="230"/>
      <c r="Y686" s="230"/>
      <c r="AF686" s="229"/>
      <c r="AG686" s="229"/>
      <c r="AH686" s="229"/>
      <c r="AI686" s="229"/>
      <c r="AJ686" s="229"/>
      <c r="AK686" s="229"/>
      <c r="AL686" s="229"/>
      <c r="AM686" s="229"/>
      <c r="AN686" s="229"/>
      <c r="AO686" s="229"/>
      <c r="AP686" s="229"/>
      <c r="AQ686" s="229"/>
    </row>
    <row r="687" spans="22:43" x14ac:dyDescent="0.25">
      <c r="V687" s="229"/>
      <c r="W687" s="230"/>
      <c r="X687" s="230"/>
      <c r="Y687" s="230"/>
      <c r="AF687" s="229"/>
      <c r="AG687" s="229"/>
      <c r="AH687" s="229"/>
      <c r="AI687" s="229"/>
      <c r="AJ687" s="229"/>
      <c r="AK687" s="229"/>
      <c r="AL687" s="229"/>
      <c r="AM687" s="229"/>
      <c r="AN687" s="229"/>
      <c r="AO687" s="229"/>
      <c r="AP687" s="229"/>
      <c r="AQ687" s="229"/>
    </row>
    <row r="688" spans="22:43" x14ac:dyDescent="0.25">
      <c r="V688" s="229"/>
      <c r="W688" s="230"/>
      <c r="X688" s="230"/>
      <c r="Y688" s="230"/>
      <c r="AF688" s="229"/>
      <c r="AG688" s="229"/>
      <c r="AH688" s="229"/>
      <c r="AI688" s="229"/>
      <c r="AJ688" s="229"/>
      <c r="AK688" s="229"/>
      <c r="AL688" s="229"/>
      <c r="AM688" s="229"/>
      <c r="AN688" s="229"/>
      <c r="AO688" s="229"/>
      <c r="AP688" s="229"/>
      <c r="AQ688" s="229"/>
    </row>
    <row r="689" spans="22:43" x14ac:dyDescent="0.25">
      <c r="V689" s="229"/>
      <c r="W689" s="230"/>
      <c r="X689" s="230"/>
      <c r="Y689" s="230"/>
      <c r="AF689" s="229"/>
      <c r="AG689" s="229"/>
      <c r="AH689" s="229"/>
      <c r="AI689" s="229"/>
      <c r="AJ689" s="229"/>
      <c r="AK689" s="229"/>
      <c r="AL689" s="229"/>
      <c r="AM689" s="229"/>
      <c r="AN689" s="229"/>
      <c r="AO689" s="229"/>
      <c r="AP689" s="229"/>
      <c r="AQ689" s="229"/>
    </row>
    <row r="690" spans="22:43" x14ac:dyDescent="0.25">
      <c r="V690" s="229"/>
      <c r="W690" s="230"/>
      <c r="X690" s="230"/>
      <c r="Y690" s="230"/>
      <c r="AF690" s="229"/>
      <c r="AG690" s="229"/>
      <c r="AH690" s="229"/>
      <c r="AI690" s="229"/>
      <c r="AJ690" s="229"/>
      <c r="AK690" s="229"/>
      <c r="AL690" s="229"/>
      <c r="AM690" s="229"/>
      <c r="AN690" s="229"/>
      <c r="AO690" s="229"/>
      <c r="AP690" s="229"/>
      <c r="AQ690" s="229"/>
    </row>
    <row r="691" spans="22:43" x14ac:dyDescent="0.25">
      <c r="V691" s="229"/>
      <c r="W691" s="230"/>
      <c r="X691" s="230"/>
      <c r="Y691" s="230"/>
      <c r="AF691" s="229"/>
      <c r="AG691" s="229"/>
      <c r="AH691" s="229"/>
      <c r="AI691" s="229"/>
      <c r="AJ691" s="229"/>
      <c r="AK691" s="229"/>
      <c r="AL691" s="229"/>
      <c r="AM691" s="229"/>
      <c r="AN691" s="229"/>
      <c r="AO691" s="229"/>
      <c r="AP691" s="229"/>
      <c r="AQ691" s="229"/>
    </row>
    <row r="692" spans="22:43" x14ac:dyDescent="0.25">
      <c r="V692" s="229"/>
      <c r="W692" s="230"/>
      <c r="X692" s="230"/>
      <c r="Y692" s="230"/>
      <c r="AF692" s="229"/>
      <c r="AG692" s="229"/>
      <c r="AH692" s="229"/>
      <c r="AI692" s="229"/>
      <c r="AJ692" s="229"/>
      <c r="AK692" s="229"/>
      <c r="AL692" s="229"/>
      <c r="AM692" s="229"/>
      <c r="AN692" s="229"/>
      <c r="AO692" s="229"/>
      <c r="AP692" s="229"/>
      <c r="AQ692" s="229"/>
    </row>
    <row r="693" spans="22:43" x14ac:dyDescent="0.25">
      <c r="V693" s="229"/>
      <c r="W693" s="230"/>
      <c r="X693" s="230"/>
      <c r="Y693" s="230"/>
      <c r="AF693" s="229"/>
      <c r="AG693" s="229"/>
      <c r="AH693" s="229"/>
      <c r="AI693" s="229"/>
      <c r="AJ693" s="229"/>
      <c r="AK693" s="229"/>
      <c r="AL693" s="229"/>
      <c r="AM693" s="229"/>
      <c r="AN693" s="229"/>
      <c r="AO693" s="229"/>
      <c r="AP693" s="229"/>
      <c r="AQ693" s="229"/>
    </row>
    <row r="694" spans="22:43" x14ac:dyDescent="0.25">
      <c r="V694" s="229"/>
      <c r="W694" s="230"/>
      <c r="X694" s="230"/>
      <c r="Y694" s="230"/>
      <c r="AF694" s="229"/>
      <c r="AG694" s="229"/>
      <c r="AH694" s="229"/>
      <c r="AI694" s="229"/>
      <c r="AJ694" s="229"/>
      <c r="AK694" s="229"/>
      <c r="AL694" s="229"/>
      <c r="AM694" s="229"/>
      <c r="AN694" s="229"/>
      <c r="AO694" s="229"/>
      <c r="AP694" s="229"/>
      <c r="AQ694" s="229"/>
    </row>
    <row r="695" spans="22:43" x14ac:dyDescent="0.25">
      <c r="V695" s="229"/>
      <c r="W695" s="230"/>
      <c r="X695" s="230"/>
      <c r="Y695" s="230"/>
      <c r="AF695" s="229"/>
      <c r="AG695" s="229"/>
      <c r="AH695" s="229"/>
      <c r="AI695" s="229"/>
      <c r="AJ695" s="229"/>
      <c r="AK695" s="229"/>
      <c r="AL695" s="229"/>
      <c r="AM695" s="229"/>
      <c r="AN695" s="229"/>
      <c r="AO695" s="229"/>
      <c r="AP695" s="229"/>
      <c r="AQ695" s="229"/>
    </row>
    <row r="696" spans="22:43" x14ac:dyDescent="0.25">
      <c r="V696" s="229"/>
      <c r="W696" s="230"/>
      <c r="X696" s="230"/>
      <c r="Y696" s="230"/>
      <c r="AF696" s="229"/>
      <c r="AG696" s="229"/>
      <c r="AH696" s="229"/>
      <c r="AI696" s="229"/>
      <c r="AJ696" s="229"/>
      <c r="AK696" s="229"/>
      <c r="AL696" s="229"/>
      <c r="AM696" s="229"/>
      <c r="AN696" s="229"/>
      <c r="AO696" s="229"/>
      <c r="AP696" s="229"/>
      <c r="AQ696" s="229"/>
    </row>
    <row r="697" spans="22:43" x14ac:dyDescent="0.25">
      <c r="V697" s="229"/>
      <c r="W697" s="230"/>
      <c r="X697" s="230"/>
      <c r="Y697" s="230"/>
      <c r="AF697" s="229"/>
      <c r="AG697" s="229"/>
      <c r="AH697" s="229"/>
      <c r="AI697" s="229"/>
      <c r="AJ697" s="229"/>
      <c r="AK697" s="229"/>
      <c r="AL697" s="229"/>
      <c r="AM697" s="229"/>
      <c r="AN697" s="229"/>
      <c r="AO697" s="229"/>
      <c r="AP697" s="229"/>
      <c r="AQ697" s="229"/>
    </row>
    <row r="698" spans="22:43" x14ac:dyDescent="0.25">
      <c r="V698" s="229"/>
      <c r="W698" s="230"/>
      <c r="X698" s="230"/>
      <c r="Y698" s="230"/>
      <c r="AF698" s="229"/>
      <c r="AG698" s="229"/>
      <c r="AH698" s="229"/>
      <c r="AI698" s="229"/>
      <c r="AJ698" s="229"/>
      <c r="AK698" s="229"/>
      <c r="AL698" s="229"/>
      <c r="AM698" s="229"/>
      <c r="AN698" s="229"/>
      <c r="AO698" s="229"/>
      <c r="AP698" s="229"/>
      <c r="AQ698" s="229"/>
    </row>
    <row r="699" spans="22:43" x14ac:dyDescent="0.25">
      <c r="V699" s="229"/>
      <c r="W699" s="230"/>
      <c r="X699" s="230"/>
      <c r="Y699" s="230"/>
      <c r="AF699" s="229"/>
      <c r="AG699" s="229"/>
      <c r="AH699" s="229"/>
      <c r="AI699" s="229"/>
      <c r="AJ699" s="229"/>
      <c r="AK699" s="229"/>
      <c r="AL699" s="229"/>
      <c r="AM699" s="229"/>
      <c r="AN699" s="229"/>
      <c r="AO699" s="229"/>
      <c r="AP699" s="229"/>
      <c r="AQ699" s="229"/>
    </row>
    <row r="700" spans="22:43" x14ac:dyDescent="0.25">
      <c r="V700" s="229"/>
      <c r="W700" s="230"/>
      <c r="X700" s="230"/>
      <c r="Y700" s="230"/>
      <c r="AF700" s="229"/>
      <c r="AG700" s="229"/>
      <c r="AH700" s="229"/>
      <c r="AI700" s="229"/>
      <c r="AJ700" s="229"/>
      <c r="AK700" s="229"/>
      <c r="AL700" s="229"/>
      <c r="AM700" s="229"/>
      <c r="AN700" s="229"/>
      <c r="AO700" s="229"/>
      <c r="AP700" s="229"/>
      <c r="AQ700" s="229"/>
    </row>
    <row r="701" spans="22:43" x14ac:dyDescent="0.25">
      <c r="V701" s="229"/>
      <c r="W701" s="230"/>
      <c r="X701" s="230"/>
      <c r="Y701" s="230"/>
      <c r="AF701" s="229"/>
      <c r="AG701" s="229"/>
      <c r="AH701" s="229"/>
      <c r="AI701" s="229"/>
      <c r="AJ701" s="229"/>
      <c r="AK701" s="229"/>
      <c r="AL701" s="229"/>
      <c r="AM701" s="229"/>
      <c r="AN701" s="229"/>
      <c r="AO701" s="229"/>
      <c r="AP701" s="229"/>
      <c r="AQ701" s="229"/>
    </row>
    <row r="702" spans="22:43" x14ac:dyDescent="0.25">
      <c r="V702" s="229"/>
      <c r="W702" s="230"/>
      <c r="X702" s="230"/>
      <c r="Y702" s="230"/>
      <c r="AF702" s="229"/>
      <c r="AG702" s="229"/>
      <c r="AH702" s="229"/>
      <c r="AI702" s="229"/>
      <c r="AJ702" s="229"/>
      <c r="AK702" s="229"/>
      <c r="AL702" s="229"/>
      <c r="AM702" s="229"/>
      <c r="AN702" s="229"/>
      <c r="AO702" s="229"/>
      <c r="AP702" s="229"/>
      <c r="AQ702" s="229"/>
    </row>
    <row r="703" spans="22:43" x14ac:dyDescent="0.25">
      <c r="V703" s="229"/>
      <c r="W703" s="230"/>
      <c r="X703" s="230"/>
      <c r="Y703" s="230"/>
      <c r="AF703" s="229"/>
      <c r="AG703" s="229"/>
      <c r="AH703" s="229"/>
      <c r="AI703" s="229"/>
      <c r="AJ703" s="229"/>
      <c r="AK703" s="229"/>
      <c r="AL703" s="229"/>
      <c r="AM703" s="229"/>
      <c r="AN703" s="229"/>
      <c r="AO703" s="229"/>
      <c r="AP703" s="229"/>
      <c r="AQ703" s="229"/>
    </row>
    <row r="704" spans="22:43" x14ac:dyDescent="0.25">
      <c r="V704" s="229"/>
      <c r="W704" s="230"/>
      <c r="X704" s="230"/>
      <c r="Y704" s="230"/>
      <c r="AF704" s="229"/>
      <c r="AG704" s="229"/>
      <c r="AH704" s="229"/>
      <c r="AI704" s="229"/>
      <c r="AJ704" s="229"/>
      <c r="AK704" s="229"/>
      <c r="AL704" s="229"/>
      <c r="AM704" s="229"/>
      <c r="AN704" s="229"/>
      <c r="AO704" s="229"/>
      <c r="AP704" s="229"/>
      <c r="AQ704" s="229"/>
    </row>
    <row r="705" spans="22:43" x14ac:dyDescent="0.25">
      <c r="V705" s="229"/>
      <c r="W705" s="230"/>
      <c r="X705" s="230"/>
      <c r="Y705" s="230"/>
      <c r="AF705" s="229"/>
      <c r="AG705" s="229"/>
      <c r="AH705" s="229"/>
      <c r="AI705" s="229"/>
      <c r="AJ705" s="229"/>
      <c r="AK705" s="229"/>
      <c r="AL705" s="229"/>
      <c r="AM705" s="229"/>
      <c r="AN705" s="229"/>
      <c r="AO705" s="229"/>
      <c r="AP705" s="229"/>
      <c r="AQ705" s="229"/>
    </row>
    <row r="706" spans="22:43" x14ac:dyDescent="0.25">
      <c r="V706" s="229"/>
      <c r="W706" s="230"/>
      <c r="X706" s="230"/>
      <c r="Y706" s="230"/>
      <c r="AF706" s="229"/>
      <c r="AG706" s="229"/>
      <c r="AH706" s="229"/>
      <c r="AI706" s="229"/>
      <c r="AJ706" s="229"/>
      <c r="AK706" s="229"/>
      <c r="AL706" s="229"/>
      <c r="AM706" s="229"/>
      <c r="AN706" s="229"/>
      <c r="AO706" s="229"/>
      <c r="AP706" s="229"/>
      <c r="AQ706" s="229"/>
    </row>
    <row r="707" spans="22:43" x14ac:dyDescent="0.25">
      <c r="V707" s="229"/>
      <c r="W707" s="230"/>
      <c r="X707" s="230"/>
      <c r="Y707" s="230"/>
      <c r="AF707" s="229"/>
      <c r="AG707" s="229"/>
      <c r="AH707" s="229"/>
      <c r="AI707" s="229"/>
      <c r="AJ707" s="229"/>
      <c r="AK707" s="229"/>
      <c r="AL707" s="229"/>
      <c r="AM707" s="229"/>
      <c r="AN707" s="229"/>
      <c r="AO707" s="229"/>
      <c r="AP707" s="229"/>
      <c r="AQ707" s="229"/>
    </row>
    <row r="708" spans="22:43" x14ac:dyDescent="0.25">
      <c r="V708" s="229"/>
      <c r="W708" s="230"/>
      <c r="X708" s="230"/>
      <c r="Y708" s="230"/>
      <c r="AF708" s="229"/>
      <c r="AG708" s="229"/>
      <c r="AH708" s="229"/>
      <c r="AI708" s="229"/>
      <c r="AJ708" s="229"/>
      <c r="AK708" s="229"/>
      <c r="AL708" s="229"/>
      <c r="AM708" s="229"/>
      <c r="AN708" s="229"/>
      <c r="AO708" s="229"/>
      <c r="AP708" s="229"/>
      <c r="AQ708" s="229"/>
    </row>
    <row r="709" spans="22:43" x14ac:dyDescent="0.25">
      <c r="V709" s="229"/>
      <c r="W709" s="230"/>
      <c r="X709" s="230"/>
      <c r="Y709" s="230"/>
      <c r="AF709" s="229"/>
      <c r="AG709" s="229"/>
      <c r="AH709" s="229"/>
      <c r="AI709" s="229"/>
      <c r="AJ709" s="229"/>
      <c r="AK709" s="229"/>
      <c r="AL709" s="229"/>
      <c r="AM709" s="229"/>
      <c r="AN709" s="229"/>
      <c r="AO709" s="229"/>
      <c r="AP709" s="229"/>
      <c r="AQ709" s="229"/>
    </row>
    <row r="710" spans="22:43" x14ac:dyDescent="0.25">
      <c r="V710" s="229"/>
      <c r="W710" s="230"/>
      <c r="X710" s="230"/>
      <c r="Y710" s="230"/>
      <c r="AF710" s="229"/>
      <c r="AG710" s="229"/>
      <c r="AH710" s="229"/>
      <c r="AI710" s="229"/>
      <c r="AJ710" s="229"/>
      <c r="AK710" s="229"/>
      <c r="AL710" s="229"/>
      <c r="AM710" s="229"/>
      <c r="AN710" s="229"/>
      <c r="AO710" s="229"/>
      <c r="AP710" s="229"/>
      <c r="AQ710" s="229"/>
    </row>
    <row r="711" spans="22:43" x14ac:dyDescent="0.25">
      <c r="V711" s="229"/>
      <c r="W711" s="230"/>
      <c r="X711" s="230"/>
      <c r="Y711" s="230"/>
      <c r="AF711" s="229"/>
      <c r="AG711" s="229"/>
      <c r="AH711" s="229"/>
      <c r="AI711" s="229"/>
      <c r="AJ711" s="229"/>
      <c r="AK711" s="229"/>
      <c r="AL711" s="229"/>
      <c r="AM711" s="229"/>
      <c r="AN711" s="229"/>
      <c r="AO711" s="229"/>
      <c r="AP711" s="229"/>
      <c r="AQ711" s="229"/>
    </row>
    <row r="712" spans="22:43" x14ac:dyDescent="0.25">
      <c r="V712" s="229"/>
      <c r="W712" s="230"/>
      <c r="X712" s="230"/>
      <c r="Y712" s="230"/>
      <c r="AF712" s="229"/>
      <c r="AG712" s="229"/>
      <c r="AH712" s="229"/>
      <c r="AI712" s="229"/>
      <c r="AJ712" s="229"/>
      <c r="AK712" s="229"/>
      <c r="AL712" s="229"/>
      <c r="AM712" s="229"/>
      <c r="AN712" s="229"/>
      <c r="AO712" s="229"/>
      <c r="AP712" s="229"/>
      <c r="AQ712" s="229"/>
    </row>
    <row r="713" spans="22:43" x14ac:dyDescent="0.25">
      <c r="V713" s="229"/>
      <c r="W713" s="230"/>
      <c r="X713" s="230"/>
      <c r="Y713" s="230"/>
      <c r="AF713" s="229"/>
      <c r="AG713" s="229"/>
      <c r="AH713" s="229"/>
      <c r="AI713" s="229"/>
      <c r="AJ713" s="229"/>
      <c r="AK713" s="229"/>
      <c r="AL713" s="229"/>
      <c r="AM713" s="229"/>
      <c r="AN713" s="229"/>
      <c r="AO713" s="229"/>
      <c r="AP713" s="229"/>
      <c r="AQ713" s="229"/>
    </row>
    <row r="714" spans="22:43" x14ac:dyDescent="0.25">
      <c r="V714" s="229"/>
      <c r="W714" s="230"/>
      <c r="X714" s="230"/>
      <c r="Y714" s="230"/>
      <c r="AF714" s="229"/>
      <c r="AG714" s="229"/>
      <c r="AH714" s="229"/>
      <c r="AI714" s="229"/>
      <c r="AJ714" s="229"/>
      <c r="AK714" s="229"/>
      <c r="AL714" s="229"/>
      <c r="AM714" s="229"/>
      <c r="AN714" s="229"/>
      <c r="AO714" s="229"/>
      <c r="AP714" s="229"/>
      <c r="AQ714" s="229"/>
    </row>
    <row r="715" spans="22:43" x14ac:dyDescent="0.25">
      <c r="V715" s="229"/>
      <c r="W715" s="230"/>
      <c r="X715" s="230"/>
      <c r="Y715" s="230"/>
      <c r="AF715" s="229"/>
      <c r="AG715" s="229"/>
      <c r="AH715" s="229"/>
      <c r="AI715" s="229"/>
      <c r="AJ715" s="229"/>
      <c r="AK715" s="229"/>
      <c r="AL715" s="229"/>
      <c r="AM715" s="229"/>
      <c r="AN715" s="229"/>
      <c r="AO715" s="229"/>
      <c r="AP715" s="229"/>
      <c r="AQ715" s="229"/>
    </row>
    <row r="716" spans="22:43" x14ac:dyDescent="0.25">
      <c r="V716" s="229"/>
      <c r="W716" s="230"/>
      <c r="X716" s="230"/>
      <c r="Y716" s="230"/>
      <c r="AF716" s="229"/>
      <c r="AG716" s="229"/>
      <c r="AH716" s="229"/>
      <c r="AI716" s="229"/>
      <c r="AJ716" s="229"/>
      <c r="AK716" s="229"/>
      <c r="AL716" s="229"/>
      <c r="AM716" s="229"/>
      <c r="AN716" s="229"/>
      <c r="AO716" s="229"/>
      <c r="AP716" s="229"/>
      <c r="AQ716" s="229"/>
    </row>
    <row r="717" spans="22:43" x14ac:dyDescent="0.25">
      <c r="V717" s="229"/>
      <c r="W717" s="230"/>
      <c r="X717" s="230"/>
      <c r="Y717" s="230"/>
      <c r="AF717" s="229"/>
      <c r="AG717" s="229"/>
      <c r="AH717" s="229"/>
      <c r="AI717" s="229"/>
      <c r="AJ717" s="229"/>
      <c r="AK717" s="229"/>
      <c r="AL717" s="229"/>
      <c r="AM717" s="229"/>
      <c r="AN717" s="229"/>
      <c r="AO717" s="229"/>
      <c r="AP717" s="229"/>
      <c r="AQ717" s="229"/>
    </row>
    <row r="718" spans="22:43" x14ac:dyDescent="0.25">
      <c r="V718" s="229"/>
      <c r="W718" s="230"/>
      <c r="X718" s="230"/>
      <c r="Y718" s="230"/>
      <c r="AF718" s="229"/>
      <c r="AG718" s="229"/>
      <c r="AH718" s="229"/>
      <c r="AI718" s="229"/>
      <c r="AJ718" s="229"/>
      <c r="AK718" s="229"/>
      <c r="AL718" s="229"/>
      <c r="AM718" s="229"/>
      <c r="AN718" s="229"/>
      <c r="AO718" s="229"/>
      <c r="AP718" s="229"/>
      <c r="AQ718" s="229"/>
    </row>
    <row r="719" spans="22:43" x14ac:dyDescent="0.25">
      <c r="V719" s="229"/>
      <c r="W719" s="230"/>
      <c r="X719" s="230"/>
      <c r="Y719" s="230"/>
      <c r="AF719" s="229"/>
      <c r="AG719" s="229"/>
      <c r="AH719" s="229"/>
      <c r="AI719" s="229"/>
      <c r="AJ719" s="229"/>
      <c r="AK719" s="229"/>
      <c r="AL719" s="229"/>
      <c r="AM719" s="229"/>
      <c r="AN719" s="229"/>
      <c r="AO719" s="229"/>
      <c r="AP719" s="229"/>
      <c r="AQ719" s="229"/>
    </row>
    <row r="720" spans="22:43" x14ac:dyDescent="0.25">
      <c r="V720" s="229"/>
      <c r="W720" s="230"/>
      <c r="X720" s="230"/>
      <c r="Y720" s="230"/>
      <c r="AF720" s="229"/>
      <c r="AG720" s="229"/>
      <c r="AH720" s="229"/>
      <c r="AI720" s="229"/>
      <c r="AJ720" s="229"/>
      <c r="AK720" s="229"/>
      <c r="AL720" s="229"/>
      <c r="AM720" s="229"/>
      <c r="AN720" s="229"/>
      <c r="AO720" s="229"/>
      <c r="AP720" s="229"/>
      <c r="AQ720" s="229"/>
    </row>
    <row r="721" spans="22:43" x14ac:dyDescent="0.25">
      <c r="V721" s="229"/>
      <c r="W721" s="230"/>
      <c r="X721" s="230"/>
      <c r="Y721" s="230"/>
      <c r="AF721" s="229"/>
      <c r="AG721" s="229"/>
      <c r="AH721" s="229"/>
      <c r="AI721" s="229"/>
      <c r="AJ721" s="229"/>
      <c r="AK721" s="229"/>
      <c r="AL721" s="229"/>
      <c r="AM721" s="229"/>
      <c r="AN721" s="229"/>
      <c r="AO721" s="229"/>
      <c r="AP721" s="229"/>
      <c r="AQ721" s="229"/>
    </row>
    <row r="722" spans="22:43" x14ac:dyDescent="0.25">
      <c r="V722" s="229"/>
      <c r="W722" s="230"/>
      <c r="X722" s="230"/>
      <c r="Y722" s="230"/>
      <c r="AF722" s="229"/>
      <c r="AG722" s="229"/>
      <c r="AH722" s="229"/>
      <c r="AI722" s="229"/>
      <c r="AJ722" s="229"/>
      <c r="AK722" s="229"/>
      <c r="AL722" s="229"/>
      <c r="AM722" s="229"/>
      <c r="AN722" s="229"/>
      <c r="AO722" s="229"/>
      <c r="AP722" s="229"/>
      <c r="AQ722" s="229"/>
    </row>
    <row r="723" spans="22:43" x14ac:dyDescent="0.25">
      <c r="V723" s="229"/>
      <c r="W723" s="230"/>
      <c r="X723" s="230"/>
      <c r="Y723" s="230"/>
      <c r="AF723" s="229"/>
      <c r="AG723" s="229"/>
      <c r="AH723" s="229"/>
      <c r="AI723" s="229"/>
      <c r="AJ723" s="229"/>
      <c r="AK723" s="229"/>
      <c r="AL723" s="229"/>
      <c r="AM723" s="229"/>
      <c r="AN723" s="229"/>
      <c r="AO723" s="229"/>
      <c r="AP723" s="229"/>
      <c r="AQ723" s="229"/>
    </row>
    <row r="724" spans="22:43" x14ac:dyDescent="0.25">
      <c r="V724" s="229"/>
      <c r="W724" s="230"/>
      <c r="X724" s="230"/>
      <c r="Y724" s="230"/>
      <c r="AF724" s="229"/>
      <c r="AG724" s="229"/>
      <c r="AH724" s="229"/>
      <c r="AI724" s="229"/>
      <c r="AJ724" s="229"/>
      <c r="AK724" s="229"/>
      <c r="AL724" s="229"/>
      <c r="AM724" s="229"/>
      <c r="AN724" s="229"/>
      <c r="AO724" s="229"/>
      <c r="AP724" s="229"/>
      <c r="AQ724" s="229"/>
    </row>
  </sheetData>
  <autoFilter ref="A9:IT108" xr:uid="{5A1E163C-8DE2-430B-9C04-F1001293B745}"/>
  <sortState xmlns:xlrd2="http://schemas.microsoft.com/office/spreadsheetml/2017/richdata2" ref="A74:XFC74">
    <sortCondition ref="AF74"/>
  </sortState>
  <mergeCells count="35">
    <mergeCell ref="A8:A9"/>
    <mergeCell ref="A3:A7"/>
    <mergeCell ref="A1:U2"/>
    <mergeCell ref="N8:N9"/>
    <mergeCell ref="O8:O9"/>
    <mergeCell ref="P8:P9"/>
    <mergeCell ref="Q8:V8"/>
    <mergeCell ref="K3:L3"/>
    <mergeCell ref="K4:L4"/>
    <mergeCell ref="M7:O7"/>
    <mergeCell ref="K6:L6"/>
    <mergeCell ref="M3:O3"/>
    <mergeCell ref="M4:O4"/>
    <mergeCell ref="M6:O6"/>
    <mergeCell ref="K5:L5"/>
    <mergeCell ref="C3:I3"/>
    <mergeCell ref="C4:I4"/>
    <mergeCell ref="B8:B9"/>
    <mergeCell ref="C8:C9"/>
    <mergeCell ref="D8:D9"/>
    <mergeCell ref="G8:G9"/>
    <mergeCell ref="C5:I5"/>
    <mergeCell ref="B6:B7"/>
    <mergeCell ref="C6:I7"/>
    <mergeCell ref="E8:E9"/>
    <mergeCell ref="H8:H9"/>
    <mergeCell ref="I8:I9"/>
    <mergeCell ref="J8:J9"/>
    <mergeCell ref="F8:F9"/>
    <mergeCell ref="K8:K9"/>
    <mergeCell ref="M5:O5"/>
    <mergeCell ref="B108:C108"/>
    <mergeCell ref="K108:L108"/>
    <mergeCell ref="L8:L9"/>
    <mergeCell ref="M8:M9"/>
  </mergeCells>
  <phoneticPr fontId="0" type="noConversion"/>
  <conditionalFormatting sqref="V10:V67 M10:M67 V69:V72 M69:M72 M74:M96 V74:V107">
    <cfRule type="cellIs" dxfId="57" priority="667" stopIfTrue="1" operator="greaterThanOrEqual">
      <formula>250</formula>
    </cfRule>
    <cfRule type="cellIs" dxfId="56" priority="668" stopIfTrue="1" operator="between">
      <formula>90</formula>
      <formula>249</formula>
    </cfRule>
    <cfRule type="cellIs" dxfId="55" priority="669" stopIfTrue="1" operator="lessThan">
      <formula>90</formula>
    </cfRule>
  </conditionalFormatting>
  <conditionalFormatting sqref="M105">
    <cfRule type="cellIs" dxfId="54" priority="64" stopIfTrue="1" operator="greaterThanOrEqual">
      <formula>250</formula>
    </cfRule>
    <cfRule type="cellIs" dxfId="53" priority="65" stopIfTrue="1" operator="between">
      <formula>90</formula>
      <formula>249</formula>
    </cfRule>
    <cfRule type="cellIs" dxfId="52" priority="66" stopIfTrue="1" operator="lessThan">
      <formula>90</formula>
    </cfRule>
  </conditionalFormatting>
  <conditionalFormatting sqref="M106">
    <cfRule type="cellIs" dxfId="51" priority="58" stopIfTrue="1" operator="greaterThanOrEqual">
      <formula>250</formula>
    </cfRule>
    <cfRule type="cellIs" dxfId="50" priority="59" stopIfTrue="1" operator="between">
      <formula>90</formula>
      <formula>249</formula>
    </cfRule>
    <cfRule type="cellIs" dxfId="49" priority="60" stopIfTrue="1" operator="lessThan">
      <formula>90</formula>
    </cfRule>
  </conditionalFormatting>
  <conditionalFormatting sqref="M97">
    <cfRule type="cellIs" dxfId="48" priority="112" stopIfTrue="1" operator="greaterThanOrEqual">
      <formula>250</formula>
    </cfRule>
    <cfRule type="cellIs" dxfId="47" priority="113" stopIfTrue="1" operator="between">
      <formula>90</formula>
      <formula>249</formula>
    </cfRule>
    <cfRule type="cellIs" dxfId="46" priority="114" stopIfTrue="1" operator="lessThan">
      <formula>90</formula>
    </cfRule>
  </conditionalFormatting>
  <conditionalFormatting sqref="M98">
    <cfRule type="cellIs" dxfId="45" priority="106" stopIfTrue="1" operator="greaterThanOrEqual">
      <formula>250</formula>
    </cfRule>
    <cfRule type="cellIs" dxfId="44" priority="107" stopIfTrue="1" operator="between">
      <formula>90</formula>
      <formula>249</formula>
    </cfRule>
    <cfRule type="cellIs" dxfId="43" priority="108" stopIfTrue="1" operator="lessThan">
      <formula>90</formula>
    </cfRule>
  </conditionalFormatting>
  <conditionalFormatting sqref="M99">
    <cfRule type="cellIs" dxfId="42" priority="100" stopIfTrue="1" operator="greaterThanOrEqual">
      <formula>250</formula>
    </cfRule>
    <cfRule type="cellIs" dxfId="41" priority="101" stopIfTrue="1" operator="between">
      <formula>90</formula>
      <formula>249</formula>
    </cfRule>
    <cfRule type="cellIs" dxfId="40" priority="102" stopIfTrue="1" operator="lessThan">
      <formula>90</formula>
    </cfRule>
  </conditionalFormatting>
  <conditionalFormatting sqref="M100">
    <cfRule type="cellIs" dxfId="39" priority="94" stopIfTrue="1" operator="greaterThanOrEqual">
      <formula>250</formula>
    </cfRule>
    <cfRule type="cellIs" dxfId="38" priority="95" stopIfTrue="1" operator="between">
      <formula>90</formula>
      <formula>249</formula>
    </cfRule>
    <cfRule type="cellIs" dxfId="37" priority="96" stopIfTrue="1" operator="lessThan">
      <formula>90</formula>
    </cfRule>
  </conditionalFormatting>
  <conditionalFormatting sqref="M101">
    <cfRule type="cellIs" dxfId="36" priority="88" stopIfTrue="1" operator="greaterThanOrEqual">
      <formula>250</formula>
    </cfRule>
    <cfRule type="cellIs" dxfId="35" priority="89" stopIfTrue="1" operator="between">
      <formula>90</formula>
      <formula>249</formula>
    </cfRule>
    <cfRule type="cellIs" dxfId="34" priority="90" stopIfTrue="1" operator="lessThan">
      <formula>90</formula>
    </cfRule>
  </conditionalFormatting>
  <conditionalFormatting sqref="M102">
    <cfRule type="cellIs" dxfId="33" priority="82" stopIfTrue="1" operator="greaterThanOrEqual">
      <formula>250</formula>
    </cfRule>
    <cfRule type="cellIs" dxfId="32" priority="83" stopIfTrue="1" operator="between">
      <formula>90</formula>
      <formula>249</formula>
    </cfRule>
    <cfRule type="cellIs" dxfId="31" priority="84" stopIfTrue="1" operator="lessThan">
      <formula>90</formula>
    </cfRule>
  </conditionalFormatting>
  <conditionalFormatting sqref="M103">
    <cfRule type="cellIs" dxfId="30" priority="76" stopIfTrue="1" operator="greaterThanOrEqual">
      <formula>250</formula>
    </cfRule>
    <cfRule type="cellIs" dxfId="29" priority="77" stopIfTrue="1" operator="between">
      <formula>90</formula>
      <formula>249</formula>
    </cfRule>
    <cfRule type="cellIs" dxfId="28" priority="78" stopIfTrue="1" operator="lessThan">
      <formula>90</formula>
    </cfRule>
  </conditionalFormatting>
  <conditionalFormatting sqref="M104">
    <cfRule type="cellIs" dxfId="27" priority="70" stopIfTrue="1" operator="greaterThanOrEqual">
      <formula>250</formula>
    </cfRule>
    <cfRule type="cellIs" dxfId="26" priority="71" stopIfTrue="1" operator="between">
      <formula>90</formula>
      <formula>249</formula>
    </cfRule>
    <cfRule type="cellIs" dxfId="25" priority="72" stopIfTrue="1" operator="lessThan">
      <formula>90</formula>
    </cfRule>
  </conditionalFormatting>
  <conditionalFormatting sqref="M107">
    <cfRule type="cellIs" dxfId="24" priority="52" stopIfTrue="1" operator="greaterThanOrEqual">
      <formula>250</formula>
    </cfRule>
    <cfRule type="cellIs" dxfId="23" priority="53" stopIfTrue="1" operator="between">
      <formula>90</formula>
      <formula>249</formula>
    </cfRule>
    <cfRule type="cellIs" dxfId="22" priority="54" stopIfTrue="1" operator="lessThan">
      <formula>90</formula>
    </cfRule>
  </conditionalFormatting>
  <conditionalFormatting sqref="M75">
    <cfRule type="cellIs" dxfId="21" priority="28" stopIfTrue="1" operator="greaterThanOrEqual">
      <formula>250</formula>
    </cfRule>
    <cfRule type="cellIs" dxfId="20" priority="29" stopIfTrue="1" operator="between">
      <formula>90</formula>
      <formula>249</formula>
    </cfRule>
    <cfRule type="cellIs" dxfId="19" priority="30" stopIfTrue="1" operator="lessThan">
      <formula>90</formula>
    </cfRule>
  </conditionalFormatting>
  <conditionalFormatting sqref="M87">
    <cfRule type="cellIs" dxfId="18" priority="10" stopIfTrue="1" operator="greaterThanOrEqual">
      <formula>250</formula>
    </cfRule>
    <cfRule type="cellIs" dxfId="17" priority="11" stopIfTrue="1" operator="between">
      <formula>90</formula>
      <formula>249</formula>
    </cfRule>
    <cfRule type="cellIs" dxfId="16" priority="12" stopIfTrue="1" operator="lessThan">
      <formula>90</formula>
    </cfRule>
  </conditionalFormatting>
  <conditionalFormatting sqref="M77">
    <cfRule type="cellIs" dxfId="15" priority="16" stopIfTrue="1" operator="greaterThanOrEqual">
      <formula>250</formula>
    </cfRule>
    <cfRule type="cellIs" dxfId="14" priority="17" stopIfTrue="1" operator="between">
      <formula>90</formula>
      <formula>249</formula>
    </cfRule>
    <cfRule type="cellIs" dxfId="13" priority="18" stopIfTrue="1" operator="lessThan">
      <formula>90</formula>
    </cfRule>
  </conditionalFormatting>
  <conditionalFormatting sqref="M77">
    <cfRule type="cellIs" dxfId="12" priority="13" stopIfTrue="1" operator="greaterThanOrEqual">
      <formula>250</formula>
    </cfRule>
    <cfRule type="cellIs" dxfId="11" priority="14" stopIfTrue="1" operator="between">
      <formula>90</formula>
      <formula>249</formula>
    </cfRule>
    <cfRule type="cellIs" dxfId="10" priority="15" stopIfTrue="1" operator="lessThan">
      <formula>90</formula>
    </cfRule>
  </conditionalFormatting>
  <conditionalFormatting sqref="V68 M68">
    <cfRule type="cellIs" dxfId="9" priority="7" stopIfTrue="1" operator="greaterThanOrEqual">
      <formula>250</formula>
    </cfRule>
    <cfRule type="cellIs" dxfId="8" priority="8" stopIfTrue="1" operator="between">
      <formula>90</formula>
      <formula>249</formula>
    </cfRule>
    <cfRule type="cellIs" dxfId="7" priority="9" stopIfTrue="1" operator="lessThan">
      <formula>90</formula>
    </cfRule>
  </conditionalFormatting>
  <conditionalFormatting sqref="V73 M73">
    <cfRule type="cellIs" dxfId="6" priority="4" stopIfTrue="1" operator="greaterThanOrEqual">
      <formula>250</formula>
    </cfRule>
    <cfRule type="cellIs" dxfId="5" priority="5" stopIfTrue="1" operator="between">
      <formula>90</formula>
      <formula>249</formula>
    </cfRule>
    <cfRule type="cellIs" dxfId="4" priority="6" stopIfTrue="1" operator="lessThan">
      <formula>90</formula>
    </cfRule>
  </conditionalFormatting>
  <conditionalFormatting sqref="M73">
    <cfRule type="cellIs" dxfId="3" priority="1" stopIfTrue="1" operator="greaterThanOrEqual">
      <formula>250</formula>
    </cfRule>
    <cfRule type="cellIs" dxfId="2" priority="2" stopIfTrue="1" operator="between">
      <formula>90</formula>
      <formula>249</formula>
    </cfRule>
    <cfRule type="cellIs" dxfId="1" priority="3" stopIfTrue="1" operator="lessThan">
      <formula>90</formula>
    </cfRule>
  </conditionalFormatting>
  <dataValidations xWindow="647" yWindow="659" count="3">
    <dataValidation type="list" allowBlank="1" showInputMessage="1" showErrorMessage="1" sqref="I10:I107 E10:E107 L10:L107 S10:U107" xr:uid="{00000000-0002-0000-0600-000001000000}">
      <formula1>"1,2,3,4,5,6,7,8,9,10"</formula1>
    </dataValidation>
    <dataValidation type="list" allowBlank="1" showInputMessage="1" showErrorMessage="1" promptTitle="Classification (characteristics)" prompt="CC = Critical Characteristic_x000a_SC = Significant Characteristic_x000a_KC = Key Characteristic_x000a_'_' = normal" sqref="F10:F107" xr:uid="{00000000-0002-0000-0600-000000000000}">
      <formula1>Classification</formula1>
    </dataValidation>
    <dataValidation type="list" allowBlank="1" showInputMessage="1" showErrorMessage="1" promptTitle="Safety Related" prompt="SR = Safety Related_x000a_'_' = normal" sqref="G10:G107" xr:uid="{00000000-0002-0000-0600-000002000000}">
      <formula1>SRClass</formula1>
    </dataValidation>
  </dataValidations>
  <printOptions horizontalCentered="1"/>
  <pageMargins left="0" right="0" top="0.6692913385826772" bottom="0.35433070866141736" header="0.31496062992125984" footer="0.31496062992125984"/>
  <pageSetup paperSize="9" scale="55" pageOrder="overThenDown" orientation="landscape" horizontalDpi="1200" verticalDpi="1200" r:id="rId1"/>
  <headerFooter alignWithMargins="0">
    <oddHeader>&amp;RPage &amp;P of &amp;N</oddHeader>
  </headerFooter>
  <drawing r:id="rId2"/>
  <legacyDrawing r:id="rId3"/>
  <controls>
    <mc:AlternateContent xmlns:mc="http://schemas.openxmlformats.org/markup-compatibility/2006">
      <mc:Choice Requires="x14">
        <control shapeId="1049" r:id="rId4" name="SortFMs_RPN_Ascending">
          <controlPr defaultSize="0" autoLine="0" r:id="rId5">
            <anchor moveWithCells="1">
              <from>
                <xdr:col>11</xdr:col>
                <xdr:colOff>0</xdr:colOff>
                <xdr:row>7</xdr:row>
                <xdr:rowOff>0</xdr:rowOff>
              </from>
              <to>
                <xdr:col>13</xdr:col>
                <xdr:colOff>120650</xdr:colOff>
                <xdr:row>8</xdr:row>
                <xdr:rowOff>184150</xdr:rowOff>
              </to>
            </anchor>
          </controlPr>
        </control>
      </mc:Choice>
      <mc:Fallback>
        <control shapeId="1049" r:id="rId4" name="SortFMs_RPN_Ascending"/>
      </mc:Fallback>
    </mc:AlternateContent>
    <mc:AlternateContent xmlns:mc="http://schemas.openxmlformats.org/markup-compatibility/2006">
      <mc:Choice Requires="x14">
        <control shapeId="1050" r:id="rId6" name="SortFMs_RPN_Descending">
          <controlPr defaultSize="0" autoLine="0" r:id="rId7">
            <anchor moveWithCells="1">
              <from>
                <xdr:col>11</xdr:col>
                <xdr:colOff>260350</xdr:colOff>
                <xdr:row>7</xdr:row>
                <xdr:rowOff>0</xdr:rowOff>
              </from>
              <to>
                <xdr:col>13</xdr:col>
                <xdr:colOff>444500</xdr:colOff>
                <xdr:row>8</xdr:row>
                <xdr:rowOff>171450</xdr:rowOff>
              </to>
            </anchor>
          </controlPr>
        </control>
      </mc:Choice>
      <mc:Fallback>
        <control shapeId="1050" r:id="rId6" name="SortFMs_RPN_Descending"/>
      </mc:Fallback>
    </mc:AlternateContent>
    <mc:AlternateContent xmlns:mc="http://schemas.openxmlformats.org/markup-compatibility/2006">
      <mc:Choice Requires="x14">
        <control shapeId="1052" r:id="rId8" name="SortFMs_ID_Ascending">
          <controlPr defaultSize="0" autoLine="0" r:id="rId9">
            <anchor moveWithCells="1">
              <from>
                <xdr:col>13</xdr:col>
                <xdr:colOff>850900</xdr:colOff>
                <xdr:row>7</xdr:row>
                <xdr:rowOff>0</xdr:rowOff>
              </from>
              <to>
                <xdr:col>13</xdr:col>
                <xdr:colOff>2470150</xdr:colOff>
                <xdr:row>8</xdr:row>
                <xdr:rowOff>171450</xdr:rowOff>
              </to>
            </anchor>
          </controlPr>
        </control>
      </mc:Choice>
      <mc:Fallback>
        <control shapeId="1052" r:id="rId8" name="SortFMs_ID_Ascending"/>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W62"/>
  <sheetViews>
    <sheetView topLeftCell="A6" zoomScale="85" zoomScaleNormal="85" workbookViewId="0">
      <pane ySplit="1" topLeftCell="A25" activePane="bottomLeft" state="frozen"/>
      <selection activeCell="A6" sqref="A6"/>
      <selection pane="bottomLeft" activeCell="C26" sqref="C26"/>
    </sheetView>
  </sheetViews>
  <sheetFormatPr defaultColWidth="9.1796875" defaultRowHeight="12.5" x14ac:dyDescent="0.25"/>
  <cols>
    <col min="1" max="1" width="13" style="233" customWidth="1"/>
    <col min="2" max="2" width="36.453125" style="234" customWidth="1"/>
    <col min="3" max="3" width="77.81640625" style="234" customWidth="1"/>
    <col min="4" max="4" width="11.1796875" style="234" customWidth="1"/>
    <col min="5" max="22" width="4.7265625" style="391" customWidth="1"/>
    <col min="23" max="23" width="4.7265625" style="3" customWidth="1"/>
    <col min="24" max="16384" width="9.1796875" style="3"/>
  </cols>
  <sheetData>
    <row r="1" spans="1:23" ht="35.25" customHeight="1" x14ac:dyDescent="0.25">
      <c r="C1" s="638" t="s">
        <v>363</v>
      </c>
      <c r="D1" s="433"/>
      <c r="E1" s="406" t="s">
        <v>340</v>
      </c>
      <c r="F1" s="636" t="s">
        <v>241</v>
      </c>
      <c r="G1" s="637"/>
      <c r="H1" s="637"/>
      <c r="I1" s="403" t="s">
        <v>345</v>
      </c>
    </row>
    <row r="2" spans="1:23" ht="13" x14ac:dyDescent="0.25">
      <c r="C2" s="638"/>
      <c r="E2" s="407" t="s">
        <v>329</v>
      </c>
      <c r="F2" s="636" t="s">
        <v>341</v>
      </c>
      <c r="G2" s="637"/>
      <c r="H2" s="637"/>
      <c r="I2" s="404" t="s">
        <v>346</v>
      </c>
      <c r="J2" s="3"/>
      <c r="K2" s="3"/>
      <c r="L2" s="3"/>
      <c r="M2" s="3"/>
      <c r="N2" s="3"/>
      <c r="O2" s="3"/>
      <c r="P2" s="3"/>
      <c r="Q2" s="3"/>
      <c r="R2" s="3"/>
      <c r="S2" s="3"/>
      <c r="T2" s="3"/>
      <c r="U2" s="3"/>
      <c r="V2" s="3"/>
    </row>
    <row r="3" spans="1:23" ht="13" x14ac:dyDescent="0.25">
      <c r="A3" s="642" t="s">
        <v>89</v>
      </c>
      <c r="B3" s="643"/>
      <c r="C3" s="293"/>
      <c r="D3" s="293"/>
      <c r="E3" s="408" t="s">
        <v>58</v>
      </c>
      <c r="F3" s="636" t="s">
        <v>342</v>
      </c>
      <c r="G3" s="637"/>
      <c r="H3" s="637"/>
      <c r="I3" s="404" t="s">
        <v>347</v>
      </c>
      <c r="J3" s="3"/>
      <c r="K3" s="3"/>
      <c r="L3" s="3"/>
      <c r="M3" s="3"/>
      <c r="N3" s="3"/>
      <c r="O3" s="3"/>
      <c r="P3" s="3"/>
      <c r="Q3" s="3"/>
      <c r="R3" s="3"/>
      <c r="S3" s="3"/>
      <c r="T3" s="3"/>
      <c r="U3" s="3"/>
      <c r="V3" s="3"/>
    </row>
    <row r="4" spans="1:23" ht="15.5" x14ac:dyDescent="0.25">
      <c r="A4" s="388"/>
      <c r="B4" s="389"/>
      <c r="C4" s="293"/>
      <c r="D4" s="293"/>
      <c r="E4" s="409" t="s">
        <v>330</v>
      </c>
      <c r="F4" s="636" t="s">
        <v>343</v>
      </c>
      <c r="G4" s="637"/>
      <c r="H4" s="637"/>
      <c r="I4" s="404" t="s">
        <v>348</v>
      </c>
      <c r="J4" s="3"/>
      <c r="K4" s="3"/>
      <c r="L4" s="3"/>
      <c r="M4" s="3"/>
      <c r="N4" s="3"/>
      <c r="O4" s="3"/>
      <c r="P4" s="3"/>
      <c r="Q4" s="3"/>
      <c r="R4" s="3"/>
      <c r="S4" s="3"/>
      <c r="T4" s="3"/>
      <c r="U4" s="3"/>
      <c r="V4" s="3"/>
    </row>
    <row r="5" spans="1:23" ht="13" x14ac:dyDescent="0.25">
      <c r="E5" s="410" t="s">
        <v>328</v>
      </c>
      <c r="F5" s="636" t="s">
        <v>344</v>
      </c>
      <c r="G5" s="637"/>
      <c r="H5" s="637"/>
      <c r="I5" s="404" t="s">
        <v>349</v>
      </c>
      <c r="J5" s="3"/>
      <c r="K5" s="3"/>
      <c r="L5" s="3"/>
      <c r="M5" s="3"/>
      <c r="N5" s="3"/>
      <c r="O5" s="3"/>
      <c r="P5" s="3"/>
      <c r="Q5" s="3"/>
      <c r="R5" s="3"/>
      <c r="S5" s="3"/>
      <c r="T5" s="3"/>
      <c r="U5" s="3"/>
      <c r="V5" s="3"/>
    </row>
    <row r="6" spans="1:23" ht="93.75" customHeight="1" thickBot="1" x14ac:dyDescent="0.3">
      <c r="A6" s="639" t="s">
        <v>365</v>
      </c>
      <c r="B6" s="639"/>
      <c r="C6" s="639"/>
      <c r="D6" s="390"/>
      <c r="E6" s="405" t="s">
        <v>316</v>
      </c>
      <c r="F6" s="392" t="s">
        <v>317</v>
      </c>
      <c r="G6" s="392" t="s">
        <v>318</v>
      </c>
      <c r="H6" s="392" t="s">
        <v>333</v>
      </c>
      <c r="I6" s="392" t="s">
        <v>319</v>
      </c>
      <c r="J6" s="392" t="s">
        <v>334</v>
      </c>
      <c r="K6" s="392" t="s">
        <v>320</v>
      </c>
      <c r="L6" s="392" t="s">
        <v>335</v>
      </c>
      <c r="M6" s="392" t="s">
        <v>336</v>
      </c>
      <c r="N6" s="392" t="s">
        <v>321</v>
      </c>
      <c r="O6" s="392" t="s">
        <v>337</v>
      </c>
      <c r="P6" s="392" t="s">
        <v>322</v>
      </c>
      <c r="Q6" s="392" t="s">
        <v>338</v>
      </c>
      <c r="R6" s="392" t="s">
        <v>323</v>
      </c>
      <c r="S6" s="392" t="s">
        <v>324</v>
      </c>
      <c r="T6" s="392" t="s">
        <v>325</v>
      </c>
      <c r="U6" s="392" t="s">
        <v>326</v>
      </c>
      <c r="V6" s="392" t="s">
        <v>327</v>
      </c>
      <c r="W6" s="392" t="s">
        <v>350</v>
      </c>
    </row>
    <row r="7" spans="1:23" ht="36.75" customHeight="1" thickBot="1" x14ac:dyDescent="0.35">
      <c r="A7" s="400" t="s">
        <v>25</v>
      </c>
      <c r="B7" s="401" t="s">
        <v>26</v>
      </c>
      <c r="C7" s="401" t="s">
        <v>27</v>
      </c>
      <c r="D7" s="402" t="s">
        <v>339</v>
      </c>
      <c r="E7" s="415" t="s">
        <v>328</v>
      </c>
      <c r="F7" s="416" t="s">
        <v>329</v>
      </c>
      <c r="G7" s="417" t="s">
        <v>330</v>
      </c>
      <c r="H7" s="418" t="s">
        <v>331</v>
      </c>
      <c r="I7" s="417" t="s">
        <v>330</v>
      </c>
      <c r="J7" s="419" t="s">
        <v>58</v>
      </c>
      <c r="K7" s="419" t="s">
        <v>58</v>
      </c>
      <c r="L7" s="420" t="s">
        <v>58</v>
      </c>
      <c r="M7" s="416" t="s">
        <v>332</v>
      </c>
      <c r="N7" s="417" t="s">
        <v>330</v>
      </c>
      <c r="O7" s="417" t="s">
        <v>330</v>
      </c>
      <c r="P7" s="420" t="s">
        <v>58</v>
      </c>
      <c r="Q7" s="421" t="s">
        <v>331</v>
      </c>
      <c r="R7" s="417" t="s">
        <v>330</v>
      </c>
      <c r="S7" s="419" t="s">
        <v>58</v>
      </c>
      <c r="T7" s="419" t="s">
        <v>58</v>
      </c>
      <c r="U7" s="419" t="s">
        <v>58</v>
      </c>
      <c r="V7" s="419" t="s">
        <v>58</v>
      </c>
    </row>
    <row r="8" spans="1:23" ht="140" x14ac:dyDescent="0.25">
      <c r="A8" s="500">
        <v>44154</v>
      </c>
      <c r="B8" s="501" t="s">
        <v>611</v>
      </c>
      <c r="C8" s="502" t="s">
        <v>612</v>
      </c>
      <c r="D8" s="503">
        <v>0.01</v>
      </c>
      <c r="E8" s="504" t="s">
        <v>613</v>
      </c>
      <c r="F8" s="505" t="s">
        <v>613</v>
      </c>
      <c r="G8" s="506" t="s">
        <v>614</v>
      </c>
      <c r="H8" s="506" t="s">
        <v>614</v>
      </c>
      <c r="I8" s="505" t="s">
        <v>613</v>
      </c>
      <c r="J8" s="505" t="s">
        <v>613</v>
      </c>
      <c r="K8" s="505" t="s">
        <v>613</v>
      </c>
      <c r="L8" s="506" t="s">
        <v>614</v>
      </c>
      <c r="M8" s="505" t="s">
        <v>613</v>
      </c>
      <c r="N8" s="505" t="s">
        <v>613</v>
      </c>
      <c r="O8" s="505" t="s">
        <v>613</v>
      </c>
      <c r="P8" s="506" t="s">
        <v>614</v>
      </c>
      <c r="Q8" s="505" t="s">
        <v>613</v>
      </c>
      <c r="R8" s="505" t="s">
        <v>613</v>
      </c>
      <c r="S8" s="506" t="s">
        <v>614</v>
      </c>
      <c r="T8" s="505" t="s">
        <v>613</v>
      </c>
      <c r="U8" s="505" t="s">
        <v>613</v>
      </c>
      <c r="V8" s="507" t="s">
        <v>613</v>
      </c>
    </row>
    <row r="9" spans="1:23" ht="154" x14ac:dyDescent="0.3">
      <c r="A9" s="508">
        <v>44172</v>
      </c>
      <c r="B9" s="509" t="s">
        <v>615</v>
      </c>
      <c r="C9" s="510" t="s">
        <v>616</v>
      </c>
      <c r="D9" s="511">
        <v>0.02</v>
      </c>
      <c r="E9" s="512" t="s">
        <v>613</v>
      </c>
      <c r="F9" s="513" t="s">
        <v>613</v>
      </c>
      <c r="G9" s="514" t="s">
        <v>614</v>
      </c>
      <c r="H9" s="514" t="s">
        <v>614</v>
      </c>
      <c r="I9" s="513" t="s">
        <v>613</v>
      </c>
      <c r="J9" s="513" t="s">
        <v>613</v>
      </c>
      <c r="K9" s="513" t="s">
        <v>613</v>
      </c>
      <c r="L9" s="514" t="s">
        <v>614</v>
      </c>
      <c r="M9" s="513" t="s">
        <v>613</v>
      </c>
      <c r="N9" s="513" t="s">
        <v>613</v>
      </c>
      <c r="O9" s="513" t="s">
        <v>613</v>
      </c>
      <c r="P9" s="514" t="s">
        <v>614</v>
      </c>
      <c r="Q9" s="513" t="s">
        <v>613</v>
      </c>
      <c r="R9" s="513" t="s">
        <v>613</v>
      </c>
      <c r="S9" s="514" t="s">
        <v>614</v>
      </c>
      <c r="T9" s="513" t="s">
        <v>613</v>
      </c>
      <c r="U9" s="513" t="s">
        <v>613</v>
      </c>
      <c r="V9" s="515" t="s">
        <v>613</v>
      </c>
    </row>
    <row r="10" spans="1:23" ht="70" x14ac:dyDescent="0.3">
      <c r="A10" s="508">
        <v>44221</v>
      </c>
      <c r="B10" s="516" t="s">
        <v>739</v>
      </c>
      <c r="C10" s="510" t="s">
        <v>633</v>
      </c>
      <c r="D10" s="511">
        <v>0.03</v>
      </c>
      <c r="E10" s="512" t="s">
        <v>613</v>
      </c>
      <c r="F10" s="513" t="s">
        <v>613</v>
      </c>
      <c r="G10" s="514" t="s">
        <v>614</v>
      </c>
      <c r="H10" s="514" t="s">
        <v>614</v>
      </c>
      <c r="I10" s="513" t="s">
        <v>613</v>
      </c>
      <c r="J10" s="513" t="s">
        <v>613</v>
      </c>
      <c r="K10" s="513" t="s">
        <v>613</v>
      </c>
      <c r="L10" s="514" t="s">
        <v>614</v>
      </c>
      <c r="M10" s="513" t="s">
        <v>613</v>
      </c>
      <c r="N10" s="513" t="s">
        <v>613</v>
      </c>
      <c r="O10" s="513" t="s">
        <v>613</v>
      </c>
      <c r="P10" s="514" t="s">
        <v>614</v>
      </c>
      <c r="Q10" s="513" t="s">
        <v>613</v>
      </c>
      <c r="R10" s="513" t="s">
        <v>613</v>
      </c>
      <c r="S10" s="514" t="s">
        <v>614</v>
      </c>
      <c r="T10" s="513" t="s">
        <v>613</v>
      </c>
      <c r="U10" s="513" t="s">
        <v>613</v>
      </c>
      <c r="V10" s="515" t="s">
        <v>613</v>
      </c>
    </row>
    <row r="11" spans="1:23" ht="84" x14ac:dyDescent="0.3">
      <c r="A11" s="508">
        <v>44249</v>
      </c>
      <c r="B11" s="516" t="s">
        <v>740</v>
      </c>
      <c r="C11" s="510" t="s">
        <v>619</v>
      </c>
      <c r="D11" s="511">
        <v>0.04</v>
      </c>
      <c r="E11" s="512" t="s">
        <v>613</v>
      </c>
      <c r="F11" s="513" t="s">
        <v>613</v>
      </c>
      <c r="G11" s="514" t="s">
        <v>614</v>
      </c>
      <c r="H11" s="514" t="s">
        <v>614</v>
      </c>
      <c r="I11" s="513" t="s">
        <v>613</v>
      </c>
      <c r="J11" s="513" t="s">
        <v>613</v>
      </c>
      <c r="K11" s="513" t="s">
        <v>613</v>
      </c>
      <c r="L11" s="514" t="s">
        <v>614</v>
      </c>
      <c r="M11" s="513" t="s">
        <v>613</v>
      </c>
      <c r="N11" s="513" t="s">
        <v>613</v>
      </c>
      <c r="O11" s="513" t="s">
        <v>613</v>
      </c>
      <c r="P11" s="514" t="s">
        <v>614</v>
      </c>
      <c r="Q11" s="513" t="s">
        <v>613</v>
      </c>
      <c r="R11" s="513" t="s">
        <v>613</v>
      </c>
      <c r="S11" s="514" t="s">
        <v>614</v>
      </c>
      <c r="T11" s="513" t="s">
        <v>613</v>
      </c>
      <c r="U11" s="513" t="s">
        <v>613</v>
      </c>
      <c r="V11" s="515" t="s">
        <v>613</v>
      </c>
    </row>
    <row r="12" spans="1:23" ht="42" x14ac:dyDescent="0.3">
      <c r="A12" s="520">
        <v>44263</v>
      </c>
      <c r="B12" s="519" t="s">
        <v>634</v>
      </c>
      <c r="C12" s="231" t="s">
        <v>636</v>
      </c>
      <c r="D12" s="411">
        <v>0.05</v>
      </c>
      <c r="E12" s="512" t="s">
        <v>613</v>
      </c>
      <c r="F12" s="513" t="s">
        <v>613</v>
      </c>
      <c r="G12" s="513" t="s">
        <v>613</v>
      </c>
      <c r="H12" s="514" t="s">
        <v>614</v>
      </c>
      <c r="I12" s="513" t="s">
        <v>613</v>
      </c>
      <c r="J12" s="513" t="s">
        <v>613</v>
      </c>
      <c r="K12" s="513" t="s">
        <v>613</v>
      </c>
      <c r="L12" s="514" t="s">
        <v>614</v>
      </c>
      <c r="M12" s="513" t="s">
        <v>613</v>
      </c>
      <c r="N12" s="513" t="s">
        <v>613</v>
      </c>
      <c r="O12" s="513" t="s">
        <v>613</v>
      </c>
      <c r="P12" s="514" t="s">
        <v>614</v>
      </c>
      <c r="Q12" s="513" t="s">
        <v>613</v>
      </c>
      <c r="R12" s="513" t="s">
        <v>613</v>
      </c>
      <c r="S12" s="514" t="s">
        <v>614</v>
      </c>
      <c r="T12" s="513" t="s">
        <v>613</v>
      </c>
      <c r="U12" s="513" t="s">
        <v>613</v>
      </c>
      <c r="V12" s="515" t="s">
        <v>613</v>
      </c>
    </row>
    <row r="13" spans="1:23" ht="28" x14ac:dyDescent="0.3">
      <c r="A13" s="520">
        <v>44263</v>
      </c>
      <c r="B13" s="519" t="s">
        <v>674</v>
      </c>
      <c r="C13" s="231" t="s">
        <v>675</v>
      </c>
      <c r="D13" s="411">
        <v>0.06</v>
      </c>
      <c r="E13" s="512" t="s">
        <v>613</v>
      </c>
      <c r="F13" s="513" t="s">
        <v>613</v>
      </c>
      <c r="G13" s="513" t="s">
        <v>613</v>
      </c>
      <c r="H13" s="514" t="s">
        <v>614</v>
      </c>
      <c r="I13" s="513" t="s">
        <v>613</v>
      </c>
      <c r="J13" s="513" t="s">
        <v>613</v>
      </c>
      <c r="K13" s="513" t="s">
        <v>613</v>
      </c>
      <c r="L13" s="514" t="s">
        <v>614</v>
      </c>
      <c r="M13" s="513" t="s">
        <v>613</v>
      </c>
      <c r="N13" s="513" t="s">
        <v>613</v>
      </c>
      <c r="O13" s="513" t="s">
        <v>613</v>
      </c>
      <c r="P13" s="514" t="s">
        <v>614</v>
      </c>
      <c r="Q13" s="513" t="s">
        <v>613</v>
      </c>
      <c r="R13" s="513" t="s">
        <v>613</v>
      </c>
      <c r="S13" s="514" t="s">
        <v>614</v>
      </c>
      <c r="T13" s="513" t="s">
        <v>613</v>
      </c>
      <c r="U13" s="513" t="s">
        <v>613</v>
      </c>
      <c r="V13" s="515" t="s">
        <v>613</v>
      </c>
    </row>
    <row r="14" spans="1:23" ht="28" x14ac:dyDescent="0.3">
      <c r="A14" s="398">
        <v>44319</v>
      </c>
      <c r="B14" s="231" t="s">
        <v>719</v>
      </c>
      <c r="C14" s="231" t="s">
        <v>725</v>
      </c>
      <c r="D14" s="411">
        <v>7.0000000000000007E-2</v>
      </c>
      <c r="E14" s="422"/>
      <c r="F14" s="413"/>
      <c r="G14" s="413"/>
      <c r="H14" s="514" t="s">
        <v>614</v>
      </c>
      <c r="I14" s="413"/>
      <c r="J14" s="413"/>
      <c r="K14" s="413"/>
      <c r="L14" s="514" t="s">
        <v>614</v>
      </c>
      <c r="M14" s="413"/>
      <c r="N14" s="413"/>
      <c r="O14" s="413"/>
      <c r="P14" s="514" t="s">
        <v>614</v>
      </c>
      <c r="Q14" s="413"/>
      <c r="R14" s="413"/>
      <c r="S14" s="514" t="s">
        <v>614</v>
      </c>
      <c r="T14" s="413"/>
      <c r="U14" s="413"/>
      <c r="V14" s="423"/>
    </row>
    <row r="15" spans="1:23" ht="28" x14ac:dyDescent="0.3">
      <c r="A15" s="398">
        <v>44319</v>
      </c>
      <c r="B15" s="231" t="s">
        <v>738</v>
      </c>
      <c r="C15" s="231" t="s">
        <v>761</v>
      </c>
      <c r="D15" s="411">
        <v>0.08</v>
      </c>
      <c r="E15" s="422"/>
      <c r="F15" s="413"/>
      <c r="G15" s="413"/>
      <c r="H15" s="514" t="s">
        <v>614</v>
      </c>
      <c r="I15" s="413"/>
      <c r="J15" s="413"/>
      <c r="K15" s="413"/>
      <c r="L15" s="514" t="s">
        <v>614</v>
      </c>
      <c r="M15" s="413"/>
      <c r="N15" s="413"/>
      <c r="O15" s="413"/>
      <c r="P15" s="514" t="s">
        <v>614</v>
      </c>
      <c r="Q15" s="413"/>
      <c r="R15" s="413"/>
      <c r="S15" s="514" t="s">
        <v>614</v>
      </c>
      <c r="T15" s="413"/>
      <c r="U15" s="413"/>
      <c r="V15" s="423"/>
    </row>
    <row r="16" spans="1:23" ht="28" x14ac:dyDescent="0.3">
      <c r="A16" s="398">
        <v>44347</v>
      </c>
      <c r="B16" s="231" t="s">
        <v>806</v>
      </c>
      <c r="C16" s="231" t="s">
        <v>807</v>
      </c>
      <c r="D16" s="411">
        <v>0.09</v>
      </c>
      <c r="E16" s="422"/>
      <c r="F16" s="413"/>
      <c r="G16" s="413"/>
      <c r="H16" s="514" t="s">
        <v>614</v>
      </c>
      <c r="I16" s="413"/>
      <c r="J16" s="413"/>
      <c r="K16" s="413"/>
      <c r="L16" s="514"/>
      <c r="M16" s="413"/>
      <c r="N16" s="413"/>
      <c r="O16" s="413"/>
      <c r="P16" s="514" t="s">
        <v>614</v>
      </c>
      <c r="Q16" s="413"/>
      <c r="R16" s="413"/>
      <c r="S16" s="514" t="s">
        <v>614</v>
      </c>
      <c r="T16" s="413"/>
      <c r="U16" s="413"/>
      <c r="V16" s="423"/>
    </row>
    <row r="17" spans="1:22" ht="70" x14ac:dyDescent="0.3">
      <c r="A17" s="398">
        <v>44361</v>
      </c>
      <c r="B17" s="231" t="s">
        <v>825</v>
      </c>
      <c r="C17" s="525" t="s">
        <v>830</v>
      </c>
      <c r="D17" s="411">
        <v>0.1</v>
      </c>
      <c r="E17" s="422"/>
      <c r="F17" s="413"/>
      <c r="G17" s="413"/>
      <c r="H17" s="414" t="s">
        <v>614</v>
      </c>
      <c r="I17" s="413"/>
      <c r="J17" s="413"/>
      <c r="K17" s="413"/>
      <c r="L17" s="414" t="s">
        <v>614</v>
      </c>
      <c r="M17" s="414"/>
      <c r="N17" s="414" t="s">
        <v>614</v>
      </c>
      <c r="O17" s="413"/>
      <c r="P17" s="414" t="s">
        <v>614</v>
      </c>
      <c r="Q17" s="413"/>
      <c r="R17" s="413"/>
      <c r="S17" s="414" t="s">
        <v>614</v>
      </c>
      <c r="T17" s="413"/>
      <c r="U17" s="413"/>
      <c r="V17" s="423"/>
    </row>
    <row r="18" spans="1:22" ht="112" x14ac:dyDescent="0.3">
      <c r="A18" s="398">
        <v>44375</v>
      </c>
      <c r="B18" s="231" t="s">
        <v>856</v>
      </c>
      <c r="C18" s="231" t="s">
        <v>859</v>
      </c>
      <c r="D18" s="411">
        <v>0.11</v>
      </c>
      <c r="E18" s="422"/>
      <c r="F18" s="413"/>
      <c r="G18" s="413"/>
      <c r="H18" s="414" t="s">
        <v>614</v>
      </c>
      <c r="I18" s="413"/>
      <c r="J18" s="413"/>
      <c r="K18" s="413"/>
      <c r="L18" s="414" t="s">
        <v>614</v>
      </c>
      <c r="M18" s="413"/>
      <c r="N18" s="414" t="s">
        <v>614</v>
      </c>
      <c r="O18" s="413"/>
      <c r="P18" s="414" t="s">
        <v>614</v>
      </c>
      <c r="Q18" s="413"/>
      <c r="R18" s="413"/>
      <c r="S18" s="414" t="s">
        <v>614</v>
      </c>
      <c r="T18" s="413"/>
      <c r="U18" s="413"/>
      <c r="V18" s="423"/>
    </row>
    <row r="19" spans="1:22" ht="28" x14ac:dyDescent="0.3">
      <c r="A19" s="398">
        <v>44389</v>
      </c>
      <c r="B19" s="231" t="s">
        <v>873</v>
      </c>
      <c r="C19" s="231" t="s">
        <v>861</v>
      </c>
      <c r="D19" s="411">
        <v>0.12</v>
      </c>
      <c r="E19" s="422"/>
      <c r="F19" s="413"/>
      <c r="G19" s="413"/>
      <c r="H19" s="414" t="s">
        <v>614</v>
      </c>
      <c r="I19" s="413"/>
      <c r="J19" s="413"/>
      <c r="K19" s="413"/>
      <c r="L19" s="414" t="s">
        <v>614</v>
      </c>
      <c r="M19" s="413"/>
      <c r="N19" s="414" t="s">
        <v>614</v>
      </c>
      <c r="O19" s="413"/>
      <c r="P19" s="414" t="s">
        <v>614</v>
      </c>
      <c r="Q19" s="413"/>
      <c r="R19" s="413"/>
      <c r="S19" s="414" t="s">
        <v>614</v>
      </c>
      <c r="T19" s="413"/>
      <c r="U19" s="413"/>
      <c r="V19" s="423"/>
    </row>
    <row r="20" spans="1:22" ht="56" x14ac:dyDescent="0.3">
      <c r="A20" s="398">
        <v>44403</v>
      </c>
      <c r="B20" s="397" t="s">
        <v>874</v>
      </c>
      <c r="C20" s="231" t="s">
        <v>872</v>
      </c>
      <c r="D20" s="411">
        <v>0.13</v>
      </c>
      <c r="E20" s="422"/>
      <c r="F20" s="413"/>
      <c r="G20" s="413"/>
      <c r="H20" s="414" t="s">
        <v>614</v>
      </c>
      <c r="I20" s="413"/>
      <c r="J20" s="413"/>
      <c r="K20" s="413"/>
      <c r="L20" s="414" t="s">
        <v>614</v>
      </c>
      <c r="M20" s="413"/>
      <c r="N20" s="414" t="s">
        <v>614</v>
      </c>
      <c r="O20" s="413"/>
      <c r="P20" s="414" t="s">
        <v>614</v>
      </c>
      <c r="Q20" s="413"/>
      <c r="R20" s="413"/>
      <c r="S20" s="414" t="s">
        <v>614</v>
      </c>
      <c r="T20" s="413"/>
      <c r="U20" s="413"/>
      <c r="V20" s="423"/>
    </row>
    <row r="21" spans="1:22" ht="42" x14ac:dyDescent="0.3">
      <c r="A21" s="398">
        <v>44417</v>
      </c>
      <c r="B21" s="397" t="s">
        <v>877</v>
      </c>
      <c r="C21" s="231" t="s">
        <v>876</v>
      </c>
      <c r="D21" s="411">
        <v>0.14000000000000001</v>
      </c>
      <c r="E21" s="422"/>
      <c r="F21" s="413"/>
      <c r="G21" s="413"/>
      <c r="H21" s="413"/>
      <c r="I21" s="413"/>
      <c r="J21" s="413"/>
      <c r="K21" s="413"/>
      <c r="L21" s="413"/>
      <c r="M21" s="413"/>
      <c r="N21" s="413"/>
      <c r="O21" s="413"/>
      <c r="P21" s="413"/>
      <c r="Q21" s="413"/>
      <c r="R21" s="413"/>
      <c r="S21" s="413"/>
      <c r="T21" s="413"/>
      <c r="U21" s="413"/>
      <c r="V21" s="423"/>
    </row>
    <row r="22" spans="1:22" ht="98" x14ac:dyDescent="0.3">
      <c r="A22" s="398">
        <v>44473</v>
      </c>
      <c r="B22" s="231" t="s">
        <v>882</v>
      </c>
      <c r="C22" s="231" t="s">
        <v>883</v>
      </c>
      <c r="D22" s="411">
        <v>0.15</v>
      </c>
      <c r="E22" s="422"/>
      <c r="F22" s="413"/>
      <c r="G22" s="413"/>
      <c r="H22" s="414" t="s">
        <v>614</v>
      </c>
      <c r="I22" s="413"/>
      <c r="J22" s="413"/>
      <c r="K22" s="413"/>
      <c r="L22" s="414" t="s">
        <v>614</v>
      </c>
      <c r="M22" s="413"/>
      <c r="N22" s="414" t="s">
        <v>614</v>
      </c>
      <c r="O22" s="413"/>
      <c r="P22" s="414" t="s">
        <v>614</v>
      </c>
      <c r="Q22" s="413"/>
      <c r="R22" s="413"/>
      <c r="S22" s="414" t="s">
        <v>614</v>
      </c>
      <c r="T22" s="413"/>
      <c r="U22" s="413"/>
      <c r="V22" s="423"/>
    </row>
    <row r="23" spans="1:22" ht="98" x14ac:dyDescent="0.3">
      <c r="A23" s="398">
        <v>44488</v>
      </c>
      <c r="B23" s="231" t="s">
        <v>889</v>
      </c>
      <c r="C23" s="231" t="s">
        <v>891</v>
      </c>
      <c r="D23" s="411">
        <v>0.16</v>
      </c>
      <c r="E23" s="422"/>
      <c r="F23" s="413"/>
      <c r="G23" s="413"/>
      <c r="H23" s="414" t="s">
        <v>614</v>
      </c>
      <c r="I23" s="413"/>
      <c r="J23" s="414" t="s">
        <v>614</v>
      </c>
      <c r="K23" s="413"/>
      <c r="L23" s="414" t="s">
        <v>614</v>
      </c>
      <c r="M23" s="413"/>
      <c r="N23" s="413"/>
      <c r="O23" s="413"/>
      <c r="P23" s="413"/>
      <c r="Q23" s="413"/>
      <c r="R23" s="413"/>
      <c r="S23" s="413"/>
      <c r="T23" s="413"/>
      <c r="U23" s="413"/>
      <c r="V23" s="423"/>
    </row>
    <row r="24" spans="1:22" ht="14" x14ac:dyDescent="0.3">
      <c r="A24" s="398">
        <v>44522</v>
      </c>
      <c r="B24" s="231" t="s">
        <v>906</v>
      </c>
      <c r="C24" s="231" t="s">
        <v>911</v>
      </c>
      <c r="D24" s="411">
        <v>0.17</v>
      </c>
      <c r="E24" s="422"/>
      <c r="F24" s="413"/>
      <c r="G24" s="413"/>
      <c r="H24" s="414" t="s">
        <v>614</v>
      </c>
      <c r="I24" s="413"/>
      <c r="J24" s="413"/>
      <c r="K24" s="413"/>
      <c r="L24" s="414" t="s">
        <v>614</v>
      </c>
      <c r="M24" s="413"/>
      <c r="N24" s="413"/>
      <c r="O24" s="413"/>
      <c r="P24" s="413"/>
      <c r="Q24" s="413"/>
      <c r="R24" s="413"/>
      <c r="S24" s="413"/>
      <c r="T24" s="413"/>
      <c r="U24" s="413"/>
      <c r="V24" s="423"/>
    </row>
    <row r="25" spans="1:22" ht="28" x14ac:dyDescent="0.3">
      <c r="A25" s="398">
        <v>44655</v>
      </c>
      <c r="B25" s="231" t="s">
        <v>930</v>
      </c>
      <c r="C25" s="231" t="s">
        <v>933</v>
      </c>
      <c r="D25" s="411">
        <v>0.18</v>
      </c>
      <c r="E25" s="422"/>
      <c r="F25" s="413"/>
      <c r="G25" s="413"/>
      <c r="H25" s="414" t="s">
        <v>614</v>
      </c>
      <c r="I25" s="413"/>
      <c r="J25" s="413"/>
      <c r="K25" s="413"/>
      <c r="L25" s="414" t="s">
        <v>614</v>
      </c>
      <c r="M25" s="413"/>
      <c r="N25" s="413"/>
      <c r="O25" s="413"/>
      <c r="P25" s="413"/>
      <c r="Q25" s="413"/>
      <c r="R25" s="413"/>
      <c r="S25" s="413"/>
      <c r="T25" s="413"/>
      <c r="U25" s="413"/>
      <c r="V25" s="423"/>
    </row>
    <row r="26" spans="1:22" ht="112" x14ac:dyDescent="0.3">
      <c r="A26" s="398">
        <v>44733</v>
      </c>
      <c r="B26" s="231" t="s">
        <v>838</v>
      </c>
      <c r="C26" s="231" t="s">
        <v>944</v>
      </c>
      <c r="D26" s="411">
        <v>0.19</v>
      </c>
      <c r="E26" s="422"/>
      <c r="F26" s="413"/>
      <c r="G26" s="413"/>
      <c r="H26" s="413"/>
      <c r="I26" s="413"/>
      <c r="J26" s="413"/>
      <c r="K26" s="413"/>
      <c r="L26" s="414" t="s">
        <v>614</v>
      </c>
      <c r="M26" s="413"/>
      <c r="N26" s="413"/>
      <c r="O26" s="413"/>
      <c r="P26" s="413"/>
      <c r="Q26" s="413"/>
      <c r="R26" s="413"/>
      <c r="S26" s="413"/>
      <c r="T26" s="413"/>
      <c r="U26" s="413"/>
      <c r="V26" s="423"/>
    </row>
    <row r="27" spans="1:22" ht="14" x14ac:dyDescent="0.3">
      <c r="A27" s="398"/>
      <c r="B27" s="231"/>
      <c r="C27" s="231"/>
      <c r="D27" s="411"/>
      <c r="E27" s="422"/>
      <c r="F27" s="413"/>
      <c r="G27" s="413"/>
      <c r="H27" s="413"/>
      <c r="I27" s="413"/>
      <c r="J27" s="413"/>
      <c r="K27" s="413"/>
      <c r="L27" s="413"/>
      <c r="M27" s="413"/>
      <c r="N27" s="413"/>
      <c r="O27" s="413"/>
      <c r="P27" s="413"/>
      <c r="Q27" s="413"/>
      <c r="R27" s="413"/>
      <c r="S27" s="413"/>
      <c r="T27" s="413"/>
      <c r="U27" s="413"/>
      <c r="V27" s="423"/>
    </row>
    <row r="28" spans="1:22" ht="14" x14ac:dyDescent="0.3">
      <c r="A28" s="398"/>
      <c r="B28" s="231"/>
      <c r="C28" s="231"/>
      <c r="D28" s="411"/>
      <c r="E28" s="422"/>
      <c r="F28" s="413"/>
      <c r="G28" s="413"/>
      <c r="H28" s="413"/>
      <c r="I28" s="413"/>
      <c r="J28" s="413"/>
      <c r="K28" s="413"/>
      <c r="L28" s="413"/>
      <c r="M28" s="413"/>
      <c r="N28" s="413"/>
      <c r="O28" s="413"/>
      <c r="P28" s="413"/>
      <c r="Q28" s="413"/>
      <c r="R28" s="413"/>
      <c r="S28" s="413"/>
      <c r="T28" s="413"/>
      <c r="U28" s="413"/>
      <c r="V28" s="423"/>
    </row>
    <row r="29" spans="1:22" ht="14" x14ac:dyDescent="0.3">
      <c r="A29" s="398"/>
      <c r="B29" s="231"/>
      <c r="C29" s="231"/>
      <c r="D29" s="411"/>
      <c r="E29" s="422"/>
      <c r="F29" s="413"/>
      <c r="G29" s="413"/>
      <c r="H29" s="413"/>
      <c r="I29" s="413"/>
      <c r="J29" s="413"/>
      <c r="K29" s="413"/>
      <c r="L29" s="413"/>
      <c r="M29" s="413"/>
      <c r="N29" s="413"/>
      <c r="O29" s="413"/>
      <c r="P29" s="413"/>
      <c r="Q29" s="413"/>
      <c r="R29" s="413"/>
      <c r="S29" s="413"/>
      <c r="T29" s="413"/>
      <c r="U29" s="413"/>
      <c r="V29" s="423"/>
    </row>
    <row r="30" spans="1:22" ht="14" x14ac:dyDescent="0.3">
      <c r="A30" s="398"/>
      <c r="B30" s="231"/>
      <c r="C30" s="231"/>
      <c r="D30" s="411"/>
      <c r="E30" s="422"/>
      <c r="F30" s="413"/>
      <c r="G30" s="413"/>
      <c r="H30" s="413"/>
      <c r="I30" s="413"/>
      <c r="J30" s="413"/>
      <c r="K30" s="413"/>
      <c r="L30" s="413"/>
      <c r="M30" s="413"/>
      <c r="N30" s="413"/>
      <c r="O30" s="413"/>
      <c r="P30" s="413"/>
      <c r="Q30" s="413"/>
      <c r="R30" s="413"/>
      <c r="S30" s="413"/>
      <c r="T30" s="413"/>
      <c r="U30" s="413"/>
      <c r="V30" s="423"/>
    </row>
    <row r="31" spans="1:22" ht="14" x14ac:dyDescent="0.3">
      <c r="A31" s="398"/>
      <c r="B31" s="231"/>
      <c r="C31" s="231"/>
      <c r="D31" s="411"/>
      <c r="E31" s="422"/>
      <c r="F31" s="413"/>
      <c r="G31" s="413"/>
      <c r="H31" s="413"/>
      <c r="I31" s="413"/>
      <c r="J31" s="413"/>
      <c r="K31" s="413"/>
      <c r="L31" s="413"/>
      <c r="M31" s="413"/>
      <c r="N31" s="413"/>
      <c r="O31" s="413"/>
      <c r="P31" s="413"/>
      <c r="Q31" s="413"/>
      <c r="R31" s="413"/>
      <c r="S31" s="413"/>
      <c r="T31" s="413"/>
      <c r="U31" s="413"/>
      <c r="V31" s="423"/>
    </row>
    <row r="32" spans="1:22" ht="14" x14ac:dyDescent="0.3">
      <c r="A32" s="398"/>
      <c r="B32" s="231"/>
      <c r="C32" s="231"/>
      <c r="D32" s="411"/>
      <c r="E32" s="422"/>
      <c r="F32" s="413"/>
      <c r="G32" s="413"/>
      <c r="H32" s="413"/>
      <c r="I32" s="413"/>
      <c r="J32" s="413"/>
      <c r="K32" s="413"/>
      <c r="L32" s="413"/>
      <c r="M32" s="413"/>
      <c r="N32" s="413"/>
      <c r="O32" s="413"/>
      <c r="P32" s="413"/>
      <c r="Q32" s="413"/>
      <c r="R32" s="413"/>
      <c r="S32" s="413"/>
      <c r="T32" s="413"/>
      <c r="U32" s="413"/>
      <c r="V32" s="423"/>
    </row>
    <row r="33" spans="1:22" ht="14" x14ac:dyDescent="0.3">
      <c r="A33" s="398"/>
      <c r="B33" s="231"/>
      <c r="C33" s="231"/>
      <c r="D33" s="411"/>
      <c r="E33" s="422"/>
      <c r="F33" s="413"/>
      <c r="G33" s="413"/>
      <c r="H33" s="413"/>
      <c r="I33" s="413"/>
      <c r="J33" s="413"/>
      <c r="K33" s="413"/>
      <c r="L33" s="413"/>
      <c r="M33" s="413"/>
      <c r="N33" s="413"/>
      <c r="O33" s="413"/>
      <c r="P33" s="413"/>
      <c r="Q33" s="413"/>
      <c r="R33" s="413"/>
      <c r="S33" s="413"/>
      <c r="T33" s="413"/>
      <c r="U33" s="413"/>
      <c r="V33" s="423"/>
    </row>
    <row r="34" spans="1:22" ht="14" x14ac:dyDescent="0.3">
      <c r="A34" s="398"/>
      <c r="B34" s="231"/>
      <c r="C34" s="231"/>
      <c r="D34" s="411"/>
      <c r="E34" s="422"/>
      <c r="F34" s="413"/>
      <c r="G34" s="413"/>
      <c r="H34" s="413"/>
      <c r="I34" s="413"/>
      <c r="J34" s="413"/>
      <c r="K34" s="413"/>
      <c r="L34" s="413"/>
      <c r="M34" s="413"/>
      <c r="N34" s="413"/>
      <c r="O34" s="413"/>
      <c r="P34" s="413"/>
      <c r="Q34" s="413"/>
      <c r="R34" s="413"/>
      <c r="S34" s="413"/>
      <c r="T34" s="413"/>
      <c r="U34" s="413"/>
      <c r="V34" s="423"/>
    </row>
    <row r="35" spans="1:22" ht="14" x14ac:dyDescent="0.3">
      <c r="A35" s="398"/>
      <c r="B35" s="231"/>
      <c r="C35" s="231"/>
      <c r="D35" s="411"/>
      <c r="E35" s="422"/>
      <c r="F35" s="413"/>
      <c r="G35" s="413"/>
      <c r="H35" s="413"/>
      <c r="I35" s="413"/>
      <c r="J35" s="413"/>
      <c r="K35" s="413"/>
      <c r="L35" s="413"/>
      <c r="M35" s="413"/>
      <c r="N35" s="413"/>
      <c r="O35" s="413"/>
      <c r="P35" s="413"/>
      <c r="Q35" s="413"/>
      <c r="R35" s="413"/>
      <c r="S35" s="413"/>
      <c r="T35" s="413"/>
      <c r="U35" s="413"/>
      <c r="V35" s="423"/>
    </row>
    <row r="36" spans="1:22" ht="14" x14ac:dyDescent="0.3">
      <c r="A36" s="398"/>
      <c r="B36" s="231"/>
      <c r="C36" s="231"/>
      <c r="D36" s="411"/>
      <c r="E36" s="422"/>
      <c r="F36" s="413"/>
      <c r="G36" s="413"/>
      <c r="H36" s="413"/>
      <c r="I36" s="413"/>
      <c r="J36" s="413"/>
      <c r="K36" s="413"/>
      <c r="L36" s="413"/>
      <c r="M36" s="413"/>
      <c r="N36" s="413"/>
      <c r="O36" s="413"/>
      <c r="P36" s="413"/>
      <c r="Q36" s="413"/>
      <c r="R36" s="413"/>
      <c r="S36" s="413"/>
      <c r="T36" s="413"/>
      <c r="U36" s="413"/>
      <c r="V36" s="423"/>
    </row>
    <row r="37" spans="1:22" ht="14" x14ac:dyDescent="0.3">
      <c r="A37" s="398"/>
      <c r="B37" s="231"/>
      <c r="C37" s="231"/>
      <c r="D37" s="411"/>
      <c r="E37" s="422"/>
      <c r="F37" s="413"/>
      <c r="G37" s="413"/>
      <c r="H37" s="413"/>
      <c r="I37" s="413"/>
      <c r="J37" s="413"/>
      <c r="K37" s="413"/>
      <c r="L37" s="413"/>
      <c r="M37" s="413"/>
      <c r="N37" s="413"/>
      <c r="O37" s="413"/>
      <c r="P37" s="413"/>
      <c r="Q37" s="413"/>
      <c r="R37" s="413"/>
      <c r="S37" s="413"/>
      <c r="T37" s="413"/>
      <c r="U37" s="413"/>
      <c r="V37" s="423"/>
    </row>
    <row r="38" spans="1:22" ht="14" x14ac:dyDescent="0.3">
      <c r="A38" s="398"/>
      <c r="B38" s="231"/>
      <c r="C38" s="231"/>
      <c r="D38" s="411"/>
      <c r="E38" s="422"/>
      <c r="F38" s="413"/>
      <c r="G38" s="413"/>
      <c r="H38" s="413"/>
      <c r="I38" s="413"/>
      <c r="J38" s="413"/>
      <c r="K38" s="413"/>
      <c r="L38" s="413"/>
      <c r="M38" s="413"/>
      <c r="N38" s="413"/>
      <c r="O38" s="413"/>
      <c r="P38" s="413"/>
      <c r="Q38" s="413"/>
      <c r="R38" s="413"/>
      <c r="S38" s="413"/>
      <c r="T38" s="413"/>
      <c r="U38" s="413"/>
      <c r="V38" s="423"/>
    </row>
    <row r="39" spans="1:22" ht="14" x14ac:dyDescent="0.3">
      <c r="A39" s="398"/>
      <c r="B39" s="231"/>
      <c r="C39" s="231"/>
      <c r="D39" s="411"/>
      <c r="E39" s="422"/>
      <c r="F39" s="413"/>
      <c r="G39" s="413"/>
      <c r="H39" s="413"/>
      <c r="I39" s="413"/>
      <c r="J39" s="413"/>
      <c r="K39" s="413"/>
      <c r="L39" s="413"/>
      <c r="M39" s="413"/>
      <c r="N39" s="413"/>
      <c r="O39" s="413"/>
      <c r="P39" s="413"/>
      <c r="Q39" s="413"/>
      <c r="R39" s="413"/>
      <c r="S39" s="413"/>
      <c r="T39" s="413"/>
      <c r="U39" s="413"/>
      <c r="V39" s="423"/>
    </row>
    <row r="40" spans="1:22" ht="14" x14ac:dyDescent="0.3">
      <c r="A40" s="398"/>
      <c r="B40" s="231"/>
      <c r="C40" s="231"/>
      <c r="D40" s="411"/>
      <c r="E40" s="422"/>
      <c r="F40" s="413"/>
      <c r="G40" s="413"/>
      <c r="H40" s="413"/>
      <c r="I40" s="413"/>
      <c r="J40" s="413"/>
      <c r="K40" s="413"/>
      <c r="L40" s="413"/>
      <c r="M40" s="413"/>
      <c r="N40" s="413"/>
      <c r="O40" s="413"/>
      <c r="P40" s="413"/>
      <c r="Q40" s="413"/>
      <c r="R40" s="413"/>
      <c r="S40" s="413"/>
      <c r="T40" s="413"/>
      <c r="U40" s="413"/>
      <c r="V40" s="423"/>
    </row>
    <row r="41" spans="1:22" ht="14" x14ac:dyDescent="0.3">
      <c r="A41" s="398"/>
      <c r="B41" s="231"/>
      <c r="C41" s="231"/>
      <c r="D41" s="411"/>
      <c r="E41" s="422"/>
      <c r="F41" s="413"/>
      <c r="G41" s="413"/>
      <c r="H41" s="413"/>
      <c r="I41" s="413"/>
      <c r="J41" s="413"/>
      <c r="K41" s="413"/>
      <c r="L41" s="413"/>
      <c r="M41" s="413"/>
      <c r="N41" s="413"/>
      <c r="O41" s="413"/>
      <c r="P41" s="413"/>
      <c r="Q41" s="413"/>
      <c r="R41" s="413"/>
      <c r="S41" s="413"/>
      <c r="T41" s="413"/>
      <c r="U41" s="413"/>
      <c r="V41" s="423"/>
    </row>
    <row r="42" spans="1:22" ht="14" x14ac:dyDescent="0.3">
      <c r="A42" s="398"/>
      <c r="B42" s="231"/>
      <c r="C42" s="231"/>
      <c r="D42" s="411"/>
      <c r="E42" s="422"/>
      <c r="F42" s="413"/>
      <c r="G42" s="413"/>
      <c r="H42" s="413"/>
      <c r="I42" s="413"/>
      <c r="J42" s="413"/>
      <c r="K42" s="413"/>
      <c r="L42" s="413"/>
      <c r="M42" s="413"/>
      <c r="N42" s="413"/>
      <c r="O42" s="413"/>
      <c r="P42" s="413"/>
      <c r="Q42" s="413"/>
      <c r="R42" s="413"/>
      <c r="S42" s="413"/>
      <c r="T42" s="413"/>
      <c r="U42" s="413"/>
      <c r="V42" s="423"/>
    </row>
    <row r="43" spans="1:22" ht="14" x14ac:dyDescent="0.3">
      <c r="A43" s="398"/>
      <c r="B43" s="231"/>
      <c r="C43" s="231"/>
      <c r="D43" s="411"/>
      <c r="E43" s="422"/>
      <c r="F43" s="413"/>
      <c r="G43" s="413"/>
      <c r="H43" s="413"/>
      <c r="I43" s="413"/>
      <c r="J43" s="413"/>
      <c r="K43" s="413"/>
      <c r="L43" s="413"/>
      <c r="M43" s="413"/>
      <c r="N43" s="413"/>
      <c r="O43" s="413"/>
      <c r="P43" s="413"/>
      <c r="Q43" s="413"/>
      <c r="R43" s="413"/>
      <c r="S43" s="413"/>
      <c r="T43" s="413"/>
      <c r="U43" s="413"/>
      <c r="V43" s="423"/>
    </row>
    <row r="44" spans="1:22" ht="14" x14ac:dyDescent="0.3">
      <c r="A44" s="398"/>
      <c r="B44" s="231"/>
      <c r="C44" s="231"/>
      <c r="D44" s="411"/>
      <c r="E44" s="422"/>
      <c r="F44" s="413"/>
      <c r="G44" s="413"/>
      <c r="H44" s="413"/>
      <c r="I44" s="413"/>
      <c r="J44" s="413"/>
      <c r="K44" s="413"/>
      <c r="L44" s="413"/>
      <c r="M44" s="413"/>
      <c r="N44" s="413"/>
      <c r="O44" s="413"/>
      <c r="P44" s="413"/>
      <c r="Q44" s="413"/>
      <c r="R44" s="413"/>
      <c r="S44" s="413"/>
      <c r="T44" s="413"/>
      <c r="U44" s="413"/>
      <c r="V44" s="423"/>
    </row>
    <row r="45" spans="1:22" ht="14" x14ac:dyDescent="0.3">
      <c r="A45" s="398"/>
      <c r="B45" s="231"/>
      <c r="C45" s="231"/>
      <c r="D45" s="411"/>
      <c r="E45" s="422"/>
      <c r="F45" s="413"/>
      <c r="G45" s="413"/>
      <c r="H45" s="413"/>
      <c r="I45" s="413"/>
      <c r="J45" s="413"/>
      <c r="K45" s="413"/>
      <c r="L45" s="413"/>
      <c r="M45" s="413"/>
      <c r="N45" s="413"/>
      <c r="O45" s="413"/>
      <c r="P45" s="413"/>
      <c r="Q45" s="413"/>
      <c r="R45" s="413"/>
      <c r="S45" s="413"/>
      <c r="T45" s="413"/>
      <c r="U45" s="413"/>
      <c r="V45" s="423"/>
    </row>
    <row r="46" spans="1:22" ht="14" x14ac:dyDescent="0.3">
      <c r="A46" s="398"/>
      <c r="B46" s="231"/>
      <c r="C46" s="231"/>
      <c r="D46" s="411"/>
      <c r="E46" s="422"/>
      <c r="F46" s="413"/>
      <c r="G46" s="413"/>
      <c r="H46" s="413"/>
      <c r="I46" s="413"/>
      <c r="J46" s="413"/>
      <c r="K46" s="413"/>
      <c r="L46" s="413"/>
      <c r="M46" s="413"/>
      <c r="N46" s="413"/>
      <c r="O46" s="413"/>
      <c r="P46" s="413"/>
      <c r="Q46" s="413"/>
      <c r="R46" s="413"/>
      <c r="S46" s="413"/>
      <c r="T46" s="413"/>
      <c r="U46" s="413"/>
      <c r="V46" s="423"/>
    </row>
    <row r="47" spans="1:22" ht="14" x14ac:dyDescent="0.3">
      <c r="A47" s="398"/>
      <c r="B47" s="231"/>
      <c r="C47" s="231"/>
      <c r="D47" s="411"/>
      <c r="E47" s="422"/>
      <c r="F47" s="413"/>
      <c r="G47" s="413"/>
      <c r="H47" s="413"/>
      <c r="I47" s="413"/>
      <c r="J47" s="413"/>
      <c r="K47" s="413"/>
      <c r="L47" s="413"/>
      <c r="M47" s="413"/>
      <c r="N47" s="413"/>
      <c r="O47" s="413"/>
      <c r="P47" s="413"/>
      <c r="Q47" s="413"/>
      <c r="R47" s="413"/>
      <c r="S47" s="413"/>
      <c r="T47" s="413"/>
      <c r="U47" s="413"/>
      <c r="V47" s="423"/>
    </row>
    <row r="48" spans="1:22" ht="14.5" thickBot="1" x14ac:dyDescent="0.35">
      <c r="A48" s="399"/>
      <c r="B48" s="232"/>
      <c r="C48" s="232"/>
      <c r="D48" s="412"/>
      <c r="E48" s="424"/>
      <c r="F48" s="425"/>
      <c r="G48" s="425"/>
      <c r="H48" s="425"/>
      <c r="I48" s="425"/>
      <c r="J48" s="425"/>
      <c r="K48" s="425"/>
      <c r="L48" s="425"/>
      <c r="M48" s="425"/>
      <c r="N48" s="425"/>
      <c r="O48" s="425"/>
      <c r="P48" s="425"/>
      <c r="Q48" s="425"/>
      <c r="R48" s="425"/>
      <c r="S48" s="425"/>
      <c r="T48" s="425"/>
      <c r="U48" s="425"/>
      <c r="V48" s="426"/>
    </row>
    <row r="51" spans="1:4" ht="13.5" customHeight="1" x14ac:dyDescent="0.25">
      <c r="A51" s="644" t="s">
        <v>90</v>
      </c>
      <c r="B51" s="644"/>
      <c r="C51" s="293"/>
      <c r="D51" s="293"/>
    </row>
    <row r="52" spans="1:4" ht="29.25" customHeight="1" x14ac:dyDescent="0.25"/>
    <row r="53" spans="1:4" ht="13" x14ac:dyDescent="0.25">
      <c r="A53" s="2" t="s">
        <v>6</v>
      </c>
      <c r="B53" s="645" t="s">
        <v>92</v>
      </c>
      <c r="C53" s="646"/>
      <c r="D53" s="393"/>
    </row>
    <row r="54" spans="1:4" ht="30.75" customHeight="1" x14ac:dyDescent="0.25">
      <c r="A54" s="250" t="s">
        <v>91</v>
      </c>
      <c r="B54" s="640"/>
      <c r="C54" s="641"/>
      <c r="D54" s="394"/>
    </row>
    <row r="55" spans="1:4" ht="57.25" customHeight="1" x14ac:dyDescent="0.25">
      <c r="A55" s="251" t="s">
        <v>297</v>
      </c>
      <c r="B55" s="640"/>
      <c r="C55" s="641"/>
      <c r="D55" s="394"/>
    </row>
    <row r="56" spans="1:4" ht="50" x14ac:dyDescent="0.25">
      <c r="A56" s="251" t="s">
        <v>298</v>
      </c>
      <c r="B56" s="649"/>
      <c r="C56" s="650"/>
      <c r="D56" s="395"/>
    </row>
    <row r="57" spans="1:4" ht="25" x14ac:dyDescent="0.25">
      <c r="A57" s="251" t="s">
        <v>301</v>
      </c>
      <c r="B57" s="640"/>
      <c r="C57" s="641"/>
      <c r="D57" s="394"/>
    </row>
    <row r="58" spans="1:4" ht="50" x14ac:dyDescent="0.25">
      <c r="A58" s="251" t="s">
        <v>299</v>
      </c>
      <c r="B58" s="647"/>
      <c r="C58" s="648"/>
      <c r="D58" s="396"/>
    </row>
    <row r="59" spans="1:4" ht="50" x14ac:dyDescent="0.25">
      <c r="A59" s="251" t="s">
        <v>300</v>
      </c>
      <c r="B59" s="640"/>
      <c r="C59" s="641"/>
      <c r="D59" s="394"/>
    </row>
    <row r="60" spans="1:4" ht="25" x14ac:dyDescent="0.25">
      <c r="A60" s="251" t="s">
        <v>302</v>
      </c>
      <c r="B60" s="640"/>
      <c r="C60" s="641"/>
      <c r="D60" s="394"/>
    </row>
    <row r="61" spans="1:4" ht="25" x14ac:dyDescent="0.25">
      <c r="A61" s="251" t="s">
        <v>7</v>
      </c>
      <c r="B61" s="640"/>
      <c r="C61" s="641"/>
      <c r="D61" s="394"/>
    </row>
    <row r="62" spans="1:4" x14ac:dyDescent="0.25">
      <c r="A62" s="249"/>
      <c r="B62" s="249"/>
      <c r="C62" s="249"/>
      <c r="D62" s="249"/>
    </row>
  </sheetData>
  <mergeCells count="18">
    <mergeCell ref="C1:C2"/>
    <mergeCell ref="A6:C6"/>
    <mergeCell ref="B61:C61"/>
    <mergeCell ref="A3:B3"/>
    <mergeCell ref="A51:B51"/>
    <mergeCell ref="B57:C57"/>
    <mergeCell ref="B53:C53"/>
    <mergeCell ref="B54:C54"/>
    <mergeCell ref="B55:C55"/>
    <mergeCell ref="B58:C58"/>
    <mergeCell ref="B59:C59"/>
    <mergeCell ref="B60:C60"/>
    <mergeCell ref="B56:C56"/>
    <mergeCell ref="F1:H1"/>
    <mergeCell ref="F2:H2"/>
    <mergeCell ref="F3:H3"/>
    <mergeCell ref="F4:H4"/>
    <mergeCell ref="F5:H5"/>
  </mergeCells>
  <phoneticPr fontId="19" type="noConversion"/>
  <pageMargins left="0.78740157499999996" right="0.78740157499999996" top="0.984251969" bottom="0.984251969" header="0.5" footer="0.5"/>
  <pageSetup orientation="portrait" horizont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A1:FI271"/>
  <sheetViews>
    <sheetView view="pageBreakPreview" topLeftCell="A10" zoomScale="70" zoomScaleNormal="75" zoomScaleSheetLayoutView="70" workbookViewId="0">
      <selection activeCell="P7" sqref="P7:S10"/>
    </sheetView>
  </sheetViews>
  <sheetFormatPr defaultColWidth="9.1796875" defaultRowHeight="12.5" x14ac:dyDescent="0.25"/>
  <cols>
    <col min="1" max="1" width="17" style="16" customWidth="1"/>
    <col min="2" max="2" width="11" style="16" customWidth="1"/>
    <col min="3" max="7" width="7.1796875" style="16" customWidth="1"/>
    <col min="8" max="8" width="8" style="16" customWidth="1"/>
    <col min="9" max="53" width="7.1796875" style="16" customWidth="1"/>
    <col min="54" max="54" width="7.1796875" style="29" customWidth="1"/>
    <col min="55" max="77" width="5.54296875" style="29" customWidth="1"/>
    <col min="78" max="78" width="5.54296875" style="16" customWidth="1"/>
    <col min="79" max="99" width="9.1796875" style="16"/>
    <col min="100" max="100" width="12.453125" style="16" bestFit="1" customWidth="1"/>
    <col min="101" max="101" width="12.54296875" style="16" bestFit="1" customWidth="1"/>
    <col min="102" max="103" width="12.1796875" style="16" bestFit="1" customWidth="1"/>
    <col min="104" max="104" width="11.81640625" style="16" bestFit="1" customWidth="1"/>
    <col min="105" max="105" width="12.1796875" style="16" bestFit="1" customWidth="1"/>
    <col min="106" max="107" width="12.453125" style="16" bestFit="1" customWidth="1"/>
    <col min="108" max="109" width="12.1796875" style="16" bestFit="1" customWidth="1"/>
    <col min="110" max="110" width="11.81640625" style="16" bestFit="1" customWidth="1"/>
    <col min="111" max="111" width="12.453125" style="16" bestFit="1" customWidth="1"/>
    <col min="112" max="112" width="12.1796875" style="16" bestFit="1" customWidth="1"/>
    <col min="113" max="116" width="12.453125" style="16" bestFit="1" customWidth="1"/>
    <col min="117" max="118" width="12.1796875" style="16" bestFit="1" customWidth="1"/>
    <col min="119" max="119" width="12.453125" style="16" bestFit="1" customWidth="1"/>
    <col min="120" max="121" width="12.1796875" style="16" bestFit="1" customWidth="1"/>
    <col min="122" max="122" width="11.81640625" style="16" bestFit="1" customWidth="1"/>
    <col min="123" max="123" width="12.1796875" style="16" bestFit="1" customWidth="1"/>
    <col min="124" max="125" width="12.453125" style="16" bestFit="1" customWidth="1"/>
    <col min="126" max="126" width="12.1796875" style="16" bestFit="1" customWidth="1"/>
    <col min="127" max="129" width="12.453125" style="16" bestFit="1" customWidth="1"/>
    <col min="130" max="131" width="12.1796875" style="16" bestFit="1" customWidth="1"/>
    <col min="132" max="132" width="12.453125" style="16" bestFit="1" customWidth="1"/>
    <col min="133" max="134" width="12.1796875" style="16" bestFit="1" customWidth="1"/>
    <col min="135" max="138" width="11.81640625" style="16" bestFit="1" customWidth="1"/>
    <col min="139" max="139" width="12.1796875" style="16" bestFit="1" customWidth="1"/>
    <col min="140" max="16384" width="9.1796875" style="16"/>
  </cols>
  <sheetData>
    <row r="1" spans="1:165" ht="23.25" customHeight="1" x14ac:dyDescent="0.25"/>
    <row r="2" spans="1:165" ht="27.25" customHeight="1" x14ac:dyDescent="0.4">
      <c r="A2" s="678" t="s">
        <v>40</v>
      </c>
      <c r="B2" s="678"/>
      <c r="C2" s="678"/>
      <c r="D2" s="679">
        <f>FMEAFORM!M4</f>
        <v>44154</v>
      </c>
      <c r="E2" s="679"/>
      <c r="F2" s="679"/>
      <c r="J2" s="454" t="s">
        <v>408</v>
      </c>
    </row>
    <row r="3" spans="1:165" ht="27.25" customHeight="1" x14ac:dyDescent="0.25">
      <c r="A3" s="678" t="s">
        <v>61</v>
      </c>
      <c r="B3" s="678"/>
      <c r="C3" s="678"/>
      <c r="D3" s="680" t="s">
        <v>41</v>
      </c>
      <c r="E3" s="680"/>
      <c r="F3" s="680"/>
      <c r="G3" s="45">
        <f>IF(D3="weekly",16,IF(D3="monthly",18,17))</f>
        <v>18</v>
      </c>
      <c r="BF3" s="179"/>
      <c r="BG3" s="179"/>
      <c r="BH3" s="179"/>
      <c r="BI3" s="179"/>
      <c r="BJ3" s="179"/>
      <c r="BK3" s="179"/>
      <c r="BL3" s="179"/>
      <c r="BM3" s="179"/>
      <c r="BN3" s="179"/>
      <c r="BO3" s="179"/>
      <c r="BP3" s="179"/>
      <c r="BQ3" s="179"/>
      <c r="BR3" s="179"/>
      <c r="BS3" s="179"/>
      <c r="BT3" s="179"/>
      <c r="BU3" s="179"/>
      <c r="BV3" s="179"/>
      <c r="BW3" s="179"/>
      <c r="BX3" s="179"/>
      <c r="BY3" s="179"/>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row>
    <row r="4" spans="1:165" ht="21.25" customHeight="1" x14ac:dyDescent="0.25">
      <c r="D4" s="32"/>
      <c r="F4" s="32"/>
      <c r="R4" s="18"/>
      <c r="S4" s="18"/>
      <c r="T4" s="18"/>
      <c r="U4" s="18"/>
      <c r="V4" s="18"/>
      <c r="W4" s="18"/>
      <c r="X4" s="18"/>
      <c r="Y4" s="18"/>
      <c r="Z4" s="18"/>
      <c r="AA4" s="18"/>
      <c r="AB4" s="18"/>
      <c r="AC4" s="18"/>
      <c r="AD4" s="18"/>
      <c r="AE4" s="18"/>
      <c r="AF4" s="18"/>
      <c r="AG4" s="18"/>
      <c r="AH4" s="18"/>
      <c r="AI4" s="18"/>
      <c r="AJ4" s="18"/>
      <c r="AK4" s="18"/>
      <c r="AL4" s="17"/>
      <c r="AM4" s="17"/>
      <c r="AN4" s="17"/>
      <c r="BF4" s="179"/>
      <c r="BG4" s="179"/>
      <c r="BH4" s="179"/>
      <c r="BI4" s="179"/>
      <c r="BJ4" s="179"/>
      <c r="BK4" s="179"/>
      <c r="BL4" s="179"/>
      <c r="BM4" s="179"/>
      <c r="BN4" s="179"/>
      <c r="BO4" s="179"/>
      <c r="BP4" s="179"/>
      <c r="BQ4" s="179"/>
      <c r="BR4" s="179"/>
      <c r="BS4" s="179"/>
      <c r="BT4" s="179"/>
      <c r="BU4" s="179"/>
      <c r="BV4" s="179"/>
      <c r="BW4" s="179"/>
      <c r="BX4" s="179"/>
      <c r="BY4" s="179"/>
      <c r="BZ4" s="179"/>
      <c r="CA4" s="179"/>
      <c r="CB4" s="179"/>
      <c r="CC4" s="179"/>
      <c r="CD4" s="179"/>
      <c r="CE4" s="179"/>
      <c r="CF4" s="179"/>
      <c r="CG4" s="179"/>
      <c r="CH4" s="179"/>
      <c r="CI4" s="179"/>
      <c r="CJ4" s="179"/>
      <c r="CK4" s="179"/>
      <c r="CL4" s="179"/>
      <c r="CM4" s="179"/>
      <c r="CN4" s="179"/>
      <c r="CO4" s="179"/>
      <c r="CP4" s="179"/>
      <c r="CQ4" s="179"/>
      <c r="CR4" s="179"/>
      <c r="CS4" s="179"/>
      <c r="CT4" s="179"/>
      <c r="CU4" s="179"/>
      <c r="CV4" s="179"/>
      <c r="CW4" s="179"/>
      <c r="CX4" s="179"/>
      <c r="CY4" s="179"/>
      <c r="CZ4" s="179"/>
      <c r="DA4" s="179"/>
      <c r="DB4" s="179"/>
      <c r="DC4" s="179"/>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row>
    <row r="5" spans="1:165" ht="21.25" customHeight="1" x14ac:dyDescent="0.25">
      <c r="A5" s="676" t="s">
        <v>44</v>
      </c>
      <c r="B5" s="677"/>
      <c r="C5" s="58">
        <v>1</v>
      </c>
      <c r="D5" s="59">
        <v>2</v>
      </c>
      <c r="E5" s="59">
        <v>3</v>
      </c>
      <c r="F5" s="59">
        <v>4</v>
      </c>
      <c r="G5" s="59">
        <v>5</v>
      </c>
      <c r="H5" s="59">
        <v>6</v>
      </c>
      <c r="I5" s="59">
        <v>7</v>
      </c>
      <c r="J5" s="59">
        <v>8</v>
      </c>
      <c r="K5" s="59">
        <v>9</v>
      </c>
      <c r="L5" s="59">
        <v>10</v>
      </c>
      <c r="M5" s="59">
        <v>11</v>
      </c>
      <c r="N5" s="59">
        <v>12</v>
      </c>
      <c r="O5" s="59">
        <v>13</v>
      </c>
      <c r="P5" s="59">
        <v>14</v>
      </c>
      <c r="Q5" s="59">
        <v>15</v>
      </c>
      <c r="R5" s="59">
        <v>16</v>
      </c>
      <c r="S5" s="59">
        <v>17</v>
      </c>
      <c r="T5" s="59">
        <v>18</v>
      </c>
      <c r="U5" s="59">
        <v>19</v>
      </c>
      <c r="V5" s="59">
        <v>20</v>
      </c>
      <c r="W5" s="59">
        <v>21</v>
      </c>
      <c r="X5" s="59">
        <v>22</v>
      </c>
      <c r="Y5" s="59">
        <v>23</v>
      </c>
      <c r="Z5" s="59">
        <v>24</v>
      </c>
      <c r="AA5" s="59">
        <v>25</v>
      </c>
      <c r="AB5" s="59">
        <v>26</v>
      </c>
      <c r="AC5" s="59">
        <v>27</v>
      </c>
      <c r="AD5" s="59">
        <v>28</v>
      </c>
      <c r="AE5" s="59">
        <v>29</v>
      </c>
      <c r="AF5" s="59">
        <v>30</v>
      </c>
      <c r="AG5" s="59">
        <v>31</v>
      </c>
      <c r="AH5" s="59">
        <v>32</v>
      </c>
      <c r="AI5" s="59">
        <v>33</v>
      </c>
      <c r="AJ5" s="59">
        <v>34</v>
      </c>
      <c r="AK5" s="59">
        <v>35</v>
      </c>
      <c r="AL5" s="59">
        <v>36</v>
      </c>
      <c r="AM5" s="59">
        <v>37</v>
      </c>
      <c r="AN5" s="59">
        <v>38</v>
      </c>
      <c r="AO5" s="59">
        <v>39</v>
      </c>
      <c r="AP5" s="59">
        <v>40</v>
      </c>
      <c r="AQ5" s="59">
        <v>41</v>
      </c>
      <c r="AR5" s="59">
        <v>42</v>
      </c>
      <c r="AS5" s="60">
        <v>43</v>
      </c>
      <c r="AT5" s="60">
        <v>44</v>
      </c>
      <c r="AU5" s="60">
        <v>45</v>
      </c>
      <c r="AV5" s="60">
        <v>46</v>
      </c>
      <c r="AW5" s="60">
        <v>47</v>
      </c>
      <c r="AX5" s="60">
        <v>48</v>
      </c>
      <c r="AY5" s="60">
        <v>49</v>
      </c>
      <c r="AZ5" s="60">
        <v>50</v>
      </c>
      <c r="BA5" s="60">
        <v>51</v>
      </c>
      <c r="BB5" s="61">
        <v>52</v>
      </c>
      <c r="BF5" s="179"/>
      <c r="BG5" s="179"/>
      <c r="BH5" s="179"/>
      <c r="BI5" s="179"/>
      <c r="BJ5" s="179"/>
      <c r="BK5" s="179"/>
      <c r="BL5" s="179"/>
      <c r="BM5" s="179"/>
      <c r="BN5" s="179"/>
      <c r="BO5" s="179"/>
      <c r="BP5" s="179"/>
      <c r="BQ5" s="179"/>
      <c r="BR5" s="179"/>
      <c r="BS5" s="179"/>
      <c r="BT5" s="179"/>
      <c r="BU5" s="179"/>
      <c r="BV5" s="179"/>
      <c r="BW5" s="179"/>
      <c r="BX5" s="179"/>
      <c r="BY5" s="179"/>
      <c r="BZ5" s="179"/>
      <c r="CA5" s="179"/>
      <c r="CB5" s="179"/>
      <c r="CC5" s="179"/>
      <c r="CD5" s="179"/>
      <c r="CE5" s="179"/>
      <c r="CF5" s="179"/>
      <c r="CG5" s="179"/>
      <c r="CH5" s="179"/>
      <c r="CI5" s="179"/>
      <c r="CJ5" s="179"/>
      <c r="CK5" s="179"/>
      <c r="CL5" s="179"/>
      <c r="CM5" s="179"/>
      <c r="CN5" s="179"/>
      <c r="CO5" s="179"/>
      <c r="CP5" s="179"/>
      <c r="CQ5" s="179"/>
      <c r="CR5" s="179"/>
      <c r="CS5" s="179"/>
      <c r="CT5" s="179"/>
      <c r="CU5" s="179"/>
      <c r="CV5" s="179"/>
      <c r="CW5" s="179"/>
      <c r="CX5" s="179"/>
      <c r="CY5" s="179"/>
      <c r="CZ5" s="179"/>
      <c r="DA5" s="179"/>
      <c r="DB5" s="179"/>
      <c r="DC5" s="179"/>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row>
    <row r="6" spans="1:165" s="7" customFormat="1" ht="29.25" customHeight="1" x14ac:dyDescent="0.3">
      <c r="A6" s="42"/>
      <c r="B6" s="43" t="s">
        <v>28</v>
      </c>
      <c r="C6" s="63" t="str">
        <f ca="1">INDIRECT("ct"&amp;$G$3)</f>
        <v>2020-11</v>
      </c>
      <c r="D6" s="64" t="str">
        <f ca="1">INDIRECT("cu"&amp;$G$3)</f>
        <v>2020-12</v>
      </c>
      <c r="E6" s="64" t="str">
        <f ca="1">INDIRECT("cv"&amp;$G$3)</f>
        <v>2021-01</v>
      </c>
      <c r="F6" s="64" t="str">
        <f ca="1">INDIRECT("cw"&amp;$G$3)</f>
        <v>2021-02</v>
      </c>
      <c r="G6" s="64" t="str">
        <f ca="1">INDIRECT("cx"&amp;$G$3)</f>
        <v>2021-03</v>
      </c>
      <c r="H6" s="64" t="str">
        <f ca="1">INDIRECT("cy"&amp;$G$3)</f>
        <v>2021-04</v>
      </c>
      <c r="I6" s="64" t="str">
        <f ca="1">INDIRECT("cz"&amp;$G$3)</f>
        <v>2021-05</v>
      </c>
      <c r="J6" s="64" t="str">
        <f ca="1">INDIRECT("da"&amp;$G$3)</f>
        <v>2021-06</v>
      </c>
      <c r="K6" s="64" t="str">
        <f ca="1">INDIRECT("db"&amp;$G$3)</f>
        <v>2021-07</v>
      </c>
      <c r="L6" s="64" t="str">
        <f ca="1">INDIRECT("dc"&amp;$G$3)</f>
        <v>2021-08</v>
      </c>
      <c r="M6" s="64" t="str">
        <f ca="1">INDIRECT("dd"&amp;$G$3)</f>
        <v>2021-09</v>
      </c>
      <c r="N6" s="64" t="str">
        <f ca="1">INDIRECT("de"&amp;$G$3)</f>
        <v>2021-10</v>
      </c>
      <c r="O6" s="64" t="str">
        <f ca="1">INDIRECT("df"&amp;$G$3)</f>
        <v>2021-11</v>
      </c>
      <c r="P6" s="64" t="str">
        <f ca="1">INDIRECT("dg"&amp;$G$3)</f>
        <v>2021-12</v>
      </c>
      <c r="Q6" s="64" t="str">
        <f ca="1">INDIRECT("dh"&amp;$G$3)</f>
        <v>2022-01</v>
      </c>
      <c r="R6" s="64" t="str">
        <f ca="1">INDIRECT("di"&amp;$G$3)</f>
        <v>2022-02</v>
      </c>
      <c r="S6" s="64" t="str">
        <f ca="1">INDIRECT("dj"&amp;$G$3)</f>
        <v>2022-03</v>
      </c>
      <c r="T6" s="64" t="str">
        <f ca="1">INDIRECT("dk"&amp;$G$3)</f>
        <v>2022-04</v>
      </c>
      <c r="U6" s="64" t="str">
        <f ca="1">INDIRECT("dl"&amp;$G$3)</f>
        <v>2022-05</v>
      </c>
      <c r="V6" s="64" t="str">
        <f ca="1">INDIRECT("dm"&amp;$G$3)</f>
        <v>2022-06</v>
      </c>
      <c r="W6" s="64" t="str">
        <f ca="1">INDIRECT("dn"&amp;$G$3)</f>
        <v>2022-07</v>
      </c>
      <c r="X6" s="64" t="str">
        <f ca="1">INDIRECT("do"&amp;$G$3)</f>
        <v>2022-08</v>
      </c>
      <c r="Y6" s="64" t="str">
        <f ca="1">INDIRECT("dp"&amp;$G$3)</f>
        <v>2022-09</v>
      </c>
      <c r="Z6" s="64" t="str">
        <f ca="1">INDIRECT("dq"&amp;$G$3)</f>
        <v>2022-10</v>
      </c>
      <c r="AA6" s="64" t="str">
        <f ca="1">INDIRECT("dr"&amp;$G$3)</f>
        <v>2022-11</v>
      </c>
      <c r="AB6" s="64" t="str">
        <f ca="1">INDIRECT("ds"&amp;$G$3)</f>
        <v>2022-12</v>
      </c>
      <c r="AC6" s="64" t="str">
        <f ca="1">INDIRECT("dt"&amp;$G$3)</f>
        <v>2023-01</v>
      </c>
      <c r="AD6" s="64" t="str">
        <f ca="1">INDIRECT("du"&amp;$G$3)</f>
        <v>2023-02</v>
      </c>
      <c r="AE6" s="64" t="str">
        <f ca="1">INDIRECT("dv"&amp;$G$3)</f>
        <v>2023-03</v>
      </c>
      <c r="AF6" s="64" t="str">
        <f ca="1">INDIRECT("dw"&amp;$G$3)</f>
        <v>2023-04</v>
      </c>
      <c r="AG6" s="64" t="str">
        <f ca="1">INDIRECT("dx"&amp;$G$3)</f>
        <v>2023-05</v>
      </c>
      <c r="AH6" s="64" t="str">
        <f ca="1">INDIRECT("dy"&amp;$G$3)</f>
        <v>2023-06</v>
      </c>
      <c r="AI6" s="64" t="str">
        <f ca="1">INDIRECT("dz"&amp;$G$3)</f>
        <v>2023-07</v>
      </c>
      <c r="AJ6" s="64" t="str">
        <f ca="1">INDIRECT("ea"&amp;$G$3)</f>
        <v>2023-08</v>
      </c>
      <c r="AK6" s="64" t="str">
        <f ca="1">INDIRECT("eb"&amp;$G$3)</f>
        <v>2023-09</v>
      </c>
      <c r="AL6" s="64" t="str">
        <f ca="1">INDIRECT("ec"&amp;$G$3)</f>
        <v>2023-10</v>
      </c>
      <c r="AM6" s="64" t="str">
        <f ca="1">INDIRECT("ed"&amp;$G$3)</f>
        <v>2023-11</v>
      </c>
      <c r="AN6" s="64" t="str">
        <f ca="1">INDIRECT("ee"&amp;$G$3)</f>
        <v>2023-12</v>
      </c>
      <c r="AO6" s="64" t="str">
        <f ca="1">INDIRECT("ef"&amp;$G$3)</f>
        <v>2024-01</v>
      </c>
      <c r="AP6" s="64" t="str">
        <f ca="1">INDIRECT("eg"&amp;$G$3)</f>
        <v>2024-02</v>
      </c>
      <c r="AQ6" s="64" t="str">
        <f ca="1">INDIRECT("eh"&amp;$G$3)</f>
        <v>2024-03</v>
      </c>
      <c r="AR6" s="64" t="str">
        <f ca="1">INDIRECT("ei"&amp;$G$3)</f>
        <v>2024-04</v>
      </c>
      <c r="AS6" s="64" t="str">
        <f ca="1">INDIRECT("ej"&amp;$G$3)</f>
        <v>2024-05</v>
      </c>
      <c r="AT6" s="64" t="str">
        <f ca="1">INDIRECT("ek"&amp;$G$3)</f>
        <v>2024-06</v>
      </c>
      <c r="AU6" s="64" t="str">
        <f ca="1">INDIRECT("el"&amp;$G$3)</f>
        <v>2024-07</v>
      </c>
      <c r="AV6" s="64" t="str">
        <f ca="1">INDIRECT("em"&amp;$G$3)</f>
        <v>2024-08</v>
      </c>
      <c r="AW6" s="64" t="str">
        <f ca="1">INDIRECT("en"&amp;$G$3)</f>
        <v>2024-09</v>
      </c>
      <c r="AX6" s="64" t="str">
        <f ca="1">INDIRECT("eo"&amp;$G$3)</f>
        <v>2024-10</v>
      </c>
      <c r="AY6" s="64" t="str">
        <f ca="1">INDIRECT("ep"&amp;$G$3)</f>
        <v>2024-11</v>
      </c>
      <c r="AZ6" s="64" t="str">
        <f ca="1">INDIRECT("eq"&amp;$G$3)</f>
        <v>2024-12</v>
      </c>
      <c r="BA6" s="64" t="str">
        <f ca="1">INDIRECT("er"&amp;$G$3)</f>
        <v>2025-01</v>
      </c>
      <c r="BB6" s="65" t="str">
        <f ca="1">INDIRECT("es"&amp;$G$3)</f>
        <v>2025-02</v>
      </c>
      <c r="BC6" s="66"/>
      <c r="BD6" s="66"/>
      <c r="BE6" s="66"/>
      <c r="BF6" s="180"/>
      <c r="BG6" s="180"/>
      <c r="BH6" s="180"/>
      <c r="BI6" s="180"/>
      <c r="BJ6" s="180"/>
      <c r="BK6" s="180"/>
      <c r="BL6" s="180"/>
      <c r="BM6" s="180"/>
      <c r="BN6" s="180"/>
      <c r="BO6" s="180"/>
      <c r="BP6" s="180"/>
      <c r="BQ6" s="180"/>
      <c r="BR6" s="180"/>
      <c r="BS6" s="180"/>
      <c r="BT6" s="180"/>
      <c r="BU6" s="180"/>
      <c r="BV6" s="180"/>
      <c r="BW6" s="180"/>
      <c r="BX6" s="180"/>
      <c r="BY6" s="180"/>
      <c r="BZ6" s="181"/>
      <c r="CA6" s="181"/>
      <c r="CB6" s="181"/>
      <c r="CC6" s="181"/>
      <c r="CD6" s="181"/>
      <c r="CE6" s="181"/>
      <c r="CF6" s="181"/>
      <c r="CG6" s="181"/>
      <c r="CH6" s="181"/>
      <c r="CI6" s="181"/>
      <c r="CJ6" s="181"/>
      <c r="CK6" s="181"/>
      <c r="CL6" s="181"/>
      <c r="CM6" s="181"/>
      <c r="CN6" s="181"/>
      <c r="CO6" s="181"/>
      <c r="CP6" s="181"/>
      <c r="CQ6" s="181"/>
      <c r="CR6" s="181"/>
      <c r="CS6" s="181"/>
      <c r="CT6" s="181"/>
      <c r="CU6" s="181"/>
      <c r="CV6" s="181"/>
      <c r="CW6" s="181"/>
      <c r="CX6" s="181"/>
      <c r="CY6" s="181"/>
      <c r="CZ6" s="181"/>
      <c r="DA6" s="181"/>
      <c r="DB6" s="181"/>
      <c r="DC6" s="181"/>
      <c r="DD6" s="181"/>
      <c r="DE6" s="181"/>
      <c r="DF6" s="181"/>
      <c r="DG6" s="181"/>
      <c r="DH6" s="181"/>
      <c r="DI6" s="181"/>
      <c r="DJ6" s="181"/>
      <c r="DK6" s="181"/>
      <c r="DL6" s="181"/>
      <c r="DM6" s="181"/>
      <c r="DN6" s="181"/>
      <c r="DO6" s="181"/>
      <c r="DP6" s="181"/>
      <c r="DQ6" s="181"/>
      <c r="DR6" s="181"/>
      <c r="DS6" s="181"/>
      <c r="DT6" s="181"/>
      <c r="DU6" s="181"/>
      <c r="DV6" s="181"/>
      <c r="DW6" s="181"/>
      <c r="DX6" s="181"/>
      <c r="DY6" s="181"/>
      <c r="DZ6" s="181"/>
      <c r="EA6" s="181"/>
      <c r="EB6" s="181"/>
      <c r="EC6" s="181"/>
      <c r="ED6" s="181"/>
      <c r="EE6" s="181"/>
      <c r="EF6" s="181"/>
      <c r="EG6" s="181"/>
      <c r="EH6" s="181"/>
      <c r="EI6" s="181"/>
      <c r="EJ6" s="181"/>
      <c r="EK6" s="181"/>
      <c r="EL6" s="181"/>
      <c r="EM6" s="181"/>
      <c r="EN6" s="181"/>
      <c r="EO6" s="181"/>
    </row>
    <row r="7" spans="1:165" ht="21.25" customHeight="1" x14ac:dyDescent="0.25">
      <c r="A7" s="53"/>
      <c r="B7" s="54" t="s">
        <v>29</v>
      </c>
      <c r="C7" s="13">
        <v>0</v>
      </c>
      <c r="D7" s="13">
        <v>0</v>
      </c>
      <c r="E7" s="13">
        <v>1</v>
      </c>
      <c r="F7" s="13">
        <v>2</v>
      </c>
      <c r="G7" s="13">
        <v>3</v>
      </c>
      <c r="H7" s="13">
        <v>3</v>
      </c>
      <c r="I7" s="13">
        <v>4</v>
      </c>
      <c r="J7" s="13">
        <v>6</v>
      </c>
      <c r="K7" s="13">
        <v>8</v>
      </c>
      <c r="L7" s="13">
        <v>8</v>
      </c>
      <c r="M7" s="13">
        <v>8</v>
      </c>
      <c r="N7" s="13">
        <v>8</v>
      </c>
      <c r="O7" s="531">
        <v>4</v>
      </c>
      <c r="P7" s="531">
        <v>4</v>
      </c>
      <c r="Q7" s="531">
        <v>4</v>
      </c>
      <c r="R7" s="531">
        <v>4</v>
      </c>
      <c r="S7" s="531">
        <v>4</v>
      </c>
      <c r="T7" s="13">
        <v>5</v>
      </c>
      <c r="U7" s="13"/>
      <c r="V7" s="13"/>
      <c r="W7" s="13"/>
      <c r="X7" s="13"/>
      <c r="Y7" s="13"/>
      <c r="Z7" s="13"/>
      <c r="AA7" s="13"/>
      <c r="AB7" s="13"/>
      <c r="AC7" s="13"/>
      <c r="AD7" s="13"/>
      <c r="AE7" s="13"/>
      <c r="AF7" s="13"/>
      <c r="AG7" s="13"/>
      <c r="AH7" s="13"/>
      <c r="AI7" s="13"/>
      <c r="AJ7" s="14"/>
      <c r="AK7" s="13"/>
      <c r="AL7" s="13"/>
      <c r="AM7" s="13"/>
      <c r="AN7" s="13"/>
      <c r="AO7" s="13"/>
      <c r="AP7" s="13"/>
      <c r="AQ7" s="13"/>
      <c r="AR7" s="62"/>
      <c r="AS7" s="122"/>
      <c r="AT7" s="122"/>
      <c r="AU7" s="122"/>
      <c r="AV7" s="122"/>
      <c r="AW7" s="122"/>
      <c r="AX7" s="122"/>
      <c r="AY7" s="122"/>
      <c r="AZ7" s="122"/>
      <c r="BA7" s="122"/>
      <c r="BB7" s="123"/>
      <c r="BC7" s="21"/>
      <c r="BD7" s="21"/>
      <c r="BE7" s="21"/>
      <c r="BF7" s="182"/>
      <c r="BG7" s="182"/>
      <c r="BH7" s="182"/>
      <c r="BI7" s="182"/>
      <c r="BJ7" s="182"/>
      <c r="BK7" s="182"/>
      <c r="BL7" s="182"/>
      <c r="BM7" s="182"/>
      <c r="BN7" s="182"/>
      <c r="BO7" s="182"/>
      <c r="BP7" s="182"/>
      <c r="BQ7" s="182"/>
      <c r="BR7" s="182"/>
      <c r="BS7" s="182"/>
      <c r="BT7" s="182"/>
      <c r="BU7" s="182"/>
      <c r="BV7" s="182"/>
      <c r="BW7" s="182"/>
      <c r="BX7" s="182"/>
      <c r="BY7" s="182"/>
      <c r="BZ7" s="32"/>
      <c r="CA7" s="32"/>
      <c r="CB7" s="32"/>
      <c r="CC7" s="32"/>
      <c r="CD7" s="32"/>
      <c r="CE7" s="32"/>
      <c r="CF7" s="32"/>
      <c r="CG7" s="32"/>
      <c r="CH7" s="32"/>
      <c r="CI7" s="32"/>
      <c r="CJ7" s="32"/>
      <c r="CK7" s="32"/>
      <c r="CL7" s="32"/>
      <c r="CM7" s="32"/>
      <c r="CN7" s="32"/>
      <c r="CO7" s="32"/>
      <c r="CP7" s="32"/>
      <c r="CQ7" s="32"/>
      <c r="CR7" s="32"/>
      <c r="CS7" s="32"/>
      <c r="CT7" s="32"/>
      <c r="CU7" s="32"/>
      <c r="CV7" s="32"/>
      <c r="CW7" s="32"/>
      <c r="CX7" s="32"/>
      <c r="CY7" s="32"/>
      <c r="CZ7" s="32"/>
      <c r="DA7" s="32"/>
      <c r="DB7" s="32"/>
      <c r="DC7" s="32"/>
      <c r="DD7" s="32"/>
      <c r="DE7" s="32"/>
      <c r="DF7" s="32"/>
      <c r="DG7" s="32"/>
      <c r="DH7" s="32"/>
      <c r="DI7" s="32"/>
      <c r="DJ7" s="32"/>
      <c r="DK7" s="32"/>
      <c r="DL7" s="32"/>
      <c r="DM7" s="32"/>
      <c r="DN7" s="32"/>
      <c r="DO7" s="32"/>
      <c r="DP7" s="32"/>
      <c r="DQ7" s="32"/>
      <c r="DR7" s="32"/>
      <c r="DS7" s="32"/>
      <c r="DT7" s="32"/>
      <c r="DU7" s="32"/>
      <c r="DV7" s="32"/>
      <c r="DW7" s="32"/>
      <c r="DX7" s="32"/>
      <c r="DY7" s="32"/>
      <c r="DZ7" s="32"/>
      <c r="EA7" s="32"/>
      <c r="EB7" s="32"/>
      <c r="EC7" s="32"/>
      <c r="ED7" s="32"/>
      <c r="EE7" s="32"/>
      <c r="EF7" s="32"/>
      <c r="EG7" s="32"/>
      <c r="EH7" s="32"/>
      <c r="EI7" s="32"/>
      <c r="EJ7" s="32"/>
      <c r="EK7" s="32"/>
      <c r="EL7" s="32"/>
      <c r="EM7" s="32"/>
      <c r="EN7" s="32"/>
      <c r="EO7" s="32"/>
    </row>
    <row r="8" spans="1:165" ht="21.25" customHeight="1" x14ac:dyDescent="0.25">
      <c r="A8" s="51"/>
      <c r="B8" s="52" t="s">
        <v>30</v>
      </c>
      <c r="C8" s="15">
        <v>0</v>
      </c>
      <c r="D8" s="15">
        <v>8</v>
      </c>
      <c r="E8" s="15">
        <v>12</v>
      </c>
      <c r="F8" s="15">
        <v>13</v>
      </c>
      <c r="G8" s="15">
        <v>18</v>
      </c>
      <c r="H8" s="15">
        <v>18</v>
      </c>
      <c r="I8" s="15">
        <v>21</v>
      </c>
      <c r="J8" s="15">
        <v>29</v>
      </c>
      <c r="K8" s="15">
        <v>30</v>
      </c>
      <c r="L8" s="15">
        <v>30</v>
      </c>
      <c r="M8" s="15">
        <v>31</v>
      </c>
      <c r="N8" s="15">
        <v>31</v>
      </c>
      <c r="O8" s="532">
        <v>30</v>
      </c>
      <c r="P8" s="532">
        <v>30</v>
      </c>
      <c r="Q8" s="532">
        <v>30</v>
      </c>
      <c r="R8" s="532">
        <v>30</v>
      </c>
      <c r="S8" s="532">
        <v>30</v>
      </c>
      <c r="T8" s="15">
        <v>30</v>
      </c>
      <c r="U8" s="15"/>
      <c r="V8" s="15"/>
      <c r="W8" s="15"/>
      <c r="X8" s="15"/>
      <c r="Y8" s="15"/>
      <c r="Z8" s="15"/>
      <c r="AA8" s="15"/>
      <c r="AB8" s="15"/>
      <c r="AC8" s="15"/>
      <c r="AD8" s="15"/>
      <c r="AE8" s="15"/>
      <c r="AF8" s="15"/>
      <c r="AG8" s="15"/>
      <c r="AH8" s="15"/>
      <c r="AI8" s="15"/>
      <c r="AJ8" s="4"/>
      <c r="AK8" s="15"/>
      <c r="AL8" s="15"/>
      <c r="AM8" s="15"/>
      <c r="AN8" s="15"/>
      <c r="AO8" s="189"/>
      <c r="AP8" s="189"/>
      <c r="AQ8" s="189"/>
      <c r="AR8" s="190"/>
      <c r="AS8" s="191"/>
      <c r="AT8" s="191"/>
      <c r="AU8" s="191"/>
      <c r="AV8" s="191"/>
      <c r="AW8" s="191"/>
      <c r="AX8" s="191"/>
      <c r="AY8" s="191"/>
      <c r="AZ8" s="191"/>
      <c r="BA8" s="191"/>
      <c r="BB8" s="192"/>
      <c r="BC8" s="193"/>
      <c r="BD8" s="193"/>
      <c r="BE8" s="193"/>
      <c r="BF8" s="193"/>
      <c r="BG8" s="193"/>
      <c r="BH8" s="193"/>
      <c r="BI8" s="182"/>
      <c r="BJ8" s="182"/>
      <c r="BK8" s="182"/>
      <c r="BL8" s="182"/>
      <c r="BM8" s="182"/>
      <c r="BN8" s="182"/>
      <c r="BO8" s="182"/>
      <c r="BP8" s="182"/>
      <c r="BQ8" s="182"/>
      <c r="BR8" s="182"/>
      <c r="BS8" s="182"/>
      <c r="BT8" s="182"/>
      <c r="BU8" s="182"/>
      <c r="BV8" s="182"/>
      <c r="BW8" s="182"/>
      <c r="BX8" s="182"/>
      <c r="BY8" s="182"/>
      <c r="BZ8" s="32"/>
      <c r="CA8" s="32"/>
      <c r="CB8" s="32"/>
      <c r="CC8" s="32"/>
      <c r="CD8" s="32"/>
      <c r="CE8" s="32"/>
      <c r="CF8" s="32"/>
      <c r="CG8" s="32"/>
      <c r="CH8" s="32"/>
      <c r="CI8" s="32"/>
      <c r="CJ8" s="32"/>
      <c r="CK8" s="32"/>
      <c r="CL8" s="32"/>
      <c r="CM8" s="32"/>
      <c r="CN8" s="32"/>
      <c r="CO8" s="32"/>
      <c r="CP8" s="32"/>
      <c r="CQ8" s="32"/>
      <c r="CR8" s="32"/>
      <c r="CS8" s="32"/>
      <c r="CT8" s="32"/>
      <c r="CU8" s="32"/>
      <c r="CV8" s="32"/>
      <c r="CW8" s="32"/>
      <c r="CX8" s="32"/>
      <c r="CY8" s="32"/>
      <c r="CZ8" s="32"/>
      <c r="DA8" s="32"/>
      <c r="DB8" s="32"/>
      <c r="DC8" s="32"/>
      <c r="DD8" s="32"/>
      <c r="DE8" s="32"/>
      <c r="DF8" s="32"/>
      <c r="DG8" s="32"/>
      <c r="DH8" s="32"/>
      <c r="DI8" s="32"/>
      <c r="DJ8" s="32"/>
      <c r="DK8" s="32"/>
      <c r="DL8" s="32"/>
      <c r="DM8" s="32"/>
      <c r="DN8" s="32"/>
      <c r="DO8" s="32"/>
      <c r="DP8" s="32"/>
      <c r="DQ8" s="32"/>
      <c r="DR8" s="32"/>
      <c r="DS8" s="32"/>
      <c r="DT8" s="32"/>
      <c r="DU8" s="32"/>
      <c r="DV8" s="32"/>
      <c r="DW8" s="32"/>
      <c r="DX8" s="32"/>
      <c r="DY8" s="32"/>
      <c r="DZ8" s="32"/>
      <c r="EA8" s="32"/>
      <c r="EB8" s="32"/>
      <c r="EC8" s="32"/>
      <c r="ED8" s="32"/>
      <c r="EE8" s="32"/>
      <c r="EF8" s="32"/>
      <c r="EG8" s="32"/>
      <c r="EH8" s="32"/>
      <c r="EI8" s="32"/>
      <c r="EJ8" s="32"/>
      <c r="EK8" s="32"/>
      <c r="EL8" s="32"/>
      <c r="EM8" s="32"/>
      <c r="EN8" s="32"/>
      <c r="EO8" s="32"/>
    </row>
    <row r="9" spans="1:165" ht="21.25" customHeight="1" x14ac:dyDescent="0.25">
      <c r="A9" s="49"/>
      <c r="B9" s="50" t="s">
        <v>31</v>
      </c>
      <c r="C9" s="9">
        <v>0</v>
      </c>
      <c r="D9" s="9">
        <v>5</v>
      </c>
      <c r="E9" s="9">
        <v>8</v>
      </c>
      <c r="F9" s="9">
        <v>8</v>
      </c>
      <c r="G9" s="9">
        <v>11</v>
      </c>
      <c r="H9" s="9">
        <v>11</v>
      </c>
      <c r="I9" s="9">
        <v>14</v>
      </c>
      <c r="J9" s="9">
        <v>18</v>
      </c>
      <c r="K9" s="9">
        <v>21</v>
      </c>
      <c r="L9" s="9">
        <v>21</v>
      </c>
      <c r="M9" s="9">
        <v>23</v>
      </c>
      <c r="N9" s="9">
        <v>23</v>
      </c>
      <c r="O9" s="533">
        <v>28</v>
      </c>
      <c r="P9" s="533">
        <v>28</v>
      </c>
      <c r="Q9" s="533">
        <v>28</v>
      </c>
      <c r="R9" s="533">
        <v>28</v>
      </c>
      <c r="S9" s="533">
        <v>28</v>
      </c>
      <c r="T9" s="9">
        <v>28</v>
      </c>
      <c r="U9" s="9"/>
      <c r="V9" s="9"/>
      <c r="W9" s="9"/>
      <c r="X9" s="9"/>
      <c r="Y9" s="9"/>
      <c r="Z9" s="9"/>
      <c r="AA9" s="9"/>
      <c r="AB9" s="9"/>
      <c r="AC9" s="9"/>
      <c r="AD9" s="9"/>
      <c r="AE9" s="9"/>
      <c r="AF9" s="9"/>
      <c r="AG9" s="9"/>
      <c r="AH9" s="9"/>
      <c r="AI9" s="9"/>
      <c r="AJ9" s="9"/>
      <c r="AK9" s="9"/>
      <c r="AL9" s="9"/>
      <c r="AM9" s="9"/>
      <c r="AN9" s="9"/>
      <c r="AO9" s="194"/>
      <c r="AP9" s="194"/>
      <c r="AQ9" s="194"/>
      <c r="AR9" s="195"/>
      <c r="AS9" s="191"/>
      <c r="AT9" s="191"/>
      <c r="AU9" s="191"/>
      <c r="AV9" s="191"/>
      <c r="AW9" s="191"/>
      <c r="AX9" s="191"/>
      <c r="AY9" s="191"/>
      <c r="AZ9" s="191"/>
      <c r="BA9" s="191"/>
      <c r="BB9" s="192"/>
      <c r="BC9" s="193"/>
      <c r="BD9" s="193"/>
      <c r="BE9" s="193"/>
      <c r="BF9" s="193"/>
      <c r="BG9" s="193"/>
      <c r="BH9" s="193"/>
      <c r="BI9" s="182"/>
      <c r="BJ9" s="182"/>
      <c r="BK9" s="182"/>
      <c r="BL9" s="182"/>
      <c r="BM9" s="182"/>
      <c r="BN9" s="182"/>
      <c r="BO9" s="182"/>
      <c r="BP9" s="182"/>
      <c r="BQ9" s="182"/>
      <c r="BR9" s="182"/>
      <c r="BS9" s="182"/>
      <c r="BT9" s="182"/>
      <c r="BU9" s="182"/>
      <c r="BV9" s="182"/>
      <c r="BW9" s="182"/>
      <c r="BX9" s="182"/>
      <c r="BY9" s="182"/>
      <c r="BZ9" s="32"/>
      <c r="CA9" s="32"/>
      <c r="CB9" s="32"/>
      <c r="CC9" s="32"/>
      <c r="CD9" s="32"/>
      <c r="CE9" s="32"/>
      <c r="CF9" s="32"/>
      <c r="CG9" s="32"/>
      <c r="CH9" s="32"/>
      <c r="CI9" s="32"/>
      <c r="CJ9" s="32"/>
      <c r="CK9" s="32"/>
      <c r="CL9" s="32"/>
      <c r="CM9" s="32"/>
      <c r="CN9" s="32"/>
      <c r="CO9" s="32"/>
      <c r="CP9" s="32"/>
      <c r="CQ9" s="32"/>
      <c r="CR9" s="32"/>
      <c r="CS9" s="32"/>
      <c r="CT9" s="32"/>
      <c r="CU9" s="32"/>
      <c r="CV9" s="32"/>
      <c r="CW9" s="32"/>
      <c r="CX9" s="32"/>
      <c r="CY9" s="32"/>
      <c r="CZ9" s="32"/>
      <c r="DA9" s="32"/>
      <c r="DB9" s="32"/>
      <c r="DC9" s="32"/>
      <c r="DD9" s="32"/>
      <c r="DE9" s="32"/>
      <c r="DF9" s="32"/>
      <c r="DG9" s="32"/>
      <c r="DH9" s="32"/>
      <c r="DI9" s="32"/>
      <c r="DJ9" s="32"/>
      <c r="DK9" s="32"/>
      <c r="DL9" s="32"/>
      <c r="DM9" s="32"/>
      <c r="DN9" s="32"/>
      <c r="DO9" s="32"/>
      <c r="DP9" s="32"/>
      <c r="DQ9" s="32"/>
      <c r="DR9" s="32"/>
      <c r="DS9" s="32"/>
      <c r="DT9" s="32"/>
      <c r="DU9" s="32"/>
      <c r="DV9" s="32"/>
      <c r="DW9" s="32"/>
      <c r="DX9" s="32"/>
      <c r="DY9" s="32"/>
      <c r="DZ9" s="32"/>
      <c r="EA9" s="32"/>
      <c r="EB9" s="32"/>
      <c r="EC9" s="32"/>
      <c r="ED9" s="32"/>
      <c r="EE9" s="32"/>
      <c r="EF9" s="32"/>
      <c r="EG9" s="32"/>
      <c r="EH9" s="32"/>
      <c r="EI9" s="32"/>
      <c r="EJ9" s="32"/>
      <c r="EK9" s="32"/>
      <c r="EL9" s="32"/>
      <c r="EM9" s="32"/>
      <c r="EN9" s="32"/>
      <c r="EO9" s="32"/>
    </row>
    <row r="10" spans="1:165" ht="21.25" customHeight="1" x14ac:dyDescent="0.25">
      <c r="A10" s="44"/>
      <c r="B10" s="48" t="s">
        <v>42</v>
      </c>
      <c r="C10" s="5">
        <v>0</v>
      </c>
      <c r="D10" s="5">
        <v>1412</v>
      </c>
      <c r="E10" s="5">
        <v>2398</v>
      </c>
      <c r="F10" s="5">
        <v>2846</v>
      </c>
      <c r="G10" s="5">
        <v>4240</v>
      </c>
      <c r="H10" s="5">
        <v>4240</v>
      </c>
      <c r="I10" s="5">
        <v>5517</v>
      </c>
      <c r="J10" s="5">
        <v>7566</v>
      </c>
      <c r="K10" s="5">
        <v>8697</v>
      </c>
      <c r="L10" s="5">
        <v>8697</v>
      </c>
      <c r="M10" s="5">
        <v>8969</v>
      </c>
      <c r="N10" s="5">
        <v>8969</v>
      </c>
      <c r="O10" s="5">
        <v>7588</v>
      </c>
      <c r="P10" s="710">
        <v>7588</v>
      </c>
      <c r="Q10" s="710">
        <v>7588</v>
      </c>
      <c r="R10" s="710">
        <v>7588</v>
      </c>
      <c r="S10" s="710">
        <v>7588</v>
      </c>
      <c r="T10" s="124">
        <v>7882</v>
      </c>
      <c r="U10" s="124"/>
      <c r="V10" s="124"/>
      <c r="W10" s="124"/>
      <c r="X10" s="124"/>
      <c r="Y10" s="124"/>
      <c r="Z10" s="124"/>
      <c r="AA10" s="124"/>
      <c r="AB10" s="124"/>
      <c r="AC10" s="124"/>
      <c r="AD10" s="124"/>
      <c r="AE10" s="124"/>
      <c r="AF10" s="124"/>
      <c r="AG10" s="124"/>
      <c r="AH10" s="124"/>
      <c r="AI10" s="124"/>
      <c r="AJ10" s="125"/>
      <c r="AK10" s="125"/>
      <c r="AL10" s="125"/>
      <c r="AM10" s="125"/>
      <c r="AN10" s="125"/>
      <c r="AO10" s="196"/>
      <c r="AP10" s="196"/>
      <c r="AQ10" s="196"/>
      <c r="AR10" s="195"/>
      <c r="AS10" s="197"/>
      <c r="AT10" s="197"/>
      <c r="AU10" s="197"/>
      <c r="AV10" s="197"/>
      <c r="AW10" s="197"/>
      <c r="AX10" s="197"/>
      <c r="AY10" s="197"/>
      <c r="AZ10" s="197"/>
      <c r="BA10" s="197"/>
      <c r="BB10" s="198"/>
      <c r="BC10" s="193"/>
      <c r="BD10" s="193"/>
      <c r="BE10" s="193"/>
      <c r="BF10" s="193"/>
      <c r="BG10" s="193"/>
      <c r="BH10" s="193"/>
      <c r="BI10" s="182"/>
      <c r="BJ10" s="182"/>
      <c r="BK10" s="182"/>
      <c r="BL10" s="182"/>
      <c r="BM10" s="182"/>
      <c r="BN10" s="182"/>
      <c r="BO10" s="182"/>
      <c r="BP10" s="182"/>
      <c r="BQ10" s="182"/>
      <c r="BR10" s="182"/>
      <c r="BS10" s="182"/>
      <c r="BT10" s="182"/>
      <c r="BU10" s="182"/>
      <c r="BV10" s="182"/>
      <c r="BW10" s="182"/>
      <c r="BX10" s="182"/>
      <c r="BY10" s="182"/>
      <c r="BZ10" s="32"/>
      <c r="CA10" s="32"/>
      <c r="CB10" s="32"/>
      <c r="CC10" s="32"/>
      <c r="CD10" s="32"/>
      <c r="CE10" s="32"/>
      <c r="CF10" s="32"/>
      <c r="CG10" s="32"/>
      <c r="CH10" s="32"/>
      <c r="CI10" s="32"/>
      <c r="CJ10" s="32"/>
      <c r="CK10" s="32"/>
      <c r="CL10" s="32"/>
      <c r="CM10" s="32"/>
      <c r="CN10" s="32"/>
      <c r="CO10" s="32"/>
      <c r="CP10" s="32"/>
      <c r="CQ10" s="32"/>
      <c r="CR10" s="171"/>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71"/>
      <c r="EL10" s="171"/>
      <c r="EM10" s="171"/>
      <c r="EN10" s="32"/>
      <c r="EO10" s="32"/>
    </row>
    <row r="11" spans="1:165" ht="12.75" customHeight="1" x14ac:dyDescent="0.25">
      <c r="R11" s="17"/>
      <c r="S11" s="17"/>
      <c r="T11" s="17"/>
      <c r="U11" s="17"/>
      <c r="V11" s="17"/>
      <c r="W11" s="17"/>
      <c r="X11" s="17"/>
      <c r="Y11" s="17"/>
      <c r="Z11" s="17"/>
      <c r="AA11" s="17"/>
      <c r="AB11" s="17"/>
      <c r="AC11" s="17"/>
      <c r="AD11" s="17"/>
      <c r="AE11" s="17"/>
      <c r="AF11" s="17"/>
      <c r="AG11" s="17"/>
      <c r="AH11" s="17"/>
      <c r="AI11" s="17"/>
      <c r="AJ11" s="17"/>
      <c r="AK11" s="17"/>
      <c r="AL11" s="18"/>
      <c r="AM11" s="18"/>
      <c r="AN11" s="19"/>
      <c r="AO11" s="199"/>
      <c r="AP11" s="199"/>
      <c r="AQ11" s="199"/>
      <c r="AR11" s="199"/>
      <c r="AS11" s="199"/>
      <c r="AT11" s="199"/>
      <c r="AU11" s="199"/>
      <c r="AV11" s="199"/>
      <c r="AW11" s="199"/>
      <c r="AX11" s="199"/>
      <c r="AY11" s="199"/>
      <c r="AZ11" s="199"/>
      <c r="BA11" s="199"/>
      <c r="BB11" s="193"/>
      <c r="BC11" s="193"/>
      <c r="BD11" s="193"/>
      <c r="BE11" s="193"/>
      <c r="BF11" s="193"/>
      <c r="BG11" s="193"/>
      <c r="BH11" s="193"/>
      <c r="BI11" s="182"/>
      <c r="BJ11" s="182"/>
      <c r="BK11" s="182"/>
      <c r="BL11" s="182"/>
      <c r="BM11" s="182"/>
      <c r="BN11" s="182"/>
      <c r="BO11" s="182"/>
      <c r="BP11" s="182"/>
      <c r="BQ11" s="182"/>
      <c r="BR11" s="182"/>
      <c r="BS11" s="182"/>
      <c r="BT11" s="182"/>
      <c r="BU11" s="182"/>
      <c r="BV11" s="182"/>
      <c r="BW11" s="182"/>
      <c r="BX11" s="182"/>
      <c r="BY11" s="182"/>
      <c r="BZ11" s="32"/>
      <c r="CA11" s="32"/>
      <c r="CB11" s="32"/>
      <c r="CC11" s="32"/>
      <c r="CD11" s="32"/>
      <c r="CE11" s="32"/>
      <c r="CF11" s="32"/>
      <c r="CG11" s="32"/>
      <c r="CH11" s="32"/>
      <c r="CI11" s="32"/>
      <c r="CJ11" s="32"/>
      <c r="CK11" s="32"/>
      <c r="CL11" s="32"/>
      <c r="CM11" s="32"/>
      <c r="CN11" s="32"/>
      <c r="CO11" s="32"/>
      <c r="CP11" s="32"/>
      <c r="CQ11" s="32"/>
      <c r="CR11" s="171"/>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c r="DR11" s="187"/>
      <c r="DS11" s="187"/>
      <c r="DT11" s="187"/>
      <c r="DU11" s="187"/>
      <c r="DV11" s="187"/>
      <c r="DW11" s="187"/>
      <c r="DX11" s="187"/>
      <c r="DY11" s="187"/>
      <c r="DZ11" s="187"/>
      <c r="EA11" s="187"/>
      <c r="EB11" s="187"/>
      <c r="EC11" s="187"/>
      <c r="ED11" s="187"/>
      <c r="EE11" s="187"/>
      <c r="EF11" s="187"/>
      <c r="EG11" s="187"/>
      <c r="EH11" s="187"/>
      <c r="EI11" s="187"/>
      <c r="EJ11" s="187"/>
      <c r="EK11" s="171"/>
      <c r="EL11" s="171"/>
      <c r="EM11" s="171"/>
      <c r="EN11" s="32"/>
      <c r="EO11" s="32"/>
    </row>
    <row r="12" spans="1:165" x14ac:dyDescent="0.25">
      <c r="AO12" s="187"/>
      <c r="AP12" s="187"/>
      <c r="AQ12" s="202" t="s">
        <v>45</v>
      </c>
      <c r="AR12" s="203">
        <v>1</v>
      </c>
      <c r="AS12" s="203">
        <v>2</v>
      </c>
      <c r="AT12" s="203">
        <v>3</v>
      </c>
      <c r="AU12" s="203">
        <v>4</v>
      </c>
      <c r="AV12" s="203">
        <v>5</v>
      </c>
      <c r="AW12" s="203">
        <v>6</v>
      </c>
      <c r="AX12" s="203">
        <v>7</v>
      </c>
      <c r="AY12" s="203">
        <v>8</v>
      </c>
      <c r="AZ12" s="203">
        <v>9</v>
      </c>
      <c r="BA12" s="203">
        <v>10</v>
      </c>
      <c r="BB12" s="203">
        <v>11</v>
      </c>
      <c r="BC12" s="200"/>
      <c r="BD12" s="200"/>
      <c r="BE12" s="200"/>
      <c r="BF12" s="200"/>
      <c r="BG12" s="200"/>
      <c r="BH12" s="200"/>
      <c r="BI12" s="179"/>
      <c r="BJ12" s="179"/>
      <c r="BK12" s="179"/>
      <c r="BL12" s="179"/>
      <c r="BM12" s="179"/>
      <c r="BN12" s="179"/>
      <c r="BO12" s="179"/>
      <c r="BP12" s="179"/>
      <c r="BQ12" s="179"/>
      <c r="BR12" s="179"/>
      <c r="BS12" s="179"/>
      <c r="BT12" s="179"/>
      <c r="BU12" s="179"/>
      <c r="BV12" s="179"/>
      <c r="BW12" s="179"/>
      <c r="BX12" s="179"/>
      <c r="BY12" s="179"/>
      <c r="BZ12" s="32"/>
      <c r="CA12" s="32"/>
      <c r="CB12" s="32"/>
      <c r="CC12" s="32"/>
      <c r="CD12" s="32"/>
      <c r="CE12" s="32"/>
      <c r="CF12" s="32"/>
      <c r="CG12" s="32"/>
      <c r="CH12" s="32"/>
      <c r="CI12" s="171"/>
      <c r="CJ12" s="171"/>
      <c r="CK12" s="171"/>
      <c r="CL12" s="171"/>
      <c r="CM12" s="171"/>
      <c r="CN12" s="171"/>
      <c r="CO12" s="171"/>
      <c r="CP12" s="171"/>
      <c r="CQ12" s="171"/>
      <c r="CR12" s="171"/>
      <c r="CS12" s="201" t="s">
        <v>45</v>
      </c>
      <c r="CT12" s="171">
        <v>1</v>
      </c>
      <c r="CU12" s="168">
        <v>2</v>
      </c>
      <c r="CV12" s="168">
        <v>3</v>
      </c>
      <c r="CW12" s="168">
        <v>4</v>
      </c>
      <c r="CX12" s="168">
        <v>5</v>
      </c>
      <c r="CY12" s="168">
        <v>6</v>
      </c>
      <c r="CZ12" s="168">
        <v>7</v>
      </c>
      <c r="DA12" s="168">
        <v>8</v>
      </c>
      <c r="DB12" s="168">
        <v>9</v>
      </c>
      <c r="DC12" s="168">
        <v>10</v>
      </c>
      <c r="DD12" s="168">
        <v>11</v>
      </c>
      <c r="DE12" s="168">
        <v>12</v>
      </c>
      <c r="DF12" s="168">
        <v>13</v>
      </c>
      <c r="DG12" s="168">
        <v>14</v>
      </c>
      <c r="DH12" s="168">
        <v>15</v>
      </c>
      <c r="DI12" s="168">
        <v>16</v>
      </c>
      <c r="DJ12" s="168">
        <v>17</v>
      </c>
      <c r="DK12" s="168">
        <v>18</v>
      </c>
      <c r="DL12" s="168">
        <v>19</v>
      </c>
      <c r="DM12" s="168">
        <v>20</v>
      </c>
      <c r="DN12" s="168">
        <v>21</v>
      </c>
      <c r="DO12" s="168">
        <v>22</v>
      </c>
      <c r="DP12" s="168">
        <v>23</v>
      </c>
      <c r="DQ12" s="168">
        <v>24</v>
      </c>
      <c r="DR12" s="168">
        <v>25</v>
      </c>
      <c r="DS12" s="168">
        <v>26</v>
      </c>
      <c r="DT12" s="168">
        <v>27</v>
      </c>
      <c r="DU12" s="168">
        <v>28</v>
      </c>
      <c r="DV12" s="168">
        <v>29</v>
      </c>
      <c r="DW12" s="168">
        <v>30</v>
      </c>
      <c r="DX12" s="168">
        <v>31</v>
      </c>
      <c r="DY12" s="168">
        <v>32</v>
      </c>
      <c r="DZ12" s="168">
        <v>33</v>
      </c>
      <c r="EA12" s="168">
        <v>34</v>
      </c>
      <c r="EB12" s="168">
        <v>35</v>
      </c>
      <c r="EC12" s="168">
        <v>36</v>
      </c>
      <c r="ED12" s="168">
        <v>37</v>
      </c>
      <c r="EE12" s="168">
        <v>38</v>
      </c>
      <c r="EF12" s="168">
        <v>39</v>
      </c>
      <c r="EG12" s="168">
        <v>40</v>
      </c>
      <c r="EH12" s="168">
        <v>41</v>
      </c>
      <c r="EI12" s="168">
        <v>42</v>
      </c>
      <c r="EJ12" s="168">
        <v>43</v>
      </c>
      <c r="EK12" s="168">
        <v>44</v>
      </c>
      <c r="EL12" s="168">
        <v>45</v>
      </c>
      <c r="EM12" s="168">
        <v>46</v>
      </c>
      <c r="EN12" s="168">
        <v>47</v>
      </c>
      <c r="EO12" s="168">
        <v>48</v>
      </c>
      <c r="EP12" s="168">
        <v>49</v>
      </c>
      <c r="EQ12" s="168">
        <v>50</v>
      </c>
      <c r="ER12" s="168">
        <v>51</v>
      </c>
      <c r="ES12" s="168">
        <v>52</v>
      </c>
      <c r="ET12" s="168">
        <v>53</v>
      </c>
      <c r="EU12" s="168">
        <v>54</v>
      </c>
      <c r="EV12" s="168">
        <v>55</v>
      </c>
      <c r="EW12" s="171"/>
      <c r="EX12" s="171"/>
      <c r="EY12" s="171"/>
      <c r="EZ12" s="171"/>
      <c r="FA12" s="171"/>
      <c r="FB12" s="171"/>
      <c r="FC12" s="171"/>
      <c r="FD12" s="171"/>
      <c r="FE12" s="171"/>
      <c r="FF12" s="171"/>
      <c r="FG12" s="171"/>
      <c r="FH12" s="171"/>
      <c r="FI12" s="171"/>
    </row>
    <row r="13" spans="1:165" ht="12.75" customHeight="1" x14ac:dyDescent="0.25">
      <c r="Q13" s="17"/>
      <c r="R13" s="17"/>
      <c r="S13" s="17"/>
      <c r="T13" s="17"/>
      <c r="U13" s="17"/>
      <c r="V13" s="17"/>
      <c r="W13" s="17"/>
      <c r="X13" s="17"/>
      <c r="Y13" s="17"/>
      <c r="Z13" s="17"/>
      <c r="AA13" s="17"/>
      <c r="AB13" s="17"/>
      <c r="AC13" s="17"/>
      <c r="AD13" s="17"/>
      <c r="AE13" s="17"/>
      <c r="AF13" s="17"/>
      <c r="AG13" s="17"/>
      <c r="AH13" s="17"/>
      <c r="AI13" s="17"/>
      <c r="AJ13" s="17"/>
      <c r="AK13" s="21"/>
      <c r="AL13" s="21"/>
      <c r="AM13" s="19"/>
      <c r="AN13" s="20"/>
      <c r="AO13" s="199"/>
      <c r="AP13" s="199"/>
      <c r="AQ13" s="202" t="s">
        <v>46</v>
      </c>
      <c r="AR13" s="204">
        <f>$D$2</f>
        <v>44154</v>
      </c>
      <c r="AS13" s="204">
        <f t="shared" ref="AS13:BB13" si="0">AR13+7</f>
        <v>44161</v>
      </c>
      <c r="AT13" s="204">
        <f t="shared" si="0"/>
        <v>44168</v>
      </c>
      <c r="AU13" s="204">
        <f t="shared" si="0"/>
        <v>44175</v>
      </c>
      <c r="AV13" s="204">
        <f t="shared" si="0"/>
        <v>44182</v>
      </c>
      <c r="AW13" s="204">
        <f t="shared" si="0"/>
        <v>44189</v>
      </c>
      <c r="AX13" s="204">
        <f t="shared" si="0"/>
        <v>44196</v>
      </c>
      <c r="AY13" s="204">
        <f t="shared" si="0"/>
        <v>44203</v>
      </c>
      <c r="AZ13" s="204">
        <f t="shared" si="0"/>
        <v>44210</v>
      </c>
      <c r="BA13" s="204">
        <f t="shared" si="0"/>
        <v>44217</v>
      </c>
      <c r="BB13" s="204">
        <f t="shared" si="0"/>
        <v>44224</v>
      </c>
      <c r="BC13" s="200"/>
      <c r="BD13" s="200"/>
      <c r="BE13" s="200"/>
      <c r="BF13" s="200"/>
      <c r="BG13" s="200"/>
      <c r="BH13" s="200"/>
      <c r="BI13" s="179"/>
      <c r="BJ13" s="179"/>
      <c r="BK13" s="179"/>
      <c r="BL13" s="179"/>
      <c r="BM13" s="179"/>
      <c r="BN13" s="179"/>
      <c r="BO13" s="179"/>
      <c r="BP13" s="179"/>
      <c r="BQ13" s="179"/>
      <c r="BR13" s="179"/>
      <c r="BS13" s="179"/>
      <c r="BT13" s="179"/>
      <c r="BU13" s="179"/>
      <c r="BV13" s="179"/>
      <c r="BW13" s="179"/>
      <c r="BX13" s="179"/>
      <c r="BY13" s="179"/>
      <c r="BZ13" s="32"/>
      <c r="CA13" s="32"/>
      <c r="CB13" s="32"/>
      <c r="CC13" s="32"/>
      <c r="CD13" s="32"/>
      <c r="CE13" s="32"/>
      <c r="CF13" s="32"/>
      <c r="CG13" s="32"/>
      <c r="CH13" s="32"/>
      <c r="CI13" s="171"/>
      <c r="CJ13" s="171"/>
      <c r="CK13" s="171"/>
      <c r="CL13" s="171"/>
      <c r="CM13" s="171"/>
      <c r="CN13" s="171"/>
      <c r="CO13" s="171"/>
      <c r="CP13" s="171"/>
      <c r="CQ13" s="171"/>
      <c r="CR13" s="171"/>
      <c r="CS13" s="201" t="s">
        <v>46</v>
      </c>
      <c r="CT13" s="186">
        <f>D2</f>
        <v>44154</v>
      </c>
      <c r="CU13" s="169">
        <f t="shared" ref="CU13:EI13" si="1">CT13+7</f>
        <v>44161</v>
      </c>
      <c r="CV13" s="169">
        <f t="shared" si="1"/>
        <v>44168</v>
      </c>
      <c r="CW13" s="169">
        <f t="shared" si="1"/>
        <v>44175</v>
      </c>
      <c r="CX13" s="169">
        <f t="shared" si="1"/>
        <v>44182</v>
      </c>
      <c r="CY13" s="169">
        <f t="shared" si="1"/>
        <v>44189</v>
      </c>
      <c r="CZ13" s="169">
        <f t="shared" si="1"/>
        <v>44196</v>
      </c>
      <c r="DA13" s="169">
        <f t="shared" si="1"/>
        <v>44203</v>
      </c>
      <c r="DB13" s="169">
        <f t="shared" si="1"/>
        <v>44210</v>
      </c>
      <c r="DC13" s="169">
        <f t="shared" si="1"/>
        <v>44217</v>
      </c>
      <c r="DD13" s="169">
        <f t="shared" si="1"/>
        <v>44224</v>
      </c>
      <c r="DE13" s="169">
        <f t="shared" si="1"/>
        <v>44231</v>
      </c>
      <c r="DF13" s="169">
        <f t="shared" si="1"/>
        <v>44238</v>
      </c>
      <c r="DG13" s="169">
        <f t="shared" si="1"/>
        <v>44245</v>
      </c>
      <c r="DH13" s="169">
        <f t="shared" si="1"/>
        <v>44252</v>
      </c>
      <c r="DI13" s="169">
        <f t="shared" si="1"/>
        <v>44259</v>
      </c>
      <c r="DJ13" s="169">
        <f t="shared" si="1"/>
        <v>44266</v>
      </c>
      <c r="DK13" s="169">
        <f t="shared" si="1"/>
        <v>44273</v>
      </c>
      <c r="DL13" s="169">
        <f t="shared" si="1"/>
        <v>44280</v>
      </c>
      <c r="DM13" s="169">
        <f t="shared" si="1"/>
        <v>44287</v>
      </c>
      <c r="DN13" s="169">
        <f t="shared" si="1"/>
        <v>44294</v>
      </c>
      <c r="DO13" s="169">
        <f t="shared" si="1"/>
        <v>44301</v>
      </c>
      <c r="DP13" s="169">
        <f t="shared" si="1"/>
        <v>44308</v>
      </c>
      <c r="DQ13" s="169">
        <f t="shared" si="1"/>
        <v>44315</v>
      </c>
      <c r="DR13" s="169">
        <f t="shared" si="1"/>
        <v>44322</v>
      </c>
      <c r="DS13" s="169">
        <f t="shared" si="1"/>
        <v>44329</v>
      </c>
      <c r="DT13" s="169">
        <f t="shared" si="1"/>
        <v>44336</v>
      </c>
      <c r="DU13" s="169">
        <f t="shared" si="1"/>
        <v>44343</v>
      </c>
      <c r="DV13" s="169">
        <f t="shared" si="1"/>
        <v>44350</v>
      </c>
      <c r="DW13" s="169">
        <f t="shared" si="1"/>
        <v>44357</v>
      </c>
      <c r="DX13" s="169">
        <f t="shared" si="1"/>
        <v>44364</v>
      </c>
      <c r="DY13" s="169">
        <f t="shared" si="1"/>
        <v>44371</v>
      </c>
      <c r="DZ13" s="169">
        <f t="shared" si="1"/>
        <v>44378</v>
      </c>
      <c r="EA13" s="169">
        <f t="shared" si="1"/>
        <v>44385</v>
      </c>
      <c r="EB13" s="169">
        <f t="shared" si="1"/>
        <v>44392</v>
      </c>
      <c r="EC13" s="169">
        <f t="shared" si="1"/>
        <v>44399</v>
      </c>
      <c r="ED13" s="169">
        <f t="shared" si="1"/>
        <v>44406</v>
      </c>
      <c r="EE13" s="169">
        <f t="shared" si="1"/>
        <v>44413</v>
      </c>
      <c r="EF13" s="169">
        <f t="shared" si="1"/>
        <v>44420</v>
      </c>
      <c r="EG13" s="169">
        <f t="shared" si="1"/>
        <v>44427</v>
      </c>
      <c r="EH13" s="169">
        <f t="shared" si="1"/>
        <v>44434</v>
      </c>
      <c r="EI13" s="169">
        <f t="shared" si="1"/>
        <v>44441</v>
      </c>
      <c r="EJ13" s="169">
        <f t="shared" ref="EJ13:EV13" si="2">EI13+7</f>
        <v>44448</v>
      </c>
      <c r="EK13" s="169">
        <f t="shared" si="2"/>
        <v>44455</v>
      </c>
      <c r="EL13" s="169">
        <f t="shared" si="2"/>
        <v>44462</v>
      </c>
      <c r="EM13" s="169">
        <f t="shared" si="2"/>
        <v>44469</v>
      </c>
      <c r="EN13" s="169">
        <f t="shared" si="2"/>
        <v>44476</v>
      </c>
      <c r="EO13" s="169">
        <f t="shared" si="2"/>
        <v>44483</v>
      </c>
      <c r="EP13" s="169">
        <f t="shared" si="2"/>
        <v>44490</v>
      </c>
      <c r="EQ13" s="169">
        <f t="shared" si="2"/>
        <v>44497</v>
      </c>
      <c r="ER13" s="169">
        <f t="shared" si="2"/>
        <v>44504</v>
      </c>
      <c r="ES13" s="169">
        <f t="shared" si="2"/>
        <v>44511</v>
      </c>
      <c r="ET13" s="169">
        <f t="shared" si="2"/>
        <v>44518</v>
      </c>
      <c r="EU13" s="169">
        <f t="shared" si="2"/>
        <v>44525</v>
      </c>
      <c r="EV13" s="169">
        <f t="shared" si="2"/>
        <v>44532</v>
      </c>
      <c r="EW13" s="171"/>
      <c r="EX13" s="171"/>
      <c r="EY13" s="171"/>
      <c r="EZ13" s="171"/>
      <c r="FA13" s="171"/>
      <c r="FB13" s="171"/>
      <c r="FC13" s="171"/>
      <c r="FD13" s="171"/>
      <c r="FE13" s="171"/>
      <c r="FF13" s="171"/>
      <c r="FG13" s="171"/>
      <c r="FH13" s="171"/>
      <c r="FI13" s="171"/>
    </row>
    <row r="14" spans="1:165" ht="12.75" customHeight="1" x14ac:dyDescent="0.25">
      <c r="P14" s="21"/>
      <c r="Q14" s="17"/>
      <c r="R14" s="17"/>
      <c r="S14" s="17"/>
      <c r="T14" s="17"/>
      <c r="U14" s="17"/>
      <c r="V14" s="17"/>
      <c r="W14" s="17"/>
      <c r="X14" s="17"/>
      <c r="Y14" s="17"/>
      <c r="Z14" s="17"/>
      <c r="AA14" s="17"/>
      <c r="AB14" s="17"/>
      <c r="AC14" s="17"/>
      <c r="AD14" s="17"/>
      <c r="AE14" s="17"/>
      <c r="AF14" s="17"/>
      <c r="AG14" s="17"/>
      <c r="AH14" s="17"/>
      <c r="AI14" s="17"/>
      <c r="AJ14" s="17"/>
      <c r="AK14" s="22"/>
      <c r="AL14" s="22"/>
      <c r="AM14" s="22"/>
      <c r="AN14" s="20"/>
      <c r="AO14" s="199"/>
      <c r="AP14" s="199"/>
      <c r="AQ14" s="202" t="s">
        <v>47</v>
      </c>
      <c r="AR14" s="204">
        <f>$D$2</f>
        <v>44154</v>
      </c>
      <c r="AS14" s="204">
        <f t="shared" ref="AS14:BB14" si="3">AR14+14</f>
        <v>44168</v>
      </c>
      <c r="AT14" s="204">
        <f t="shared" si="3"/>
        <v>44182</v>
      </c>
      <c r="AU14" s="204">
        <f t="shared" si="3"/>
        <v>44196</v>
      </c>
      <c r="AV14" s="204">
        <f t="shared" si="3"/>
        <v>44210</v>
      </c>
      <c r="AW14" s="204">
        <f t="shared" si="3"/>
        <v>44224</v>
      </c>
      <c r="AX14" s="204">
        <f t="shared" si="3"/>
        <v>44238</v>
      </c>
      <c r="AY14" s="204">
        <f t="shared" si="3"/>
        <v>44252</v>
      </c>
      <c r="AZ14" s="204">
        <f t="shared" si="3"/>
        <v>44266</v>
      </c>
      <c r="BA14" s="204">
        <f t="shared" si="3"/>
        <v>44280</v>
      </c>
      <c r="BB14" s="204">
        <f t="shared" si="3"/>
        <v>44294</v>
      </c>
      <c r="BC14" s="200"/>
      <c r="BD14" s="200"/>
      <c r="BE14" s="200"/>
      <c r="BF14" s="200"/>
      <c r="BG14" s="200"/>
      <c r="BH14" s="200"/>
      <c r="BI14" s="179"/>
      <c r="BJ14" s="179"/>
      <c r="BK14" s="179"/>
      <c r="BL14" s="179"/>
      <c r="BM14" s="179"/>
      <c r="BN14" s="179"/>
      <c r="BO14" s="179"/>
      <c r="BP14" s="179"/>
      <c r="BQ14" s="179"/>
      <c r="BR14" s="179"/>
      <c r="BS14" s="179"/>
      <c r="BT14" s="179"/>
      <c r="BU14" s="179"/>
      <c r="BV14" s="179"/>
      <c r="BW14" s="179"/>
      <c r="BX14" s="179"/>
      <c r="BY14" s="179"/>
      <c r="BZ14" s="32"/>
      <c r="CA14" s="32"/>
      <c r="CB14" s="32"/>
      <c r="CC14" s="32"/>
      <c r="CD14" s="32"/>
      <c r="CE14" s="32"/>
      <c r="CF14" s="32"/>
      <c r="CG14" s="32"/>
      <c r="CH14" s="32"/>
      <c r="CI14" s="171"/>
      <c r="CJ14" s="171"/>
      <c r="CK14" s="171"/>
      <c r="CL14" s="171"/>
      <c r="CM14" s="171"/>
      <c r="CN14" s="171"/>
      <c r="CO14" s="171"/>
      <c r="CP14" s="171"/>
      <c r="CQ14" s="171"/>
      <c r="CR14" s="171"/>
      <c r="CS14" s="201" t="s">
        <v>47</v>
      </c>
      <c r="CT14" s="186">
        <f>D2</f>
        <v>44154</v>
      </c>
      <c r="CU14" s="169">
        <f t="shared" ref="CU14:EI14" si="4">CT14+14</f>
        <v>44168</v>
      </c>
      <c r="CV14" s="169">
        <f t="shared" si="4"/>
        <v>44182</v>
      </c>
      <c r="CW14" s="169">
        <f t="shared" si="4"/>
        <v>44196</v>
      </c>
      <c r="CX14" s="169">
        <f t="shared" si="4"/>
        <v>44210</v>
      </c>
      <c r="CY14" s="169">
        <f t="shared" si="4"/>
        <v>44224</v>
      </c>
      <c r="CZ14" s="169">
        <f t="shared" si="4"/>
        <v>44238</v>
      </c>
      <c r="DA14" s="169">
        <f t="shared" si="4"/>
        <v>44252</v>
      </c>
      <c r="DB14" s="169">
        <f t="shared" si="4"/>
        <v>44266</v>
      </c>
      <c r="DC14" s="169">
        <f t="shared" si="4"/>
        <v>44280</v>
      </c>
      <c r="DD14" s="169">
        <f t="shared" si="4"/>
        <v>44294</v>
      </c>
      <c r="DE14" s="169">
        <f t="shared" si="4"/>
        <v>44308</v>
      </c>
      <c r="DF14" s="169">
        <f t="shared" si="4"/>
        <v>44322</v>
      </c>
      <c r="DG14" s="169">
        <f t="shared" si="4"/>
        <v>44336</v>
      </c>
      <c r="DH14" s="169">
        <f t="shared" si="4"/>
        <v>44350</v>
      </c>
      <c r="DI14" s="169">
        <f t="shared" si="4"/>
        <v>44364</v>
      </c>
      <c r="DJ14" s="169">
        <f t="shared" si="4"/>
        <v>44378</v>
      </c>
      <c r="DK14" s="169">
        <f t="shared" si="4"/>
        <v>44392</v>
      </c>
      <c r="DL14" s="169">
        <f t="shared" si="4"/>
        <v>44406</v>
      </c>
      <c r="DM14" s="169">
        <f t="shared" si="4"/>
        <v>44420</v>
      </c>
      <c r="DN14" s="169">
        <f t="shared" si="4"/>
        <v>44434</v>
      </c>
      <c r="DO14" s="169">
        <f t="shared" si="4"/>
        <v>44448</v>
      </c>
      <c r="DP14" s="169">
        <f t="shared" si="4"/>
        <v>44462</v>
      </c>
      <c r="DQ14" s="169">
        <f t="shared" si="4"/>
        <v>44476</v>
      </c>
      <c r="DR14" s="169">
        <f t="shared" si="4"/>
        <v>44490</v>
      </c>
      <c r="DS14" s="169">
        <f t="shared" si="4"/>
        <v>44504</v>
      </c>
      <c r="DT14" s="169">
        <f t="shared" si="4"/>
        <v>44518</v>
      </c>
      <c r="DU14" s="169">
        <f t="shared" si="4"/>
        <v>44532</v>
      </c>
      <c r="DV14" s="169">
        <f t="shared" si="4"/>
        <v>44546</v>
      </c>
      <c r="DW14" s="169">
        <f t="shared" si="4"/>
        <v>44560</v>
      </c>
      <c r="DX14" s="169">
        <f t="shared" si="4"/>
        <v>44574</v>
      </c>
      <c r="DY14" s="169">
        <f t="shared" si="4"/>
        <v>44588</v>
      </c>
      <c r="DZ14" s="169">
        <f t="shared" si="4"/>
        <v>44602</v>
      </c>
      <c r="EA14" s="169">
        <f t="shared" si="4"/>
        <v>44616</v>
      </c>
      <c r="EB14" s="169">
        <f t="shared" si="4"/>
        <v>44630</v>
      </c>
      <c r="EC14" s="169">
        <f t="shared" si="4"/>
        <v>44644</v>
      </c>
      <c r="ED14" s="169">
        <f t="shared" si="4"/>
        <v>44658</v>
      </c>
      <c r="EE14" s="169">
        <f t="shared" si="4"/>
        <v>44672</v>
      </c>
      <c r="EF14" s="169">
        <f t="shared" si="4"/>
        <v>44686</v>
      </c>
      <c r="EG14" s="169">
        <f t="shared" si="4"/>
        <v>44700</v>
      </c>
      <c r="EH14" s="169">
        <f t="shared" si="4"/>
        <v>44714</v>
      </c>
      <c r="EI14" s="169">
        <f t="shared" si="4"/>
        <v>44728</v>
      </c>
      <c r="EJ14" s="169">
        <f t="shared" ref="EJ14:EV14" si="5">EI14+14</f>
        <v>44742</v>
      </c>
      <c r="EK14" s="169">
        <f t="shared" si="5"/>
        <v>44756</v>
      </c>
      <c r="EL14" s="169">
        <f t="shared" si="5"/>
        <v>44770</v>
      </c>
      <c r="EM14" s="169">
        <f t="shared" si="5"/>
        <v>44784</v>
      </c>
      <c r="EN14" s="169">
        <f t="shared" si="5"/>
        <v>44798</v>
      </c>
      <c r="EO14" s="169">
        <f t="shared" si="5"/>
        <v>44812</v>
      </c>
      <c r="EP14" s="169">
        <f t="shared" si="5"/>
        <v>44826</v>
      </c>
      <c r="EQ14" s="169">
        <f t="shared" si="5"/>
        <v>44840</v>
      </c>
      <c r="ER14" s="169">
        <f t="shared" si="5"/>
        <v>44854</v>
      </c>
      <c r="ES14" s="169">
        <f t="shared" si="5"/>
        <v>44868</v>
      </c>
      <c r="ET14" s="169">
        <f t="shared" si="5"/>
        <v>44882</v>
      </c>
      <c r="EU14" s="169">
        <f t="shared" si="5"/>
        <v>44896</v>
      </c>
      <c r="EV14" s="169">
        <f t="shared" si="5"/>
        <v>44910</v>
      </c>
      <c r="EW14" s="171"/>
      <c r="EX14" s="171"/>
      <c r="EY14" s="171"/>
      <c r="EZ14" s="171"/>
      <c r="FA14" s="171"/>
      <c r="FB14" s="171"/>
      <c r="FC14" s="171"/>
      <c r="FD14" s="171"/>
      <c r="FE14" s="171"/>
      <c r="FF14" s="171"/>
      <c r="FG14" s="171"/>
      <c r="FH14" s="171"/>
      <c r="FI14" s="171"/>
    </row>
    <row r="15" spans="1:165" ht="12.75" customHeight="1" x14ac:dyDescent="0.25">
      <c r="P15" s="23"/>
      <c r="Q15" s="17"/>
      <c r="R15" s="17"/>
      <c r="S15" s="17"/>
      <c r="T15" s="17"/>
      <c r="U15" s="17"/>
      <c r="V15" s="17"/>
      <c r="W15" s="17"/>
      <c r="X15" s="17"/>
      <c r="Y15" s="17"/>
      <c r="Z15" s="17"/>
      <c r="AA15" s="17"/>
      <c r="AB15" s="17"/>
      <c r="AC15" s="17"/>
      <c r="AD15" s="17"/>
      <c r="AE15" s="17"/>
      <c r="AF15" s="17"/>
      <c r="AG15" s="17"/>
      <c r="AH15" s="17"/>
      <c r="AI15" s="17"/>
      <c r="AJ15" s="17"/>
      <c r="AK15" s="20"/>
      <c r="AL15" s="20"/>
      <c r="AM15" s="20"/>
      <c r="AN15" s="20"/>
      <c r="AO15" s="199"/>
      <c r="AP15" s="199"/>
      <c r="AQ15" s="202" t="s">
        <v>48</v>
      </c>
      <c r="AR15" s="205">
        <f>$D$2</f>
        <v>44154</v>
      </c>
      <c r="AS15" s="205">
        <f t="shared" ref="AS15:BB15" si="6">DATE(YEAR(AR15), MONTH(AR15)+1, DAY(AR15))</f>
        <v>44184</v>
      </c>
      <c r="AT15" s="205">
        <f t="shared" si="6"/>
        <v>44215</v>
      </c>
      <c r="AU15" s="205">
        <f t="shared" si="6"/>
        <v>44246</v>
      </c>
      <c r="AV15" s="205">
        <f t="shared" si="6"/>
        <v>44274</v>
      </c>
      <c r="AW15" s="205">
        <f t="shared" si="6"/>
        <v>44305</v>
      </c>
      <c r="AX15" s="205">
        <f t="shared" si="6"/>
        <v>44335</v>
      </c>
      <c r="AY15" s="205">
        <f t="shared" si="6"/>
        <v>44366</v>
      </c>
      <c r="AZ15" s="205">
        <f t="shared" si="6"/>
        <v>44396</v>
      </c>
      <c r="BA15" s="205">
        <f t="shared" si="6"/>
        <v>44427</v>
      </c>
      <c r="BB15" s="205">
        <f t="shared" si="6"/>
        <v>44458</v>
      </c>
      <c r="BC15" s="200"/>
      <c r="BD15" s="200"/>
      <c r="BE15" s="200"/>
      <c r="BF15" s="200"/>
      <c r="BG15" s="200"/>
      <c r="BH15" s="200"/>
      <c r="BI15" s="179"/>
      <c r="BJ15" s="179"/>
      <c r="BK15" s="179"/>
      <c r="BL15" s="179"/>
      <c r="BM15" s="179"/>
      <c r="BN15" s="179"/>
      <c r="BO15" s="179"/>
      <c r="BP15" s="179"/>
      <c r="BQ15" s="179"/>
      <c r="BR15" s="179"/>
      <c r="BS15" s="179"/>
      <c r="BT15" s="179"/>
      <c r="BU15" s="179"/>
      <c r="BV15" s="179"/>
      <c r="BW15" s="179"/>
      <c r="BX15" s="179"/>
      <c r="BY15" s="179"/>
      <c r="BZ15" s="32"/>
      <c r="CA15" s="32"/>
      <c r="CB15" s="32"/>
      <c r="CC15" s="32"/>
      <c r="CD15" s="32"/>
      <c r="CE15" s="32"/>
      <c r="CF15" s="32"/>
      <c r="CG15" s="32"/>
      <c r="CH15" s="32"/>
      <c r="CI15" s="171"/>
      <c r="CJ15" s="171"/>
      <c r="CK15" s="171"/>
      <c r="CL15" s="171"/>
      <c r="CM15" s="171"/>
      <c r="CN15" s="171"/>
      <c r="CO15" s="171"/>
      <c r="CP15" s="171"/>
      <c r="CQ15" s="171"/>
      <c r="CR15" s="171"/>
      <c r="CS15" s="201" t="s">
        <v>48</v>
      </c>
      <c r="CT15" s="186">
        <f>D2</f>
        <v>44154</v>
      </c>
      <c r="CU15" s="170">
        <f t="shared" ref="CU15:EI15" si="7">DATE(YEAR(CT15), MONTH(CT15)+1, DAY(CT15))</f>
        <v>44184</v>
      </c>
      <c r="CV15" s="170">
        <f t="shared" si="7"/>
        <v>44215</v>
      </c>
      <c r="CW15" s="170">
        <f t="shared" si="7"/>
        <v>44246</v>
      </c>
      <c r="CX15" s="170">
        <f t="shared" si="7"/>
        <v>44274</v>
      </c>
      <c r="CY15" s="170">
        <f t="shared" si="7"/>
        <v>44305</v>
      </c>
      <c r="CZ15" s="170">
        <f t="shared" si="7"/>
        <v>44335</v>
      </c>
      <c r="DA15" s="170">
        <f t="shared" si="7"/>
        <v>44366</v>
      </c>
      <c r="DB15" s="170">
        <f t="shared" si="7"/>
        <v>44396</v>
      </c>
      <c r="DC15" s="170">
        <f t="shared" si="7"/>
        <v>44427</v>
      </c>
      <c r="DD15" s="170">
        <f t="shared" si="7"/>
        <v>44458</v>
      </c>
      <c r="DE15" s="170">
        <f t="shared" si="7"/>
        <v>44488</v>
      </c>
      <c r="DF15" s="170">
        <f t="shared" si="7"/>
        <v>44519</v>
      </c>
      <c r="DG15" s="170">
        <f t="shared" si="7"/>
        <v>44549</v>
      </c>
      <c r="DH15" s="170">
        <f t="shared" si="7"/>
        <v>44580</v>
      </c>
      <c r="DI15" s="170">
        <f t="shared" si="7"/>
        <v>44611</v>
      </c>
      <c r="DJ15" s="170">
        <f t="shared" si="7"/>
        <v>44639</v>
      </c>
      <c r="DK15" s="170">
        <f t="shared" si="7"/>
        <v>44670</v>
      </c>
      <c r="DL15" s="170">
        <f t="shared" si="7"/>
        <v>44700</v>
      </c>
      <c r="DM15" s="170">
        <f t="shared" si="7"/>
        <v>44731</v>
      </c>
      <c r="DN15" s="170">
        <f t="shared" si="7"/>
        <v>44761</v>
      </c>
      <c r="DO15" s="170">
        <f t="shared" si="7"/>
        <v>44792</v>
      </c>
      <c r="DP15" s="170">
        <f t="shared" si="7"/>
        <v>44823</v>
      </c>
      <c r="DQ15" s="170">
        <f t="shared" si="7"/>
        <v>44853</v>
      </c>
      <c r="DR15" s="170">
        <f t="shared" si="7"/>
        <v>44884</v>
      </c>
      <c r="DS15" s="170">
        <f t="shared" si="7"/>
        <v>44914</v>
      </c>
      <c r="DT15" s="170">
        <f t="shared" si="7"/>
        <v>44945</v>
      </c>
      <c r="DU15" s="170">
        <f t="shared" si="7"/>
        <v>44976</v>
      </c>
      <c r="DV15" s="170">
        <f t="shared" si="7"/>
        <v>45004</v>
      </c>
      <c r="DW15" s="170">
        <f t="shared" si="7"/>
        <v>45035</v>
      </c>
      <c r="DX15" s="170">
        <f t="shared" si="7"/>
        <v>45065</v>
      </c>
      <c r="DY15" s="170">
        <f t="shared" si="7"/>
        <v>45096</v>
      </c>
      <c r="DZ15" s="170">
        <f t="shared" si="7"/>
        <v>45126</v>
      </c>
      <c r="EA15" s="170">
        <f t="shared" si="7"/>
        <v>45157</v>
      </c>
      <c r="EB15" s="170">
        <f t="shared" si="7"/>
        <v>45188</v>
      </c>
      <c r="EC15" s="170">
        <f t="shared" si="7"/>
        <v>45218</v>
      </c>
      <c r="ED15" s="170">
        <f t="shared" si="7"/>
        <v>45249</v>
      </c>
      <c r="EE15" s="170">
        <f t="shared" si="7"/>
        <v>45279</v>
      </c>
      <c r="EF15" s="170">
        <f t="shared" si="7"/>
        <v>45310</v>
      </c>
      <c r="EG15" s="170">
        <f t="shared" si="7"/>
        <v>45341</v>
      </c>
      <c r="EH15" s="170">
        <f t="shared" si="7"/>
        <v>45370</v>
      </c>
      <c r="EI15" s="170">
        <f t="shared" si="7"/>
        <v>45401</v>
      </c>
      <c r="EJ15" s="170">
        <f t="shared" ref="EJ15:EV15" si="8">DATE(YEAR(EI15), MONTH(EI15)+1, DAY(EI15))</f>
        <v>45431</v>
      </c>
      <c r="EK15" s="170">
        <f t="shared" si="8"/>
        <v>45462</v>
      </c>
      <c r="EL15" s="170">
        <f t="shared" si="8"/>
        <v>45492</v>
      </c>
      <c r="EM15" s="170">
        <f t="shared" si="8"/>
        <v>45523</v>
      </c>
      <c r="EN15" s="170">
        <f t="shared" si="8"/>
        <v>45554</v>
      </c>
      <c r="EO15" s="170">
        <f t="shared" si="8"/>
        <v>45584</v>
      </c>
      <c r="EP15" s="170">
        <f t="shared" si="8"/>
        <v>45615</v>
      </c>
      <c r="EQ15" s="170">
        <f t="shared" si="8"/>
        <v>45645</v>
      </c>
      <c r="ER15" s="170">
        <f t="shared" si="8"/>
        <v>45676</v>
      </c>
      <c r="ES15" s="170">
        <f t="shared" si="8"/>
        <v>45707</v>
      </c>
      <c r="ET15" s="170">
        <f t="shared" si="8"/>
        <v>45735</v>
      </c>
      <c r="EU15" s="170">
        <f t="shared" si="8"/>
        <v>45766</v>
      </c>
      <c r="EV15" s="170">
        <f t="shared" si="8"/>
        <v>45796</v>
      </c>
      <c r="EW15" s="171"/>
      <c r="EX15" s="171"/>
      <c r="EY15" s="171"/>
      <c r="EZ15" s="171"/>
      <c r="FA15" s="171"/>
      <c r="FB15" s="171"/>
      <c r="FC15" s="171"/>
      <c r="FD15" s="171"/>
      <c r="FE15" s="171"/>
      <c r="FF15" s="171"/>
      <c r="FG15" s="171"/>
      <c r="FH15" s="171"/>
      <c r="FI15" s="171"/>
    </row>
    <row r="16" spans="1:165" ht="12.75" customHeight="1" x14ac:dyDescent="0.25">
      <c r="P16" s="21"/>
      <c r="Q16" s="17"/>
      <c r="R16" s="17"/>
      <c r="S16" s="17"/>
      <c r="T16" s="17"/>
      <c r="U16" s="17"/>
      <c r="V16" s="17"/>
      <c r="W16" s="17"/>
      <c r="X16" s="17"/>
      <c r="Y16" s="17"/>
      <c r="Z16" s="17"/>
      <c r="AA16" s="17"/>
      <c r="AB16" s="17"/>
      <c r="AC16" s="17"/>
      <c r="AD16" s="17"/>
      <c r="AE16" s="17"/>
      <c r="AF16" s="17"/>
      <c r="AG16" s="17"/>
      <c r="AH16" s="17"/>
      <c r="AI16" s="17"/>
      <c r="AJ16" s="17"/>
      <c r="AO16" s="187"/>
      <c r="AP16" s="187"/>
      <c r="AQ16" s="202" t="s">
        <v>46</v>
      </c>
      <c r="AR16" s="45" t="str">
        <f t="shared" ref="AR16:BB16" si="9">CONCATENATE(RIGHT(YEAR(AR13),1),IF(WEEKNUM(AR13)&lt;10,0,""),WEEKNUM(AR13))</f>
        <v>047</v>
      </c>
      <c r="AS16" s="45" t="str">
        <f t="shared" si="9"/>
        <v>048</v>
      </c>
      <c r="AT16" s="45" t="str">
        <f t="shared" si="9"/>
        <v>049</v>
      </c>
      <c r="AU16" s="45" t="str">
        <f t="shared" si="9"/>
        <v>050</v>
      </c>
      <c r="AV16" s="45" t="str">
        <f t="shared" si="9"/>
        <v>051</v>
      </c>
      <c r="AW16" s="45" t="str">
        <f t="shared" si="9"/>
        <v>052</v>
      </c>
      <c r="AX16" s="45" t="str">
        <f t="shared" si="9"/>
        <v>053</v>
      </c>
      <c r="AY16" s="45" t="str">
        <f t="shared" si="9"/>
        <v>102</v>
      </c>
      <c r="AZ16" s="45" t="str">
        <f t="shared" si="9"/>
        <v>103</v>
      </c>
      <c r="BA16" s="45" t="str">
        <f t="shared" si="9"/>
        <v>104</v>
      </c>
      <c r="BB16" s="45" t="str">
        <f t="shared" si="9"/>
        <v>105</v>
      </c>
      <c r="BC16" s="200"/>
      <c r="BD16" s="200"/>
      <c r="BE16" s="200"/>
      <c r="BF16" s="200"/>
      <c r="BG16" s="200"/>
      <c r="BH16" s="200"/>
      <c r="BI16" s="179"/>
      <c r="BJ16" s="179"/>
      <c r="BK16" s="179"/>
      <c r="BL16" s="179"/>
      <c r="BM16" s="179"/>
      <c r="BN16" s="179"/>
      <c r="BO16" s="179"/>
      <c r="BP16" s="179"/>
      <c r="BQ16" s="179"/>
      <c r="BR16" s="179"/>
      <c r="BS16" s="179"/>
      <c r="BT16" s="179"/>
      <c r="BU16" s="179"/>
      <c r="BV16" s="179"/>
      <c r="BW16" s="179"/>
      <c r="BX16" s="179"/>
      <c r="BY16" s="179"/>
      <c r="BZ16" s="32"/>
      <c r="CA16" s="32"/>
      <c r="CB16" s="32"/>
      <c r="CC16" s="32"/>
      <c r="CD16" s="32"/>
      <c r="CE16" s="32"/>
      <c r="CF16" s="32"/>
      <c r="CG16" s="32"/>
      <c r="CH16" s="32"/>
      <c r="CI16" s="171"/>
      <c r="CJ16" s="171"/>
      <c r="CK16" s="171"/>
      <c r="CL16" s="171"/>
      <c r="CM16" s="171"/>
      <c r="CN16" s="171"/>
      <c r="CO16" s="171"/>
      <c r="CP16" s="171"/>
      <c r="CQ16" s="171"/>
      <c r="CR16" s="171"/>
      <c r="CS16" s="201" t="s">
        <v>46</v>
      </c>
      <c r="CT16" s="171" t="str">
        <f t="shared" ref="CT16:DY16" si="10">CONCATENATE(RIGHT(YEAR(CT13),1),IF(WEEKNUM(CT13)&lt;10,0,""),WEEKNUM(CT13))</f>
        <v>047</v>
      </c>
      <c r="CU16" s="171" t="str">
        <f t="shared" si="10"/>
        <v>048</v>
      </c>
      <c r="CV16" s="171" t="str">
        <f t="shared" si="10"/>
        <v>049</v>
      </c>
      <c r="CW16" s="171" t="str">
        <f t="shared" si="10"/>
        <v>050</v>
      </c>
      <c r="CX16" s="171" t="str">
        <f t="shared" si="10"/>
        <v>051</v>
      </c>
      <c r="CY16" s="171" t="str">
        <f t="shared" si="10"/>
        <v>052</v>
      </c>
      <c r="CZ16" s="171" t="str">
        <f t="shared" si="10"/>
        <v>053</v>
      </c>
      <c r="DA16" s="171" t="str">
        <f t="shared" si="10"/>
        <v>102</v>
      </c>
      <c r="DB16" s="171" t="str">
        <f t="shared" si="10"/>
        <v>103</v>
      </c>
      <c r="DC16" s="171" t="str">
        <f t="shared" si="10"/>
        <v>104</v>
      </c>
      <c r="DD16" s="171" t="str">
        <f t="shared" si="10"/>
        <v>105</v>
      </c>
      <c r="DE16" s="171" t="str">
        <f t="shared" si="10"/>
        <v>106</v>
      </c>
      <c r="DF16" s="171" t="str">
        <f t="shared" si="10"/>
        <v>107</v>
      </c>
      <c r="DG16" s="171" t="str">
        <f t="shared" si="10"/>
        <v>108</v>
      </c>
      <c r="DH16" s="171" t="str">
        <f t="shared" si="10"/>
        <v>109</v>
      </c>
      <c r="DI16" s="171" t="str">
        <f t="shared" si="10"/>
        <v>110</v>
      </c>
      <c r="DJ16" s="171" t="str">
        <f t="shared" si="10"/>
        <v>111</v>
      </c>
      <c r="DK16" s="171" t="str">
        <f t="shared" si="10"/>
        <v>112</v>
      </c>
      <c r="DL16" s="171" t="str">
        <f t="shared" si="10"/>
        <v>113</v>
      </c>
      <c r="DM16" s="171" t="str">
        <f t="shared" si="10"/>
        <v>114</v>
      </c>
      <c r="DN16" s="171" t="str">
        <f t="shared" si="10"/>
        <v>115</v>
      </c>
      <c r="DO16" s="171" t="str">
        <f t="shared" si="10"/>
        <v>116</v>
      </c>
      <c r="DP16" s="171" t="str">
        <f t="shared" si="10"/>
        <v>117</v>
      </c>
      <c r="DQ16" s="171" t="str">
        <f t="shared" si="10"/>
        <v>118</v>
      </c>
      <c r="DR16" s="171" t="str">
        <f t="shared" si="10"/>
        <v>119</v>
      </c>
      <c r="DS16" s="171" t="str">
        <f t="shared" si="10"/>
        <v>120</v>
      </c>
      <c r="DT16" s="171" t="str">
        <f t="shared" si="10"/>
        <v>121</v>
      </c>
      <c r="DU16" s="171" t="str">
        <f t="shared" si="10"/>
        <v>122</v>
      </c>
      <c r="DV16" s="171" t="str">
        <f t="shared" si="10"/>
        <v>123</v>
      </c>
      <c r="DW16" s="171" t="str">
        <f t="shared" si="10"/>
        <v>124</v>
      </c>
      <c r="DX16" s="171" t="str">
        <f t="shared" si="10"/>
        <v>125</v>
      </c>
      <c r="DY16" s="171" t="str">
        <f t="shared" si="10"/>
        <v>126</v>
      </c>
      <c r="DZ16" s="171" t="str">
        <f t="shared" ref="DZ16:EV16" si="11">CONCATENATE(RIGHT(YEAR(DZ13),1),IF(WEEKNUM(DZ13)&lt;10,0,""),WEEKNUM(DZ13))</f>
        <v>127</v>
      </c>
      <c r="EA16" s="171" t="str">
        <f t="shared" si="11"/>
        <v>128</v>
      </c>
      <c r="EB16" s="171" t="str">
        <f t="shared" si="11"/>
        <v>129</v>
      </c>
      <c r="EC16" s="171" t="str">
        <f t="shared" si="11"/>
        <v>130</v>
      </c>
      <c r="ED16" s="171" t="str">
        <f t="shared" si="11"/>
        <v>131</v>
      </c>
      <c r="EE16" s="171" t="str">
        <f t="shared" si="11"/>
        <v>132</v>
      </c>
      <c r="EF16" s="171" t="str">
        <f t="shared" si="11"/>
        <v>133</v>
      </c>
      <c r="EG16" s="171" t="str">
        <f t="shared" si="11"/>
        <v>134</v>
      </c>
      <c r="EH16" s="171" t="str">
        <f t="shared" si="11"/>
        <v>135</v>
      </c>
      <c r="EI16" s="171" t="str">
        <f t="shared" si="11"/>
        <v>136</v>
      </c>
      <c r="EJ16" s="171" t="str">
        <f t="shared" si="11"/>
        <v>137</v>
      </c>
      <c r="EK16" s="171" t="str">
        <f t="shared" si="11"/>
        <v>138</v>
      </c>
      <c r="EL16" s="171" t="str">
        <f t="shared" si="11"/>
        <v>139</v>
      </c>
      <c r="EM16" s="171" t="str">
        <f t="shared" si="11"/>
        <v>140</v>
      </c>
      <c r="EN16" s="171" t="str">
        <f t="shared" si="11"/>
        <v>141</v>
      </c>
      <c r="EO16" s="171" t="str">
        <f t="shared" si="11"/>
        <v>142</v>
      </c>
      <c r="EP16" s="171" t="str">
        <f t="shared" si="11"/>
        <v>143</v>
      </c>
      <c r="EQ16" s="171" t="str">
        <f t="shared" si="11"/>
        <v>144</v>
      </c>
      <c r="ER16" s="171" t="str">
        <f t="shared" si="11"/>
        <v>145</v>
      </c>
      <c r="ES16" s="171" t="str">
        <f t="shared" si="11"/>
        <v>146</v>
      </c>
      <c r="ET16" s="171" t="str">
        <f t="shared" si="11"/>
        <v>147</v>
      </c>
      <c r="EU16" s="171" t="str">
        <f t="shared" si="11"/>
        <v>148</v>
      </c>
      <c r="EV16" s="171" t="str">
        <f t="shared" si="11"/>
        <v>149</v>
      </c>
      <c r="EW16" s="171"/>
      <c r="EX16" s="171"/>
      <c r="EY16" s="171"/>
      <c r="EZ16" s="171"/>
      <c r="FA16" s="171"/>
      <c r="FB16" s="171"/>
      <c r="FC16" s="171"/>
      <c r="FD16" s="171"/>
      <c r="FE16" s="171"/>
      <c r="FF16" s="171"/>
      <c r="FG16" s="171"/>
      <c r="FH16" s="171"/>
      <c r="FI16" s="171"/>
    </row>
    <row r="17" spans="16:165" ht="12.75" customHeight="1" x14ac:dyDescent="0.25">
      <c r="P17" s="21"/>
      <c r="Q17" s="18"/>
      <c r="R17" s="18"/>
      <c r="S17" s="18"/>
      <c r="T17" s="18"/>
      <c r="U17" s="18"/>
      <c r="V17" s="18"/>
      <c r="W17" s="18"/>
      <c r="X17" s="18"/>
      <c r="Y17" s="18"/>
      <c r="Z17" s="18"/>
      <c r="AA17" s="18"/>
      <c r="AB17" s="18"/>
      <c r="AC17" s="18"/>
      <c r="AD17" s="18"/>
      <c r="AE17" s="18"/>
      <c r="AF17" s="18"/>
      <c r="AG17" s="18"/>
      <c r="AH17" s="18"/>
      <c r="AI17" s="18"/>
      <c r="AJ17" s="18"/>
      <c r="AO17" s="187"/>
      <c r="AP17" s="187"/>
      <c r="AQ17" s="202" t="s">
        <v>47</v>
      </c>
      <c r="AR17" s="45" t="str">
        <f t="shared" ref="AR17:BB17" si="12">CONCATENATE(RIGHT(YEAR(AR14),1),IF(WEEKNUM(AR14)&lt;10,0,""),WEEKNUM(AR14))</f>
        <v>047</v>
      </c>
      <c r="AS17" s="45" t="str">
        <f t="shared" si="12"/>
        <v>049</v>
      </c>
      <c r="AT17" s="45" t="str">
        <f t="shared" si="12"/>
        <v>051</v>
      </c>
      <c r="AU17" s="45" t="str">
        <f t="shared" si="12"/>
        <v>053</v>
      </c>
      <c r="AV17" s="45" t="str">
        <f t="shared" si="12"/>
        <v>103</v>
      </c>
      <c r="AW17" s="45" t="str">
        <f t="shared" si="12"/>
        <v>105</v>
      </c>
      <c r="AX17" s="45" t="str">
        <f t="shared" si="12"/>
        <v>107</v>
      </c>
      <c r="AY17" s="45" t="str">
        <f t="shared" si="12"/>
        <v>109</v>
      </c>
      <c r="AZ17" s="45" t="str">
        <f t="shared" si="12"/>
        <v>111</v>
      </c>
      <c r="BA17" s="45" t="str">
        <f t="shared" si="12"/>
        <v>113</v>
      </c>
      <c r="BB17" s="45" t="str">
        <f t="shared" si="12"/>
        <v>115</v>
      </c>
      <c r="BC17" s="200"/>
      <c r="BD17" s="200"/>
      <c r="BE17" s="200"/>
      <c r="BF17" s="200"/>
      <c r="BG17" s="200"/>
      <c r="BH17" s="200"/>
      <c r="BI17" s="179"/>
      <c r="BJ17" s="179"/>
      <c r="BK17" s="179"/>
      <c r="BL17" s="179"/>
      <c r="BM17" s="179"/>
      <c r="BN17" s="179"/>
      <c r="BO17" s="179"/>
      <c r="BP17" s="179"/>
      <c r="BQ17" s="179"/>
      <c r="BR17" s="179"/>
      <c r="BS17" s="179"/>
      <c r="BT17" s="179"/>
      <c r="BU17" s="179"/>
      <c r="BV17" s="179"/>
      <c r="BW17" s="179"/>
      <c r="BX17" s="179"/>
      <c r="BY17" s="179"/>
      <c r="BZ17" s="32"/>
      <c r="CA17" s="32"/>
      <c r="CB17" s="32"/>
      <c r="CC17" s="32"/>
      <c r="CD17" s="32"/>
      <c r="CE17" s="32"/>
      <c r="CF17" s="32"/>
      <c r="CG17" s="32"/>
      <c r="CH17" s="32"/>
      <c r="CI17" s="171"/>
      <c r="CJ17" s="171"/>
      <c r="CK17" s="171"/>
      <c r="CL17" s="171"/>
      <c r="CM17" s="171"/>
      <c r="CN17" s="171"/>
      <c r="CO17" s="171"/>
      <c r="CP17" s="171"/>
      <c r="CQ17" s="171"/>
      <c r="CR17" s="171"/>
      <c r="CS17" s="201" t="s">
        <v>47</v>
      </c>
      <c r="CT17" s="171" t="str">
        <f t="shared" ref="CT17:DY17" si="13">CONCATENATE(RIGHT(YEAR(CT14),1),IF(WEEKNUM(CT14)&lt;10,0,""),WEEKNUM(CT14))</f>
        <v>047</v>
      </c>
      <c r="CU17" s="171" t="str">
        <f t="shared" si="13"/>
        <v>049</v>
      </c>
      <c r="CV17" s="171" t="str">
        <f t="shared" si="13"/>
        <v>051</v>
      </c>
      <c r="CW17" s="171" t="str">
        <f t="shared" si="13"/>
        <v>053</v>
      </c>
      <c r="CX17" s="171" t="str">
        <f t="shared" si="13"/>
        <v>103</v>
      </c>
      <c r="CY17" s="171" t="str">
        <f t="shared" si="13"/>
        <v>105</v>
      </c>
      <c r="CZ17" s="171" t="str">
        <f t="shared" si="13"/>
        <v>107</v>
      </c>
      <c r="DA17" s="171" t="str">
        <f t="shared" si="13"/>
        <v>109</v>
      </c>
      <c r="DB17" s="171" t="str">
        <f t="shared" si="13"/>
        <v>111</v>
      </c>
      <c r="DC17" s="171" t="str">
        <f t="shared" si="13"/>
        <v>113</v>
      </c>
      <c r="DD17" s="171" t="str">
        <f t="shared" si="13"/>
        <v>115</v>
      </c>
      <c r="DE17" s="171" t="str">
        <f t="shared" si="13"/>
        <v>117</v>
      </c>
      <c r="DF17" s="171" t="str">
        <f t="shared" si="13"/>
        <v>119</v>
      </c>
      <c r="DG17" s="171" t="str">
        <f t="shared" si="13"/>
        <v>121</v>
      </c>
      <c r="DH17" s="171" t="str">
        <f t="shared" si="13"/>
        <v>123</v>
      </c>
      <c r="DI17" s="171" t="str">
        <f t="shared" si="13"/>
        <v>125</v>
      </c>
      <c r="DJ17" s="171" t="str">
        <f t="shared" si="13"/>
        <v>127</v>
      </c>
      <c r="DK17" s="171" t="str">
        <f t="shared" si="13"/>
        <v>129</v>
      </c>
      <c r="DL17" s="171" t="str">
        <f t="shared" si="13"/>
        <v>131</v>
      </c>
      <c r="DM17" s="171" t="str">
        <f t="shared" si="13"/>
        <v>133</v>
      </c>
      <c r="DN17" s="171" t="str">
        <f t="shared" si="13"/>
        <v>135</v>
      </c>
      <c r="DO17" s="171" t="str">
        <f t="shared" si="13"/>
        <v>137</v>
      </c>
      <c r="DP17" s="171" t="str">
        <f t="shared" si="13"/>
        <v>139</v>
      </c>
      <c r="DQ17" s="171" t="str">
        <f t="shared" si="13"/>
        <v>141</v>
      </c>
      <c r="DR17" s="171" t="str">
        <f t="shared" si="13"/>
        <v>143</v>
      </c>
      <c r="DS17" s="171" t="str">
        <f t="shared" si="13"/>
        <v>145</v>
      </c>
      <c r="DT17" s="171" t="str">
        <f t="shared" si="13"/>
        <v>147</v>
      </c>
      <c r="DU17" s="171" t="str">
        <f t="shared" si="13"/>
        <v>149</v>
      </c>
      <c r="DV17" s="171" t="str">
        <f t="shared" si="13"/>
        <v>151</v>
      </c>
      <c r="DW17" s="171" t="str">
        <f t="shared" si="13"/>
        <v>153</v>
      </c>
      <c r="DX17" s="171" t="str">
        <f t="shared" si="13"/>
        <v>203</v>
      </c>
      <c r="DY17" s="171" t="str">
        <f t="shared" si="13"/>
        <v>205</v>
      </c>
      <c r="DZ17" s="171" t="str">
        <f t="shared" ref="DZ17:EV17" si="14">CONCATENATE(RIGHT(YEAR(DZ14),1),IF(WEEKNUM(DZ14)&lt;10,0,""),WEEKNUM(DZ14))</f>
        <v>207</v>
      </c>
      <c r="EA17" s="171" t="str">
        <f t="shared" si="14"/>
        <v>209</v>
      </c>
      <c r="EB17" s="171" t="str">
        <f t="shared" si="14"/>
        <v>211</v>
      </c>
      <c r="EC17" s="171" t="str">
        <f t="shared" si="14"/>
        <v>213</v>
      </c>
      <c r="ED17" s="171" t="str">
        <f t="shared" si="14"/>
        <v>215</v>
      </c>
      <c r="EE17" s="171" t="str">
        <f t="shared" si="14"/>
        <v>217</v>
      </c>
      <c r="EF17" s="171" t="str">
        <f t="shared" si="14"/>
        <v>219</v>
      </c>
      <c r="EG17" s="171" t="str">
        <f t="shared" si="14"/>
        <v>221</v>
      </c>
      <c r="EH17" s="171" t="str">
        <f t="shared" si="14"/>
        <v>223</v>
      </c>
      <c r="EI17" s="171" t="str">
        <f t="shared" si="14"/>
        <v>225</v>
      </c>
      <c r="EJ17" s="171" t="str">
        <f t="shared" si="14"/>
        <v>227</v>
      </c>
      <c r="EK17" s="171" t="str">
        <f t="shared" si="14"/>
        <v>229</v>
      </c>
      <c r="EL17" s="171" t="str">
        <f t="shared" si="14"/>
        <v>231</v>
      </c>
      <c r="EM17" s="171" t="str">
        <f t="shared" si="14"/>
        <v>233</v>
      </c>
      <c r="EN17" s="171" t="str">
        <f t="shared" si="14"/>
        <v>235</v>
      </c>
      <c r="EO17" s="171" t="str">
        <f t="shared" si="14"/>
        <v>237</v>
      </c>
      <c r="EP17" s="171" t="str">
        <f t="shared" si="14"/>
        <v>239</v>
      </c>
      <c r="EQ17" s="171" t="str">
        <f t="shared" si="14"/>
        <v>241</v>
      </c>
      <c r="ER17" s="171" t="str">
        <f t="shared" si="14"/>
        <v>243</v>
      </c>
      <c r="ES17" s="171" t="str">
        <f t="shared" si="14"/>
        <v>245</v>
      </c>
      <c r="ET17" s="171" t="str">
        <f t="shared" si="14"/>
        <v>247</v>
      </c>
      <c r="EU17" s="171" t="str">
        <f t="shared" si="14"/>
        <v>249</v>
      </c>
      <c r="EV17" s="171" t="str">
        <f t="shared" si="14"/>
        <v>251</v>
      </c>
      <c r="EW17" s="171"/>
      <c r="EX17" s="171"/>
      <c r="EY17" s="171"/>
      <c r="EZ17" s="171"/>
      <c r="FA17" s="171"/>
      <c r="FB17" s="171"/>
      <c r="FC17" s="171"/>
      <c r="FD17" s="171"/>
      <c r="FE17" s="171"/>
      <c r="FF17" s="171"/>
      <c r="FG17" s="171"/>
      <c r="FH17" s="171"/>
      <c r="FI17" s="171"/>
    </row>
    <row r="18" spans="16:165" ht="12.75" customHeight="1" x14ac:dyDescent="0.25">
      <c r="P18" s="21"/>
      <c r="Q18" s="24"/>
      <c r="R18" s="24"/>
      <c r="S18" s="24"/>
      <c r="T18" s="25"/>
      <c r="U18" s="25"/>
      <c r="V18" s="25"/>
      <c r="W18" s="25"/>
      <c r="X18" s="25"/>
      <c r="Y18" s="25"/>
      <c r="Z18" s="25"/>
      <c r="AA18" s="25"/>
      <c r="AB18" s="25"/>
      <c r="AC18" s="25"/>
      <c r="AD18" s="25"/>
      <c r="AE18" s="25"/>
      <c r="AF18" s="25"/>
      <c r="AG18" s="25"/>
      <c r="AH18" s="25"/>
      <c r="AI18" s="25"/>
      <c r="AJ18" s="25"/>
      <c r="AO18" s="187"/>
      <c r="AP18" s="187"/>
      <c r="AQ18" s="202" t="s">
        <v>49</v>
      </c>
      <c r="AR18" s="45" t="str">
        <f t="shared" ref="AR18:BB18" si="15">CONCATENATE(,YEAR(AR15),"-",IF(MONTH(AR15)&lt;10,0,""),MONTH(AR15))</f>
        <v>2020-11</v>
      </c>
      <c r="AS18" s="45" t="str">
        <f t="shared" si="15"/>
        <v>2020-12</v>
      </c>
      <c r="AT18" s="45" t="str">
        <f t="shared" si="15"/>
        <v>2021-01</v>
      </c>
      <c r="AU18" s="45" t="str">
        <f t="shared" si="15"/>
        <v>2021-02</v>
      </c>
      <c r="AV18" s="45" t="str">
        <f t="shared" si="15"/>
        <v>2021-03</v>
      </c>
      <c r="AW18" s="45" t="str">
        <f t="shared" si="15"/>
        <v>2021-04</v>
      </c>
      <c r="AX18" s="45" t="str">
        <f t="shared" si="15"/>
        <v>2021-05</v>
      </c>
      <c r="AY18" s="45" t="str">
        <f t="shared" si="15"/>
        <v>2021-06</v>
      </c>
      <c r="AZ18" s="45" t="str">
        <f t="shared" si="15"/>
        <v>2021-07</v>
      </c>
      <c r="BA18" s="45" t="str">
        <f t="shared" si="15"/>
        <v>2021-08</v>
      </c>
      <c r="BB18" s="45" t="str">
        <f t="shared" si="15"/>
        <v>2021-09</v>
      </c>
      <c r="BC18" s="200"/>
      <c r="BD18" s="200"/>
      <c r="BE18" s="200"/>
      <c r="BF18" s="200"/>
      <c r="BG18" s="200"/>
      <c r="BH18" s="200"/>
      <c r="BI18" s="179"/>
      <c r="BJ18" s="179"/>
      <c r="BK18" s="179"/>
      <c r="BL18" s="179"/>
      <c r="BM18" s="179"/>
      <c r="BN18" s="179"/>
      <c r="BO18" s="179"/>
      <c r="BP18" s="179"/>
      <c r="BQ18" s="179"/>
      <c r="BR18" s="179"/>
      <c r="BS18" s="179"/>
      <c r="BT18" s="179"/>
      <c r="BU18" s="179"/>
      <c r="BV18" s="179"/>
      <c r="BW18" s="179"/>
      <c r="BX18" s="179"/>
      <c r="BY18" s="179"/>
      <c r="BZ18" s="32"/>
      <c r="CA18" s="32"/>
      <c r="CB18" s="32"/>
      <c r="CC18" s="32"/>
      <c r="CD18" s="32"/>
      <c r="CE18" s="32"/>
      <c r="CF18" s="32"/>
      <c r="CG18" s="32"/>
      <c r="CH18" s="32"/>
      <c r="CI18" s="171"/>
      <c r="CJ18" s="171"/>
      <c r="CK18" s="171"/>
      <c r="CL18" s="171"/>
      <c r="CM18" s="171"/>
      <c r="CN18" s="171"/>
      <c r="CO18" s="171"/>
      <c r="CP18" s="171"/>
      <c r="CQ18" s="171"/>
      <c r="CR18" s="171"/>
      <c r="CS18" s="201" t="s">
        <v>49</v>
      </c>
      <c r="CT18" s="171" t="str">
        <f t="shared" ref="CT18:EI18" si="16">CONCATENATE(,YEAR(CT15),"-",IF(MONTH(CT15)&lt;10,0,""),MONTH(CT15))</f>
        <v>2020-11</v>
      </c>
      <c r="CU18" s="171" t="str">
        <f t="shared" si="16"/>
        <v>2020-12</v>
      </c>
      <c r="CV18" s="171" t="str">
        <f t="shared" si="16"/>
        <v>2021-01</v>
      </c>
      <c r="CW18" s="171" t="str">
        <f t="shared" si="16"/>
        <v>2021-02</v>
      </c>
      <c r="CX18" s="171" t="str">
        <f t="shared" si="16"/>
        <v>2021-03</v>
      </c>
      <c r="CY18" s="171" t="str">
        <f t="shared" si="16"/>
        <v>2021-04</v>
      </c>
      <c r="CZ18" s="171" t="str">
        <f t="shared" si="16"/>
        <v>2021-05</v>
      </c>
      <c r="DA18" s="171" t="str">
        <f t="shared" si="16"/>
        <v>2021-06</v>
      </c>
      <c r="DB18" s="171" t="str">
        <f t="shared" si="16"/>
        <v>2021-07</v>
      </c>
      <c r="DC18" s="171" t="str">
        <f t="shared" si="16"/>
        <v>2021-08</v>
      </c>
      <c r="DD18" s="171" t="str">
        <f t="shared" si="16"/>
        <v>2021-09</v>
      </c>
      <c r="DE18" s="171" t="str">
        <f t="shared" si="16"/>
        <v>2021-10</v>
      </c>
      <c r="DF18" s="171" t="str">
        <f t="shared" si="16"/>
        <v>2021-11</v>
      </c>
      <c r="DG18" s="171" t="str">
        <f t="shared" si="16"/>
        <v>2021-12</v>
      </c>
      <c r="DH18" s="171" t="str">
        <f t="shared" si="16"/>
        <v>2022-01</v>
      </c>
      <c r="DI18" s="171" t="str">
        <f t="shared" si="16"/>
        <v>2022-02</v>
      </c>
      <c r="DJ18" s="171" t="str">
        <f t="shared" si="16"/>
        <v>2022-03</v>
      </c>
      <c r="DK18" s="171" t="str">
        <f t="shared" si="16"/>
        <v>2022-04</v>
      </c>
      <c r="DL18" s="171" t="str">
        <f t="shared" si="16"/>
        <v>2022-05</v>
      </c>
      <c r="DM18" s="171" t="str">
        <f t="shared" si="16"/>
        <v>2022-06</v>
      </c>
      <c r="DN18" s="171" t="str">
        <f t="shared" si="16"/>
        <v>2022-07</v>
      </c>
      <c r="DO18" s="171" t="str">
        <f t="shared" si="16"/>
        <v>2022-08</v>
      </c>
      <c r="DP18" s="171" t="str">
        <f t="shared" si="16"/>
        <v>2022-09</v>
      </c>
      <c r="DQ18" s="171" t="str">
        <f t="shared" si="16"/>
        <v>2022-10</v>
      </c>
      <c r="DR18" s="171" t="str">
        <f t="shared" si="16"/>
        <v>2022-11</v>
      </c>
      <c r="DS18" s="171" t="str">
        <f t="shared" si="16"/>
        <v>2022-12</v>
      </c>
      <c r="DT18" s="171" t="str">
        <f t="shared" si="16"/>
        <v>2023-01</v>
      </c>
      <c r="DU18" s="171" t="str">
        <f t="shared" si="16"/>
        <v>2023-02</v>
      </c>
      <c r="DV18" s="171" t="str">
        <f t="shared" si="16"/>
        <v>2023-03</v>
      </c>
      <c r="DW18" s="171" t="str">
        <f t="shared" si="16"/>
        <v>2023-04</v>
      </c>
      <c r="DX18" s="171" t="str">
        <f t="shared" si="16"/>
        <v>2023-05</v>
      </c>
      <c r="DY18" s="171" t="str">
        <f t="shared" si="16"/>
        <v>2023-06</v>
      </c>
      <c r="DZ18" s="171" t="str">
        <f t="shared" si="16"/>
        <v>2023-07</v>
      </c>
      <c r="EA18" s="171" t="str">
        <f t="shared" si="16"/>
        <v>2023-08</v>
      </c>
      <c r="EB18" s="171" t="str">
        <f t="shared" si="16"/>
        <v>2023-09</v>
      </c>
      <c r="EC18" s="171" t="str">
        <f t="shared" si="16"/>
        <v>2023-10</v>
      </c>
      <c r="ED18" s="171" t="str">
        <f t="shared" si="16"/>
        <v>2023-11</v>
      </c>
      <c r="EE18" s="171" t="str">
        <f t="shared" si="16"/>
        <v>2023-12</v>
      </c>
      <c r="EF18" s="171" t="str">
        <f t="shared" si="16"/>
        <v>2024-01</v>
      </c>
      <c r="EG18" s="171" t="str">
        <f t="shared" si="16"/>
        <v>2024-02</v>
      </c>
      <c r="EH18" s="171" t="str">
        <f t="shared" si="16"/>
        <v>2024-03</v>
      </c>
      <c r="EI18" s="171" t="str">
        <f t="shared" si="16"/>
        <v>2024-04</v>
      </c>
      <c r="EJ18" s="171" t="str">
        <f t="shared" ref="EJ18:EV18" si="17">CONCATENATE(,YEAR(EJ15),"-",IF(MONTH(EJ15)&lt;10,0,""),MONTH(EJ15))</f>
        <v>2024-05</v>
      </c>
      <c r="EK18" s="171" t="str">
        <f t="shared" si="17"/>
        <v>2024-06</v>
      </c>
      <c r="EL18" s="171" t="str">
        <f t="shared" si="17"/>
        <v>2024-07</v>
      </c>
      <c r="EM18" s="171" t="str">
        <f t="shared" si="17"/>
        <v>2024-08</v>
      </c>
      <c r="EN18" s="171" t="str">
        <f t="shared" si="17"/>
        <v>2024-09</v>
      </c>
      <c r="EO18" s="171" t="str">
        <f t="shared" si="17"/>
        <v>2024-10</v>
      </c>
      <c r="EP18" s="171" t="str">
        <f t="shared" si="17"/>
        <v>2024-11</v>
      </c>
      <c r="EQ18" s="171" t="str">
        <f t="shared" si="17"/>
        <v>2024-12</v>
      </c>
      <c r="ER18" s="171" t="str">
        <f t="shared" si="17"/>
        <v>2025-01</v>
      </c>
      <c r="ES18" s="171" t="str">
        <f t="shared" si="17"/>
        <v>2025-02</v>
      </c>
      <c r="ET18" s="171" t="str">
        <f t="shared" si="17"/>
        <v>2025-03</v>
      </c>
      <c r="EU18" s="171" t="str">
        <f t="shared" si="17"/>
        <v>2025-04</v>
      </c>
      <c r="EV18" s="171" t="str">
        <f t="shared" si="17"/>
        <v>2025-05</v>
      </c>
      <c r="EW18" s="171"/>
      <c r="EX18" s="171"/>
      <c r="EY18" s="171"/>
      <c r="EZ18" s="171"/>
      <c r="FA18" s="171"/>
      <c r="FB18" s="171"/>
      <c r="FC18" s="171"/>
      <c r="FD18" s="171"/>
      <c r="FE18" s="171"/>
      <c r="FF18" s="171"/>
      <c r="FG18" s="171"/>
      <c r="FH18" s="171"/>
      <c r="FI18" s="171"/>
    </row>
    <row r="19" spans="16:165" ht="12.75" customHeight="1" x14ac:dyDescent="0.25">
      <c r="P19" s="21"/>
      <c r="Q19" s="24"/>
      <c r="R19" s="24"/>
      <c r="S19" s="24"/>
      <c r="T19" s="18"/>
      <c r="U19" s="18"/>
      <c r="V19" s="18"/>
      <c r="W19" s="18"/>
      <c r="X19" s="18"/>
      <c r="Y19" s="18"/>
      <c r="Z19" s="18"/>
      <c r="AA19" s="18"/>
      <c r="AB19" s="18"/>
      <c r="AC19" s="18"/>
      <c r="AD19" s="18"/>
      <c r="AE19" s="18"/>
      <c r="AF19" s="18"/>
      <c r="AG19" s="18"/>
      <c r="AH19" s="18"/>
      <c r="AI19" s="18"/>
      <c r="AJ19" s="18"/>
      <c r="AO19" s="187"/>
      <c r="AP19" s="187"/>
      <c r="AQ19" s="187"/>
      <c r="AR19" s="187"/>
      <c r="AS19" s="187"/>
      <c r="AT19" s="187"/>
      <c r="AU19" s="187"/>
      <c r="AV19" s="187"/>
      <c r="AW19" s="187"/>
      <c r="AX19" s="187"/>
      <c r="AY19" s="187"/>
      <c r="AZ19" s="187"/>
      <c r="BA19" s="187"/>
      <c r="BB19" s="187"/>
      <c r="BC19" s="188"/>
      <c r="BD19" s="188"/>
      <c r="BE19" s="188"/>
      <c r="BF19" s="188"/>
      <c r="BG19" s="188"/>
      <c r="BH19" s="188"/>
      <c r="BI19" s="172"/>
      <c r="BJ19" s="172"/>
      <c r="BK19" s="172"/>
      <c r="BL19" s="172"/>
      <c r="BM19" s="172"/>
      <c r="BN19" s="172"/>
      <c r="BO19" s="172"/>
      <c r="BP19" s="172"/>
      <c r="BQ19" s="172"/>
      <c r="BR19" s="172"/>
      <c r="BS19" s="172"/>
      <c r="BT19" s="172"/>
      <c r="BU19" s="172"/>
      <c r="BV19" s="172"/>
      <c r="BW19" s="172"/>
      <c r="BX19" s="172"/>
      <c r="BY19" s="172"/>
      <c r="BZ19" s="172"/>
      <c r="CA19" s="32"/>
      <c r="CB19" s="172"/>
      <c r="CC19" s="172"/>
      <c r="CD19" s="172"/>
      <c r="CE19" s="183"/>
      <c r="CF19" s="183"/>
      <c r="CG19" s="184"/>
      <c r="CH19" s="32"/>
      <c r="CI19" s="171"/>
      <c r="CJ19" s="171"/>
      <c r="CK19" s="171"/>
      <c r="CL19" s="171"/>
      <c r="CM19" s="171"/>
      <c r="CN19" s="171"/>
      <c r="CO19" s="171"/>
      <c r="CP19" s="171"/>
      <c r="CQ19" s="171"/>
      <c r="CR19" s="171"/>
      <c r="CS19" s="171"/>
      <c r="CT19" s="171"/>
      <c r="CU19" s="171"/>
      <c r="CV19" s="171"/>
      <c r="CW19" s="171"/>
      <c r="CX19" s="171"/>
      <c r="CY19" s="171"/>
      <c r="CZ19" s="171"/>
      <c r="DA19" s="171"/>
      <c r="DB19" s="171"/>
      <c r="DC19" s="171"/>
      <c r="DD19" s="171"/>
      <c r="DE19" s="171"/>
      <c r="DF19" s="171"/>
      <c r="DG19" s="171"/>
      <c r="DH19" s="171"/>
      <c r="DI19" s="171"/>
      <c r="DJ19" s="171"/>
      <c r="DK19" s="171"/>
      <c r="DL19" s="171"/>
      <c r="DM19" s="171"/>
      <c r="DN19" s="171"/>
      <c r="DO19" s="171"/>
      <c r="DP19" s="171"/>
      <c r="DQ19" s="171"/>
      <c r="DR19" s="171"/>
      <c r="DS19" s="171"/>
      <c r="DT19" s="171"/>
      <c r="DU19" s="171"/>
      <c r="DV19" s="171"/>
      <c r="DW19" s="171"/>
      <c r="DX19" s="171"/>
      <c r="DY19" s="171"/>
      <c r="DZ19" s="171"/>
      <c r="EA19" s="171"/>
      <c r="EB19" s="171"/>
      <c r="EC19" s="171"/>
      <c r="ED19" s="171"/>
      <c r="EE19" s="171"/>
      <c r="EF19" s="171"/>
      <c r="EG19" s="171"/>
      <c r="EH19" s="171"/>
      <c r="EI19" s="171"/>
      <c r="EJ19" s="171"/>
      <c r="EK19" s="171"/>
      <c r="EL19" s="171"/>
      <c r="EM19" s="171"/>
      <c r="EN19" s="171"/>
      <c r="EO19" s="171"/>
      <c r="EP19" s="171"/>
      <c r="EQ19" s="171"/>
      <c r="ER19" s="171"/>
      <c r="ES19" s="171"/>
      <c r="ET19" s="171"/>
      <c r="EU19" s="171"/>
      <c r="EV19" s="171"/>
      <c r="EW19" s="171"/>
      <c r="EX19" s="171"/>
      <c r="EY19" s="171"/>
      <c r="EZ19" s="171"/>
      <c r="FA19" s="171"/>
      <c r="FB19" s="171"/>
      <c r="FC19" s="171"/>
      <c r="FD19" s="171"/>
      <c r="FE19" s="171"/>
      <c r="FF19" s="171"/>
      <c r="FG19" s="171"/>
      <c r="FH19" s="171"/>
      <c r="FI19" s="171"/>
    </row>
    <row r="20" spans="16:165" ht="12.75" customHeight="1" x14ac:dyDescent="0.25">
      <c r="P20" s="21"/>
      <c r="Q20" s="24"/>
      <c r="R20" s="24"/>
      <c r="S20" s="24"/>
      <c r="T20" s="18"/>
      <c r="U20" s="18"/>
      <c r="V20" s="18"/>
      <c r="W20" s="18"/>
      <c r="X20" s="18"/>
      <c r="Y20" s="18"/>
      <c r="Z20" s="18"/>
      <c r="AA20" s="18"/>
      <c r="AB20" s="18"/>
      <c r="AC20" s="18"/>
      <c r="AD20" s="18"/>
      <c r="AE20" s="18"/>
      <c r="AF20" s="18"/>
      <c r="AG20" s="18"/>
      <c r="AH20" s="18"/>
      <c r="AI20" s="18"/>
      <c r="AJ20" s="18"/>
      <c r="AO20" s="187"/>
      <c r="AP20" s="187"/>
      <c r="AQ20" s="187"/>
      <c r="AR20" s="187"/>
      <c r="AS20" s="187"/>
      <c r="AT20" s="187"/>
      <c r="AU20" s="187"/>
      <c r="AV20" s="187"/>
      <c r="AW20" s="187"/>
      <c r="AX20" s="187"/>
      <c r="AY20" s="187"/>
      <c r="AZ20" s="187"/>
      <c r="BA20" s="187"/>
      <c r="BB20" s="187"/>
      <c r="BC20" s="188"/>
      <c r="BD20" s="188"/>
      <c r="BE20" s="188"/>
      <c r="BF20" s="188"/>
      <c r="BG20" s="188"/>
      <c r="BH20" s="188"/>
      <c r="BI20" s="172"/>
      <c r="BJ20" s="172"/>
      <c r="BK20" s="172"/>
      <c r="BL20" s="172"/>
      <c r="BM20" s="172"/>
      <c r="BN20" s="172"/>
      <c r="BO20" s="172"/>
      <c r="BP20" s="172"/>
      <c r="BQ20" s="172"/>
      <c r="BR20" s="172"/>
      <c r="BS20" s="172"/>
      <c r="BT20" s="172"/>
      <c r="BU20" s="172"/>
      <c r="BV20" s="172"/>
      <c r="BW20" s="172"/>
      <c r="BX20" s="172"/>
      <c r="BY20" s="172"/>
      <c r="BZ20" s="172"/>
      <c r="CA20" s="32"/>
      <c r="CB20" s="172"/>
      <c r="CC20" s="172"/>
      <c r="CD20" s="172"/>
      <c r="CE20" s="183"/>
      <c r="CF20" s="183"/>
      <c r="CG20" s="184"/>
      <c r="CH20" s="32"/>
      <c r="CI20" s="171"/>
      <c r="CJ20" s="171"/>
      <c r="CK20" s="171"/>
      <c r="CL20" s="171"/>
      <c r="CM20" s="171"/>
      <c r="CN20" s="171"/>
      <c r="CO20" s="171"/>
      <c r="CP20" s="171"/>
      <c r="CQ20" s="171"/>
      <c r="CR20" s="171"/>
      <c r="CS20" s="171"/>
      <c r="CT20" s="171"/>
      <c r="CU20" s="171"/>
      <c r="CV20" s="171"/>
      <c r="CW20" s="171"/>
      <c r="CX20" s="171"/>
      <c r="CY20" s="171"/>
      <c r="CZ20" s="171"/>
      <c r="DA20" s="171"/>
      <c r="DB20" s="171"/>
      <c r="DC20" s="171"/>
      <c r="DD20" s="171"/>
      <c r="DE20" s="171"/>
      <c r="DF20" s="171"/>
      <c r="DG20" s="171"/>
      <c r="DH20" s="171"/>
      <c r="DI20" s="171"/>
      <c r="DJ20" s="171"/>
      <c r="DK20" s="171"/>
      <c r="DL20" s="171"/>
      <c r="DM20" s="171"/>
      <c r="DN20" s="171"/>
      <c r="DO20" s="171"/>
      <c r="DP20" s="171"/>
      <c r="DQ20" s="171"/>
      <c r="DR20" s="171"/>
      <c r="DS20" s="171"/>
      <c r="DT20" s="171"/>
      <c r="DU20" s="171"/>
      <c r="DV20" s="171"/>
      <c r="DW20" s="171"/>
      <c r="DX20" s="171"/>
      <c r="DY20" s="171"/>
      <c r="DZ20" s="171"/>
      <c r="EA20" s="171"/>
      <c r="EB20" s="171"/>
      <c r="EC20" s="171"/>
      <c r="ED20" s="171"/>
      <c r="EE20" s="171"/>
      <c r="EF20" s="171"/>
      <c r="EG20" s="171"/>
      <c r="EH20" s="171"/>
      <c r="EI20" s="171"/>
      <c r="EJ20" s="171"/>
      <c r="EK20" s="171"/>
      <c r="EL20" s="171"/>
      <c r="EM20" s="171"/>
      <c r="EN20" s="171"/>
      <c r="EO20" s="171"/>
      <c r="EP20" s="171"/>
      <c r="EQ20" s="171"/>
      <c r="ER20" s="171"/>
      <c r="ES20" s="171"/>
      <c r="ET20" s="171"/>
      <c r="EU20" s="171"/>
      <c r="EV20" s="171"/>
      <c r="EW20" s="171"/>
      <c r="EX20" s="171"/>
      <c r="EY20" s="171"/>
      <c r="EZ20" s="171"/>
      <c r="FA20" s="171"/>
      <c r="FB20" s="171"/>
      <c r="FC20" s="171"/>
      <c r="FD20" s="171"/>
      <c r="FE20" s="171"/>
      <c r="FF20" s="171"/>
      <c r="FG20" s="171"/>
      <c r="FH20" s="171"/>
      <c r="FI20" s="171"/>
    </row>
    <row r="21" spans="16:165" ht="12.75" customHeight="1" x14ac:dyDescent="0.25">
      <c r="P21" s="21"/>
      <c r="Q21" s="21"/>
      <c r="R21" s="21"/>
      <c r="S21" s="21"/>
      <c r="T21" s="21"/>
      <c r="U21" s="21"/>
      <c r="V21" s="21"/>
      <c r="W21" s="21"/>
      <c r="X21" s="21"/>
      <c r="Y21" s="21"/>
      <c r="Z21" s="21"/>
      <c r="AA21" s="21"/>
      <c r="AB21" s="21"/>
      <c r="AC21" s="21"/>
      <c r="AD21" s="21"/>
      <c r="AE21" s="21"/>
      <c r="AF21" s="21"/>
      <c r="AG21" s="21"/>
      <c r="AH21" s="21"/>
      <c r="AI21" s="21"/>
      <c r="AJ21" s="21"/>
      <c r="AO21" s="187"/>
      <c r="AP21" s="187"/>
      <c r="AQ21" s="187"/>
      <c r="AR21" s="187"/>
      <c r="AS21" s="187"/>
      <c r="AT21" s="187"/>
      <c r="AU21" s="187"/>
      <c r="AV21" s="187"/>
      <c r="AW21" s="187"/>
      <c r="AX21" s="187"/>
      <c r="AY21" s="187"/>
      <c r="AZ21" s="187"/>
      <c r="BA21" s="187"/>
      <c r="BB21" s="187"/>
      <c r="BC21" s="188"/>
      <c r="BD21" s="188"/>
      <c r="BE21" s="188"/>
      <c r="BF21" s="188"/>
      <c r="BG21" s="188"/>
      <c r="BH21" s="188"/>
      <c r="BI21" s="172"/>
      <c r="BJ21" s="172"/>
      <c r="BK21" s="172"/>
      <c r="BL21" s="172"/>
      <c r="BM21" s="172"/>
      <c r="BN21" s="172"/>
      <c r="BO21" s="172"/>
      <c r="BP21" s="172"/>
      <c r="BQ21" s="172"/>
      <c r="BR21" s="172"/>
      <c r="BS21" s="172"/>
      <c r="BT21" s="172"/>
      <c r="BU21" s="172"/>
      <c r="BV21" s="172"/>
      <c r="BW21" s="172"/>
      <c r="BX21" s="172"/>
      <c r="BY21" s="172"/>
      <c r="BZ21" s="172"/>
      <c r="CA21" s="32"/>
      <c r="CB21" s="172"/>
      <c r="CC21" s="172"/>
      <c r="CD21" s="172"/>
      <c r="CE21" s="183"/>
      <c r="CF21" s="183"/>
      <c r="CG21" s="184"/>
      <c r="CH21" s="32"/>
      <c r="CI21" s="171"/>
      <c r="CJ21" s="171"/>
      <c r="CK21" s="171"/>
      <c r="CL21" s="171"/>
      <c r="CM21" s="171"/>
      <c r="CN21" s="171"/>
      <c r="CO21" s="171"/>
      <c r="CP21" s="171"/>
      <c r="CQ21" s="171"/>
      <c r="CR21" s="171"/>
      <c r="CS21" s="171"/>
      <c r="CT21" s="171"/>
      <c r="CU21" s="171"/>
      <c r="CV21" s="171"/>
      <c r="CW21" s="171"/>
      <c r="CX21" s="171"/>
      <c r="CY21" s="171"/>
      <c r="CZ21" s="171"/>
      <c r="DA21" s="171"/>
      <c r="DB21" s="171"/>
      <c r="DC21" s="171"/>
      <c r="DD21" s="171"/>
      <c r="DE21" s="171"/>
      <c r="DF21" s="171"/>
      <c r="DG21" s="171"/>
      <c r="DH21" s="171"/>
      <c r="DI21" s="171"/>
      <c r="DJ21" s="171"/>
      <c r="DK21" s="171"/>
      <c r="DL21" s="171"/>
      <c r="DM21" s="171"/>
      <c r="DN21" s="171"/>
      <c r="DO21" s="171"/>
      <c r="DP21" s="171"/>
      <c r="DQ21" s="171"/>
      <c r="DR21" s="171"/>
      <c r="DS21" s="171"/>
      <c r="DT21" s="171"/>
      <c r="DU21" s="171"/>
      <c r="DV21" s="171"/>
      <c r="DW21" s="171"/>
      <c r="DX21" s="171"/>
      <c r="DY21" s="171"/>
      <c r="DZ21" s="171"/>
      <c r="EA21" s="171"/>
      <c r="EB21" s="171"/>
      <c r="EC21" s="171"/>
      <c r="ED21" s="171"/>
      <c r="EE21" s="171"/>
      <c r="EF21" s="171"/>
      <c r="EG21" s="171"/>
      <c r="EH21" s="171"/>
      <c r="EI21" s="171"/>
      <c r="EJ21" s="171"/>
      <c r="EK21" s="171"/>
      <c r="EL21" s="171"/>
      <c r="EM21" s="171"/>
      <c r="EN21" s="171"/>
      <c r="EO21" s="171"/>
      <c r="EP21" s="171"/>
      <c r="EQ21" s="171"/>
      <c r="ER21" s="171"/>
      <c r="ES21" s="171"/>
      <c r="ET21" s="171"/>
      <c r="EU21" s="171"/>
      <c r="EV21" s="171"/>
      <c r="EW21" s="171"/>
      <c r="EX21" s="171"/>
      <c r="EY21" s="171"/>
      <c r="EZ21" s="171"/>
      <c r="FA21" s="171"/>
      <c r="FB21" s="171"/>
      <c r="FC21" s="171"/>
      <c r="FD21" s="171"/>
      <c r="FE21" s="171"/>
      <c r="FF21" s="171"/>
      <c r="FG21" s="171"/>
      <c r="FH21" s="171"/>
      <c r="FI21" s="171"/>
    </row>
    <row r="22" spans="16:165" ht="12.75" customHeight="1" x14ac:dyDescent="0.25">
      <c r="AO22" s="187"/>
      <c r="AP22" s="187"/>
      <c r="AQ22" s="187"/>
      <c r="AR22" s="187"/>
      <c r="AS22" s="187"/>
      <c r="AT22" s="187"/>
      <c r="AU22" s="187"/>
      <c r="AV22" s="187"/>
      <c r="AW22" s="187"/>
      <c r="AX22" s="187"/>
      <c r="AY22" s="187"/>
      <c r="AZ22" s="187"/>
      <c r="BA22" s="187"/>
      <c r="BB22" s="200"/>
      <c r="BC22" s="200"/>
      <c r="BD22" s="200"/>
      <c r="BE22" s="200"/>
      <c r="BF22" s="200"/>
      <c r="BG22" s="200"/>
      <c r="BH22" s="200"/>
      <c r="BI22" s="179"/>
      <c r="BJ22" s="179"/>
      <c r="BK22" s="179"/>
      <c r="BL22" s="179"/>
      <c r="BM22" s="179"/>
      <c r="BN22" s="179"/>
      <c r="BO22" s="179"/>
      <c r="BP22" s="179"/>
      <c r="BQ22" s="179"/>
      <c r="BR22" s="179"/>
      <c r="BS22" s="179"/>
      <c r="BT22" s="179"/>
      <c r="BU22" s="179"/>
      <c r="BV22" s="179"/>
      <c r="BW22" s="179"/>
      <c r="BX22" s="179"/>
      <c r="BY22" s="179"/>
      <c r="BZ22" s="185"/>
      <c r="CA22" s="185"/>
      <c r="CB22" s="32"/>
      <c r="CC22" s="32"/>
      <c r="CD22" s="32"/>
      <c r="CE22" s="32"/>
      <c r="CF22" s="32"/>
      <c r="CG22" s="32"/>
      <c r="CH22" s="32"/>
      <c r="CI22" s="32"/>
      <c r="CJ22" s="32"/>
      <c r="CK22" s="32"/>
      <c r="CL22" s="32"/>
      <c r="CM22" s="32"/>
      <c r="CN22" s="32"/>
      <c r="CO22" s="32"/>
      <c r="CP22" s="32"/>
      <c r="CQ22" s="32"/>
      <c r="CR22" s="171"/>
      <c r="CS22" s="187"/>
      <c r="CT22" s="187"/>
      <c r="CU22" s="187"/>
      <c r="CV22" s="187"/>
      <c r="CW22" s="187"/>
      <c r="CX22" s="187"/>
      <c r="CY22" s="187"/>
      <c r="CZ22" s="187"/>
      <c r="DA22" s="187"/>
      <c r="DB22" s="187"/>
      <c r="DC22" s="187"/>
      <c r="DD22" s="187"/>
      <c r="DE22" s="187"/>
      <c r="DF22" s="187"/>
      <c r="DG22" s="187"/>
      <c r="DH22" s="187"/>
      <c r="DI22" s="187"/>
      <c r="DJ22" s="187"/>
      <c r="DK22" s="187"/>
      <c r="DL22" s="187"/>
      <c r="DM22" s="187"/>
      <c r="DN22" s="187"/>
      <c r="DO22" s="187"/>
      <c r="DP22" s="187"/>
      <c r="DQ22" s="187"/>
      <c r="DR22" s="187"/>
      <c r="DS22" s="187"/>
      <c r="DT22" s="187"/>
      <c r="DU22" s="187"/>
      <c r="DV22" s="187"/>
      <c r="DW22" s="187"/>
      <c r="DX22" s="187"/>
      <c r="DY22" s="187"/>
      <c r="DZ22" s="187"/>
      <c r="EA22" s="187"/>
      <c r="EB22" s="187"/>
      <c r="EC22" s="187"/>
      <c r="ED22" s="187"/>
      <c r="EE22" s="187"/>
      <c r="EF22" s="187"/>
      <c r="EG22" s="187"/>
      <c r="EH22" s="187"/>
      <c r="EI22" s="187"/>
      <c r="EJ22" s="187"/>
      <c r="EK22" s="171"/>
      <c r="EL22" s="171"/>
      <c r="EM22" s="171"/>
      <c r="EN22" s="32"/>
      <c r="EO22" s="32"/>
    </row>
    <row r="23" spans="16:165" ht="12.75" customHeight="1" x14ac:dyDescent="0.25">
      <c r="AO23" s="187"/>
      <c r="AP23" s="187"/>
      <c r="AQ23" s="187"/>
      <c r="AR23" s="187"/>
      <c r="AS23" s="187"/>
      <c r="AT23" s="187"/>
      <c r="AU23" s="187"/>
      <c r="AV23" s="187"/>
      <c r="AW23" s="187"/>
      <c r="AX23" s="187"/>
      <c r="AY23" s="187"/>
      <c r="AZ23" s="187"/>
      <c r="BA23" s="187"/>
      <c r="BB23" s="200"/>
      <c r="BC23" s="200"/>
      <c r="BD23" s="200"/>
      <c r="BE23" s="200"/>
      <c r="BF23" s="200"/>
      <c r="BG23" s="200"/>
      <c r="BH23" s="200"/>
      <c r="BI23" s="179"/>
      <c r="BJ23" s="179"/>
      <c r="BK23" s="179"/>
      <c r="BL23" s="179"/>
      <c r="BM23" s="179"/>
      <c r="BN23" s="179"/>
      <c r="BO23" s="179"/>
      <c r="BP23" s="179"/>
      <c r="BQ23" s="179"/>
      <c r="BR23" s="179"/>
      <c r="BS23" s="179"/>
      <c r="BT23" s="179"/>
      <c r="BU23" s="179"/>
      <c r="BV23" s="179"/>
      <c r="BW23" s="179"/>
      <c r="BX23" s="179"/>
      <c r="BY23" s="179"/>
      <c r="BZ23" s="185"/>
      <c r="CA23" s="185"/>
      <c r="CB23" s="32"/>
      <c r="CC23" s="32"/>
      <c r="CD23" s="32"/>
      <c r="CE23" s="32"/>
      <c r="CF23" s="32"/>
      <c r="CG23" s="32"/>
      <c r="CH23" s="32"/>
      <c r="CI23" s="32"/>
      <c r="CJ23" s="32"/>
      <c r="CK23" s="32"/>
      <c r="CL23" s="32"/>
      <c r="CM23" s="32"/>
      <c r="CN23" s="32"/>
      <c r="CO23" s="32"/>
      <c r="CP23" s="32"/>
      <c r="CQ23" s="32"/>
      <c r="CR23" s="171"/>
      <c r="CS23" s="187"/>
      <c r="CT23" s="187"/>
      <c r="CU23" s="187"/>
      <c r="CV23" s="187"/>
      <c r="CW23" s="187"/>
      <c r="CX23" s="187"/>
      <c r="CY23" s="187"/>
      <c r="CZ23" s="187"/>
      <c r="DA23" s="187"/>
      <c r="DB23" s="187"/>
      <c r="DC23" s="187"/>
      <c r="DD23" s="187"/>
      <c r="DE23" s="187"/>
      <c r="DF23" s="187"/>
      <c r="DG23" s="187"/>
      <c r="DH23" s="187"/>
      <c r="DI23" s="187"/>
      <c r="DJ23" s="187"/>
      <c r="DK23" s="187"/>
      <c r="DL23" s="187"/>
      <c r="DM23" s="187"/>
      <c r="DN23" s="187"/>
      <c r="DO23" s="187"/>
      <c r="DP23" s="187"/>
      <c r="DQ23" s="187"/>
      <c r="DR23" s="187"/>
      <c r="DS23" s="187"/>
      <c r="DT23" s="187"/>
      <c r="DU23" s="187"/>
      <c r="DV23" s="187"/>
      <c r="DW23" s="187"/>
      <c r="DX23" s="187"/>
      <c r="DY23" s="187"/>
      <c r="DZ23" s="187"/>
      <c r="EA23" s="187"/>
      <c r="EB23" s="187"/>
      <c r="EC23" s="187"/>
      <c r="ED23" s="187"/>
      <c r="EE23" s="187"/>
      <c r="EF23" s="187"/>
      <c r="EG23" s="187"/>
      <c r="EH23" s="187"/>
      <c r="EI23" s="187"/>
      <c r="EJ23" s="187"/>
      <c r="EK23" s="171"/>
      <c r="EL23" s="171"/>
      <c r="EM23" s="171"/>
      <c r="EN23" s="32"/>
      <c r="EO23" s="32"/>
    </row>
    <row r="24" spans="16:165" ht="12.75" customHeight="1" x14ac:dyDescent="0.25">
      <c r="AO24" s="187"/>
      <c r="AP24" s="187"/>
      <c r="AQ24" s="187"/>
      <c r="AR24" s="187"/>
      <c r="AS24" s="187"/>
      <c r="AT24" s="187"/>
      <c r="AU24" s="187"/>
      <c r="AV24" s="187"/>
      <c r="AW24" s="187"/>
      <c r="AX24" s="187"/>
      <c r="AY24" s="187"/>
      <c r="AZ24" s="187"/>
      <c r="BA24" s="187"/>
      <c r="BB24" s="200"/>
      <c r="BC24" s="200"/>
      <c r="BD24" s="200"/>
      <c r="BE24" s="200"/>
      <c r="BF24" s="200"/>
      <c r="BG24" s="200"/>
      <c r="BH24" s="200"/>
      <c r="BI24" s="179"/>
      <c r="BJ24" s="179"/>
      <c r="BK24" s="179"/>
      <c r="BL24" s="179"/>
      <c r="BM24" s="179"/>
      <c r="BN24" s="179"/>
      <c r="BO24" s="179"/>
      <c r="BP24" s="179"/>
      <c r="BQ24" s="179"/>
      <c r="BR24" s="179"/>
      <c r="BS24" s="179"/>
      <c r="BT24" s="179"/>
      <c r="BU24" s="179"/>
      <c r="BV24" s="179"/>
      <c r="BW24" s="179"/>
      <c r="BX24" s="179"/>
      <c r="BY24" s="179"/>
      <c r="BZ24" s="32"/>
      <c r="CA24" s="32"/>
      <c r="CB24" s="32"/>
      <c r="CC24" s="32"/>
      <c r="CD24" s="32"/>
      <c r="CE24" s="32"/>
      <c r="CF24" s="32"/>
      <c r="CG24" s="32"/>
      <c r="CH24" s="32"/>
      <c r="CI24" s="32"/>
      <c r="CJ24" s="32"/>
      <c r="CK24" s="32"/>
      <c r="CL24" s="32"/>
      <c r="CM24" s="32"/>
      <c r="CN24" s="32"/>
      <c r="CO24" s="32"/>
      <c r="CP24" s="32"/>
      <c r="CQ24" s="32"/>
      <c r="CR24" s="171"/>
      <c r="CS24" s="187"/>
      <c r="CT24" s="187"/>
      <c r="CU24" s="187"/>
      <c r="CV24" s="187"/>
      <c r="CW24" s="187"/>
      <c r="CX24" s="187"/>
      <c r="CY24" s="187"/>
      <c r="CZ24" s="187"/>
      <c r="DA24" s="187"/>
      <c r="DB24" s="187"/>
      <c r="DC24" s="187"/>
      <c r="DD24" s="187"/>
      <c r="DE24" s="187"/>
      <c r="DF24" s="187"/>
      <c r="DG24" s="187"/>
      <c r="DH24" s="187"/>
      <c r="DI24" s="187"/>
      <c r="DJ24" s="187"/>
      <c r="DK24" s="187"/>
      <c r="DL24" s="187"/>
      <c r="DM24" s="187"/>
      <c r="DN24" s="187"/>
      <c r="DO24" s="187"/>
      <c r="DP24" s="187"/>
      <c r="DQ24" s="187"/>
      <c r="DR24" s="187"/>
      <c r="DS24" s="187"/>
      <c r="DT24" s="187"/>
      <c r="DU24" s="187"/>
      <c r="DV24" s="187"/>
      <c r="DW24" s="187"/>
      <c r="DX24" s="187"/>
      <c r="DY24" s="187"/>
      <c r="DZ24" s="187"/>
      <c r="EA24" s="187"/>
      <c r="EB24" s="187"/>
      <c r="EC24" s="187"/>
      <c r="ED24" s="187"/>
      <c r="EE24" s="187"/>
      <c r="EF24" s="187"/>
      <c r="EG24" s="187"/>
      <c r="EH24" s="187"/>
      <c r="EI24" s="187"/>
      <c r="EJ24" s="187"/>
      <c r="EK24" s="171"/>
      <c r="EL24" s="171"/>
      <c r="EM24" s="171"/>
      <c r="EN24" s="32"/>
      <c r="EO24" s="32"/>
    </row>
    <row r="25" spans="16:165" ht="12.75" customHeight="1" x14ac:dyDescent="0.25">
      <c r="AO25" s="187"/>
      <c r="AP25" s="187"/>
      <c r="AQ25" s="187"/>
      <c r="AR25" s="187"/>
      <c r="AS25" s="187"/>
      <c r="AT25" s="187"/>
      <c r="AU25" s="187"/>
      <c r="AV25" s="187"/>
      <c r="AW25" s="187"/>
      <c r="AX25" s="187"/>
      <c r="AY25" s="187"/>
      <c r="AZ25" s="187"/>
      <c r="BA25" s="187"/>
      <c r="BB25" s="200"/>
      <c r="BC25" s="200"/>
      <c r="BD25" s="200"/>
      <c r="BE25" s="200"/>
      <c r="BF25" s="200"/>
      <c r="BG25" s="200"/>
      <c r="BH25" s="200"/>
      <c r="BI25" s="179"/>
      <c r="BJ25" s="179"/>
      <c r="BK25" s="179"/>
      <c r="BL25" s="179"/>
      <c r="BM25" s="179"/>
      <c r="BN25" s="179"/>
      <c r="BO25" s="179"/>
      <c r="BP25" s="179"/>
      <c r="BQ25" s="179"/>
      <c r="BR25" s="179"/>
      <c r="BS25" s="179"/>
      <c r="BT25" s="179"/>
      <c r="BU25" s="179"/>
      <c r="BV25" s="179"/>
      <c r="BW25" s="179"/>
      <c r="BX25" s="179"/>
      <c r="BY25" s="179"/>
      <c r="BZ25" s="32"/>
      <c r="CA25" s="32"/>
      <c r="CB25" s="32"/>
      <c r="CC25" s="32"/>
      <c r="CD25" s="32"/>
      <c r="CE25" s="32"/>
      <c r="CF25" s="32"/>
      <c r="CG25" s="32"/>
      <c r="CH25" s="32"/>
      <c r="CI25" s="32"/>
      <c r="CJ25" s="32"/>
      <c r="CK25" s="32"/>
      <c r="CL25" s="32"/>
      <c r="CM25" s="32"/>
      <c r="CN25" s="32"/>
      <c r="CO25" s="32"/>
      <c r="CP25" s="32"/>
      <c r="CQ25" s="32"/>
      <c r="CR25" s="171"/>
      <c r="CS25" s="187"/>
      <c r="CT25" s="187"/>
      <c r="CU25" s="187"/>
      <c r="CV25" s="187"/>
      <c r="CW25" s="187"/>
      <c r="CX25" s="187"/>
      <c r="CY25" s="187"/>
      <c r="CZ25" s="187"/>
      <c r="DA25" s="187"/>
      <c r="DB25" s="187"/>
      <c r="DC25" s="187"/>
      <c r="DD25" s="187"/>
      <c r="DE25" s="187"/>
      <c r="DF25" s="187"/>
      <c r="DG25" s="187"/>
      <c r="DH25" s="187"/>
      <c r="DI25" s="187"/>
      <c r="DJ25" s="187"/>
      <c r="DK25" s="187"/>
      <c r="DL25" s="187"/>
      <c r="DM25" s="187"/>
      <c r="DN25" s="187"/>
      <c r="DO25" s="187"/>
      <c r="DP25" s="187"/>
      <c r="DQ25" s="187"/>
      <c r="DR25" s="187"/>
      <c r="DS25" s="187"/>
      <c r="DT25" s="187"/>
      <c r="DU25" s="187"/>
      <c r="DV25" s="187"/>
      <c r="DW25" s="187"/>
      <c r="DX25" s="187"/>
      <c r="DY25" s="187"/>
      <c r="DZ25" s="187"/>
      <c r="EA25" s="187"/>
      <c r="EB25" s="187"/>
      <c r="EC25" s="187"/>
      <c r="ED25" s="187"/>
      <c r="EE25" s="187"/>
      <c r="EF25" s="187"/>
      <c r="EG25" s="187"/>
      <c r="EH25" s="187"/>
      <c r="EI25" s="187"/>
      <c r="EJ25" s="187"/>
      <c r="EK25" s="171"/>
      <c r="EL25" s="171"/>
      <c r="EM25" s="171"/>
      <c r="EN25" s="32"/>
      <c r="EO25" s="32"/>
    </row>
    <row r="26" spans="16:165" ht="12.75" customHeight="1" x14ac:dyDescent="0.25">
      <c r="AO26" s="187"/>
      <c r="AP26" s="187"/>
      <c r="AQ26" s="187"/>
      <c r="AR26" s="187"/>
      <c r="AS26" s="187"/>
      <c r="AT26" s="187"/>
      <c r="AU26" s="187"/>
      <c r="AV26" s="187"/>
      <c r="AW26" s="187"/>
      <c r="AX26" s="187"/>
      <c r="AY26" s="187"/>
      <c r="AZ26" s="187"/>
      <c r="BA26" s="187"/>
      <c r="BB26" s="200"/>
      <c r="BC26" s="200"/>
      <c r="BD26" s="200"/>
      <c r="BE26" s="200"/>
      <c r="BF26" s="200"/>
      <c r="BG26" s="200"/>
      <c r="BH26" s="200"/>
      <c r="BI26" s="179"/>
      <c r="BJ26" s="179"/>
      <c r="BK26" s="179"/>
      <c r="BL26" s="179"/>
      <c r="BM26" s="179"/>
      <c r="BN26" s="179"/>
      <c r="BO26" s="179"/>
      <c r="BP26" s="179"/>
      <c r="BQ26" s="179"/>
      <c r="BR26" s="179"/>
      <c r="BS26" s="179"/>
      <c r="BT26" s="179"/>
      <c r="BU26" s="179"/>
      <c r="BV26" s="179"/>
      <c r="BW26" s="179"/>
      <c r="BX26" s="179"/>
      <c r="BY26" s="179"/>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row>
    <row r="27" spans="16:165" ht="12.75" customHeight="1" x14ac:dyDescent="0.25">
      <c r="BF27" s="179"/>
      <c r="BG27" s="179"/>
      <c r="BH27" s="179"/>
      <c r="BI27" s="179"/>
      <c r="BJ27" s="179"/>
      <c r="BK27" s="179"/>
      <c r="BL27" s="179"/>
      <c r="BM27" s="179"/>
      <c r="BN27" s="179"/>
      <c r="BO27" s="179"/>
      <c r="BP27" s="179"/>
      <c r="BQ27" s="179"/>
      <c r="BR27" s="179"/>
      <c r="BS27" s="179"/>
      <c r="BT27" s="179"/>
      <c r="BU27" s="179"/>
      <c r="BV27" s="179"/>
      <c r="BW27" s="179"/>
      <c r="BX27" s="179"/>
      <c r="BY27" s="179"/>
      <c r="BZ27" s="32"/>
      <c r="CA27" s="32"/>
      <c r="CB27" s="32"/>
      <c r="CC27" s="32"/>
      <c r="CD27" s="32"/>
      <c r="CE27" s="32"/>
      <c r="CF27" s="32"/>
      <c r="CG27" s="32"/>
      <c r="CH27" s="32"/>
      <c r="CI27" s="32"/>
      <c r="CJ27" s="32"/>
      <c r="CK27" s="32"/>
      <c r="CL27" s="32"/>
      <c r="CM27" s="32"/>
      <c r="CN27" s="32"/>
      <c r="CO27" s="32"/>
      <c r="CP27" s="32"/>
      <c r="CQ27" s="32"/>
      <c r="CR27" s="32"/>
      <c r="CS27" s="32"/>
      <c r="CT27" s="32"/>
      <c r="CU27" s="32"/>
      <c r="CV27" s="32"/>
      <c r="CW27" s="32"/>
      <c r="CX27" s="32"/>
      <c r="CY27" s="32"/>
      <c r="CZ27" s="32"/>
      <c r="DA27" s="32"/>
      <c r="DB27" s="32"/>
      <c r="DC27" s="32"/>
      <c r="DD27" s="32"/>
      <c r="DE27" s="32"/>
      <c r="DF27" s="32"/>
      <c r="DG27" s="32"/>
      <c r="DH27" s="32"/>
      <c r="DI27" s="32"/>
      <c r="DJ27" s="32"/>
      <c r="DK27" s="32"/>
      <c r="DL27" s="32"/>
      <c r="DM27" s="32"/>
      <c r="DN27" s="32"/>
      <c r="DO27" s="32"/>
      <c r="DP27" s="32"/>
      <c r="DQ27" s="32"/>
      <c r="DR27" s="32"/>
      <c r="DS27" s="32"/>
      <c r="DT27" s="32"/>
      <c r="DU27" s="32"/>
      <c r="DV27" s="32"/>
      <c r="DW27" s="32"/>
      <c r="DX27" s="32"/>
      <c r="DY27" s="32"/>
      <c r="DZ27" s="32"/>
      <c r="EA27" s="32"/>
      <c r="EB27" s="32"/>
      <c r="EC27" s="32"/>
      <c r="ED27" s="32"/>
      <c r="EE27" s="32"/>
      <c r="EF27" s="32"/>
      <c r="EG27" s="32"/>
      <c r="EH27" s="32"/>
      <c r="EI27" s="32"/>
      <c r="EJ27" s="32"/>
      <c r="EK27" s="32"/>
      <c r="EL27" s="32"/>
      <c r="EM27" s="32"/>
      <c r="EN27" s="32"/>
      <c r="EO27" s="32"/>
    </row>
    <row r="28" spans="16:165" ht="12.75" customHeight="1" x14ac:dyDescent="0.25">
      <c r="BF28" s="179"/>
      <c r="BG28" s="179"/>
      <c r="BH28" s="179"/>
      <c r="BI28" s="179"/>
      <c r="BJ28" s="179"/>
      <c r="BK28" s="179"/>
      <c r="BL28" s="179"/>
      <c r="BM28" s="179"/>
      <c r="BN28" s="179"/>
      <c r="BO28" s="179"/>
      <c r="BP28" s="179"/>
      <c r="BQ28" s="179"/>
      <c r="BR28" s="179"/>
      <c r="BS28" s="179"/>
      <c r="BT28" s="179"/>
      <c r="BU28" s="179"/>
      <c r="BV28" s="179"/>
      <c r="BW28" s="179"/>
      <c r="BX28" s="179"/>
      <c r="BY28" s="179"/>
      <c r="BZ28" s="32"/>
      <c r="CA28" s="32"/>
      <c r="CB28" s="32"/>
      <c r="CC28" s="32"/>
      <c r="CD28" s="32"/>
      <c r="CE28" s="32"/>
      <c r="CF28" s="32"/>
      <c r="CG28" s="32"/>
      <c r="CH28" s="32"/>
      <c r="CI28" s="32"/>
      <c r="CJ28" s="32"/>
      <c r="CK28" s="32"/>
      <c r="CL28" s="32"/>
      <c r="CM28" s="32"/>
      <c r="CN28" s="32"/>
      <c r="CO28" s="32"/>
      <c r="CP28" s="32"/>
      <c r="CQ28" s="32"/>
      <c r="CR28" s="32"/>
      <c r="CS28" s="32"/>
      <c r="CT28" s="32"/>
      <c r="CU28" s="32"/>
      <c r="CV28" s="32"/>
      <c r="CW28" s="32"/>
      <c r="CX28" s="32"/>
      <c r="CY28" s="32"/>
      <c r="CZ28" s="32"/>
      <c r="DA28" s="32"/>
      <c r="DB28" s="32"/>
      <c r="DC28" s="32"/>
      <c r="DD28" s="32"/>
      <c r="DE28" s="32"/>
      <c r="DF28" s="32"/>
      <c r="DG28" s="32"/>
      <c r="DH28" s="32"/>
      <c r="DI28" s="32"/>
      <c r="DJ28" s="32"/>
      <c r="DK28" s="32"/>
      <c r="DL28" s="32"/>
      <c r="DM28" s="32"/>
      <c r="DN28" s="32"/>
      <c r="DO28" s="32"/>
      <c r="DP28" s="32"/>
      <c r="DQ28" s="32"/>
      <c r="DR28" s="32"/>
      <c r="DS28" s="32"/>
      <c r="DT28" s="32"/>
      <c r="DU28" s="32"/>
      <c r="DV28" s="32"/>
      <c r="DW28" s="32"/>
      <c r="DX28" s="32"/>
      <c r="DY28" s="32"/>
      <c r="DZ28" s="32"/>
      <c r="EA28" s="32"/>
      <c r="EB28" s="32"/>
      <c r="EC28" s="32"/>
      <c r="ED28" s="32"/>
      <c r="EE28" s="32"/>
      <c r="EF28" s="32"/>
      <c r="EG28" s="32"/>
      <c r="EH28" s="32"/>
      <c r="EI28" s="32"/>
      <c r="EJ28" s="32"/>
      <c r="EK28" s="32"/>
      <c r="EL28" s="32"/>
      <c r="EM28" s="32"/>
      <c r="EN28" s="32"/>
      <c r="EO28" s="32"/>
    </row>
    <row r="29" spans="16:165" ht="12.75" customHeight="1" x14ac:dyDescent="0.25">
      <c r="BF29" s="179"/>
      <c r="BG29" s="179"/>
      <c r="BH29" s="179"/>
      <c r="BI29" s="179"/>
      <c r="BJ29" s="179"/>
      <c r="BK29" s="179"/>
      <c r="BL29" s="179"/>
      <c r="BM29" s="179"/>
      <c r="BN29" s="179"/>
      <c r="BO29" s="179"/>
      <c r="BP29" s="179"/>
      <c r="BQ29" s="179"/>
      <c r="BR29" s="179"/>
      <c r="BS29" s="179"/>
      <c r="BT29" s="179"/>
      <c r="BU29" s="179"/>
      <c r="BV29" s="179"/>
      <c r="BW29" s="179"/>
      <c r="BX29" s="179"/>
      <c r="BY29" s="179"/>
      <c r="BZ29" s="32"/>
      <c r="CA29" s="32"/>
      <c r="CB29" s="32"/>
      <c r="CC29" s="32"/>
      <c r="CD29" s="32"/>
      <c r="CE29" s="32"/>
      <c r="CF29" s="32"/>
      <c r="CG29" s="32"/>
      <c r="CH29" s="32"/>
      <c r="CI29" s="32"/>
      <c r="CJ29" s="32"/>
      <c r="CK29" s="32"/>
      <c r="CL29" s="32"/>
      <c r="CM29" s="32"/>
      <c r="CN29" s="32"/>
      <c r="CO29" s="32"/>
      <c r="CP29" s="32"/>
      <c r="CQ29" s="32"/>
      <c r="CR29" s="32"/>
      <c r="CS29" s="32"/>
      <c r="CT29" s="32"/>
      <c r="CU29" s="32"/>
      <c r="CV29" s="32"/>
      <c r="CW29" s="32"/>
      <c r="CX29" s="32"/>
      <c r="CY29" s="32"/>
      <c r="CZ29" s="32"/>
      <c r="DA29" s="32"/>
      <c r="DB29" s="32"/>
      <c r="DC29" s="32"/>
      <c r="DD29" s="32"/>
      <c r="DE29" s="32"/>
      <c r="DF29" s="32"/>
      <c r="DG29" s="32"/>
      <c r="DH29" s="32"/>
      <c r="DI29" s="32"/>
      <c r="DJ29" s="32"/>
      <c r="DK29" s="32"/>
      <c r="DL29" s="32"/>
      <c r="DM29" s="32"/>
      <c r="DN29" s="32"/>
      <c r="DO29" s="32"/>
      <c r="DP29" s="32"/>
      <c r="DQ29" s="32"/>
      <c r="DR29" s="32"/>
      <c r="DS29" s="32"/>
      <c r="DT29" s="32"/>
      <c r="DU29" s="32"/>
      <c r="DV29" s="32"/>
      <c r="DW29" s="32"/>
      <c r="DX29" s="32"/>
      <c r="DY29" s="32"/>
      <c r="DZ29" s="32"/>
      <c r="EA29" s="32"/>
      <c r="EB29" s="32"/>
      <c r="EC29" s="32"/>
      <c r="ED29" s="32"/>
      <c r="EE29" s="32"/>
      <c r="EF29" s="32"/>
      <c r="EG29" s="32"/>
      <c r="EH29" s="32"/>
      <c r="EI29" s="32"/>
      <c r="EJ29" s="32"/>
      <c r="EK29" s="32"/>
      <c r="EL29" s="32"/>
      <c r="EM29" s="32"/>
      <c r="EN29" s="32"/>
      <c r="EO29" s="32"/>
    </row>
    <row r="30" spans="16:165" ht="12.75" customHeight="1" x14ac:dyDescent="0.25">
      <c r="BF30" s="179"/>
      <c r="BG30" s="179"/>
      <c r="BH30" s="179"/>
      <c r="BI30" s="179"/>
      <c r="BJ30" s="179"/>
      <c r="BK30" s="179"/>
      <c r="BL30" s="179"/>
      <c r="BM30" s="179"/>
      <c r="BN30" s="179"/>
      <c r="BO30" s="179"/>
      <c r="BP30" s="179"/>
      <c r="BQ30" s="179"/>
      <c r="BR30" s="179"/>
      <c r="BS30" s="179"/>
      <c r="BT30" s="179"/>
      <c r="BU30" s="179"/>
      <c r="BV30" s="179"/>
      <c r="BW30" s="179"/>
      <c r="BX30" s="179"/>
      <c r="BY30" s="179"/>
      <c r="BZ30" s="32"/>
      <c r="CA30" s="32"/>
      <c r="CB30" s="32"/>
      <c r="CC30" s="32"/>
      <c r="CD30" s="32"/>
      <c r="CE30" s="32"/>
      <c r="CF30" s="32"/>
      <c r="CG30" s="32"/>
      <c r="CH30" s="32"/>
      <c r="CI30" s="32"/>
      <c r="CJ30" s="32"/>
      <c r="CK30" s="32"/>
      <c r="CL30" s="32"/>
      <c r="CM30" s="32"/>
      <c r="CN30" s="32"/>
      <c r="CO30" s="32"/>
      <c r="CP30" s="32"/>
      <c r="CQ30" s="32"/>
      <c r="CR30" s="32"/>
      <c r="CS30" s="32"/>
      <c r="CT30" s="32"/>
      <c r="CU30" s="32"/>
      <c r="CV30" s="32"/>
      <c r="CW30" s="32"/>
      <c r="CX30" s="32"/>
      <c r="CY30" s="32"/>
      <c r="CZ30" s="32"/>
      <c r="DA30" s="32"/>
      <c r="DB30" s="32"/>
      <c r="DC30" s="32"/>
      <c r="DD30" s="32"/>
      <c r="DE30" s="32"/>
      <c r="DF30" s="32"/>
      <c r="DG30" s="32"/>
      <c r="DH30" s="32"/>
      <c r="DI30" s="32"/>
      <c r="DJ30" s="32"/>
      <c r="DK30" s="32"/>
      <c r="DL30" s="32"/>
      <c r="DM30" s="32"/>
      <c r="DN30" s="32"/>
      <c r="DO30" s="32"/>
      <c r="DP30" s="32"/>
      <c r="DQ30" s="32"/>
      <c r="DR30" s="32"/>
      <c r="DS30" s="32"/>
      <c r="DT30" s="32"/>
      <c r="DU30" s="32"/>
      <c r="DV30" s="32"/>
      <c r="DW30" s="32"/>
      <c r="DX30" s="32"/>
      <c r="DY30" s="32"/>
      <c r="DZ30" s="32"/>
      <c r="EA30" s="32"/>
      <c r="EB30" s="32"/>
      <c r="EC30" s="32"/>
      <c r="ED30" s="32"/>
      <c r="EE30" s="32"/>
      <c r="EF30" s="32"/>
      <c r="EG30" s="32"/>
      <c r="EH30" s="32"/>
      <c r="EI30" s="32"/>
      <c r="EJ30" s="32"/>
      <c r="EK30" s="32"/>
      <c r="EL30" s="32"/>
      <c r="EM30" s="32"/>
      <c r="EN30" s="32"/>
      <c r="EO30" s="32"/>
    </row>
    <row r="31" spans="16:165" ht="12.75" customHeight="1" x14ac:dyDescent="0.25">
      <c r="AK31" s="17"/>
      <c r="AL31" s="17"/>
      <c r="AM31" s="17"/>
      <c r="BF31" s="179"/>
      <c r="BG31" s="179"/>
      <c r="BH31" s="179"/>
      <c r="BI31" s="179"/>
      <c r="BJ31" s="179"/>
      <c r="BK31" s="179"/>
      <c r="BL31" s="179"/>
      <c r="BM31" s="179"/>
      <c r="BN31" s="179"/>
      <c r="BO31" s="179"/>
      <c r="BP31" s="179"/>
      <c r="BQ31" s="179"/>
      <c r="BR31" s="179"/>
      <c r="BS31" s="179"/>
      <c r="BT31" s="179"/>
      <c r="BU31" s="179"/>
      <c r="BV31" s="179"/>
      <c r="BW31" s="179"/>
      <c r="BX31" s="179"/>
      <c r="BY31" s="179"/>
      <c r="BZ31" s="32"/>
      <c r="CA31" s="32"/>
      <c r="CB31" s="32"/>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c r="DA31" s="32"/>
      <c r="DB31" s="32"/>
      <c r="DC31" s="32"/>
      <c r="DD31" s="32"/>
      <c r="DE31" s="32"/>
      <c r="DF31" s="32"/>
      <c r="DG31" s="32"/>
      <c r="DH31" s="32"/>
      <c r="DI31" s="32"/>
      <c r="DJ31" s="32"/>
      <c r="DK31" s="32"/>
      <c r="DL31" s="32"/>
      <c r="DM31" s="32"/>
      <c r="DN31" s="32"/>
      <c r="DO31" s="32"/>
      <c r="DP31" s="32"/>
      <c r="DQ31" s="32"/>
      <c r="DR31" s="32"/>
      <c r="DS31" s="32"/>
      <c r="DT31" s="32"/>
      <c r="DU31" s="32"/>
      <c r="DV31" s="32"/>
      <c r="DW31" s="32"/>
      <c r="DX31" s="32"/>
      <c r="DY31" s="32"/>
      <c r="DZ31" s="32"/>
      <c r="EA31" s="32"/>
      <c r="EB31" s="32"/>
      <c r="EC31" s="32"/>
      <c r="ED31" s="32"/>
      <c r="EE31" s="32"/>
      <c r="EF31" s="32"/>
      <c r="EG31" s="32"/>
      <c r="EH31" s="32"/>
      <c r="EI31" s="32"/>
      <c r="EJ31" s="32"/>
      <c r="EK31" s="32"/>
      <c r="EL31" s="32"/>
      <c r="EM31" s="32"/>
      <c r="EN31" s="32"/>
      <c r="EO31" s="32"/>
    </row>
    <row r="32" spans="16:165" ht="12.75" customHeight="1" x14ac:dyDescent="0.25">
      <c r="P32" s="26"/>
      <c r="Q32" s="17"/>
      <c r="R32" s="17"/>
      <c r="S32" s="17"/>
      <c r="T32" s="17"/>
      <c r="U32" s="17"/>
      <c r="V32" s="17"/>
      <c r="AK32" s="17"/>
      <c r="AL32" s="17"/>
      <c r="AM32" s="17"/>
      <c r="BF32" s="179"/>
      <c r="BG32" s="179"/>
      <c r="BH32" s="179"/>
      <c r="BI32" s="179"/>
      <c r="BJ32" s="179"/>
      <c r="BK32" s="179"/>
      <c r="BL32" s="179"/>
      <c r="BM32" s="179"/>
      <c r="BN32" s="179"/>
      <c r="BO32" s="179"/>
      <c r="BP32" s="179"/>
      <c r="BQ32" s="179"/>
      <c r="BR32" s="179"/>
      <c r="BS32" s="179"/>
      <c r="BT32" s="179"/>
      <c r="BU32" s="179"/>
      <c r="BV32" s="179"/>
      <c r="BW32" s="179"/>
      <c r="BX32" s="179"/>
      <c r="BY32" s="179"/>
      <c r="BZ32" s="32"/>
      <c r="CA32" s="32"/>
      <c r="CB32" s="32"/>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c r="DA32" s="32"/>
      <c r="DB32" s="32"/>
      <c r="DC32" s="32"/>
      <c r="DD32" s="32"/>
      <c r="DE32" s="32"/>
      <c r="DF32" s="32"/>
      <c r="DG32" s="32"/>
      <c r="DH32" s="32"/>
      <c r="DI32" s="32"/>
      <c r="DJ32" s="32"/>
      <c r="DK32" s="32"/>
      <c r="DL32" s="32"/>
      <c r="DM32" s="32"/>
      <c r="DN32" s="32"/>
      <c r="DO32" s="32"/>
      <c r="DP32" s="32"/>
      <c r="DQ32" s="32"/>
      <c r="DR32" s="32"/>
      <c r="DS32" s="32"/>
      <c r="DT32" s="32"/>
      <c r="DU32" s="32"/>
      <c r="DV32" s="32"/>
      <c r="DW32" s="32"/>
      <c r="DX32" s="32"/>
      <c r="DY32" s="32"/>
      <c r="DZ32" s="32"/>
      <c r="EA32" s="32"/>
      <c r="EB32" s="32"/>
      <c r="EC32" s="32"/>
      <c r="ED32" s="32"/>
      <c r="EE32" s="32"/>
      <c r="EF32" s="32"/>
      <c r="EG32" s="32"/>
      <c r="EH32" s="32"/>
      <c r="EI32" s="32"/>
      <c r="EJ32" s="32"/>
      <c r="EK32" s="32"/>
      <c r="EL32" s="32"/>
      <c r="EM32" s="32"/>
      <c r="EN32" s="32"/>
      <c r="EO32" s="32"/>
    </row>
    <row r="33" spans="16:145" ht="12.75" customHeight="1" x14ac:dyDescent="0.25">
      <c r="P33" s="26"/>
      <c r="Q33" s="17"/>
      <c r="R33" s="17"/>
      <c r="S33" s="17"/>
      <c r="T33" s="17"/>
      <c r="U33" s="17"/>
      <c r="V33" s="17"/>
      <c r="AK33" s="17"/>
      <c r="AL33" s="17"/>
      <c r="AM33" s="17"/>
      <c r="BF33" s="179"/>
      <c r="BG33" s="179"/>
      <c r="BH33" s="179"/>
      <c r="BI33" s="179"/>
      <c r="BJ33" s="179"/>
      <c r="BK33" s="179"/>
      <c r="BL33" s="179"/>
      <c r="BM33" s="179"/>
      <c r="BN33" s="179"/>
      <c r="BO33" s="179"/>
      <c r="BP33" s="179"/>
      <c r="BQ33" s="179"/>
      <c r="BR33" s="179"/>
      <c r="BS33" s="179"/>
      <c r="BT33" s="179"/>
      <c r="BU33" s="179"/>
      <c r="BV33" s="179"/>
      <c r="BW33" s="179"/>
      <c r="BX33" s="179"/>
      <c r="BY33" s="179"/>
      <c r="BZ33" s="32"/>
      <c r="CA33" s="32"/>
      <c r="CB33" s="32"/>
      <c r="CC33" s="32"/>
      <c r="CD33" s="32"/>
      <c r="CE33" s="32"/>
      <c r="CF33" s="32"/>
      <c r="CG33" s="32"/>
      <c r="CH33" s="32"/>
      <c r="CI33" s="32"/>
      <c r="CJ33" s="32"/>
      <c r="CK33" s="32"/>
      <c r="CL33" s="32"/>
      <c r="CM33" s="32"/>
      <c r="CN33" s="32"/>
      <c r="CO33" s="32"/>
      <c r="CP33" s="32"/>
      <c r="CQ33" s="32"/>
      <c r="CR33" s="32"/>
      <c r="CS33" s="32"/>
      <c r="CT33" s="32"/>
      <c r="CU33" s="32"/>
      <c r="CV33" s="32"/>
      <c r="CW33" s="32"/>
      <c r="CX33" s="32"/>
      <c r="CY33" s="32"/>
      <c r="CZ33" s="32"/>
      <c r="DA33" s="32"/>
      <c r="DB33" s="32"/>
      <c r="DC33" s="32"/>
      <c r="DD33" s="32"/>
      <c r="DE33" s="32"/>
      <c r="DF33" s="32"/>
      <c r="DG33" s="32"/>
      <c r="DH33" s="32"/>
      <c r="DI33" s="32"/>
      <c r="DJ33" s="32"/>
      <c r="DK33" s="32"/>
      <c r="DL33" s="32"/>
      <c r="DM33" s="32"/>
      <c r="DN33" s="32"/>
      <c r="DO33" s="32"/>
      <c r="DP33" s="32"/>
      <c r="DQ33" s="32"/>
      <c r="DR33" s="32"/>
      <c r="DS33" s="32"/>
      <c r="DT33" s="32"/>
      <c r="DU33" s="32"/>
      <c r="DV33" s="32"/>
      <c r="DW33" s="32"/>
      <c r="DX33" s="32"/>
      <c r="DY33" s="32"/>
      <c r="DZ33" s="32"/>
      <c r="EA33" s="32"/>
      <c r="EB33" s="32"/>
      <c r="EC33" s="32"/>
      <c r="ED33" s="32"/>
      <c r="EE33" s="32"/>
      <c r="EF33" s="32"/>
      <c r="EG33" s="32"/>
      <c r="EH33" s="32"/>
      <c r="EI33" s="32"/>
      <c r="EJ33" s="32"/>
      <c r="EK33" s="32"/>
      <c r="EL33" s="32"/>
      <c r="EM33" s="32"/>
      <c r="EN33" s="32"/>
      <c r="EO33" s="32"/>
    </row>
    <row r="34" spans="16:145" ht="12.75" customHeight="1" x14ac:dyDescent="0.25">
      <c r="P34" s="26"/>
      <c r="Q34" s="17"/>
      <c r="R34" s="17"/>
      <c r="S34" s="17"/>
      <c r="T34" s="17"/>
      <c r="U34" s="17"/>
      <c r="V34" s="17"/>
      <c r="AK34" s="17"/>
      <c r="AL34" s="17"/>
      <c r="AM34" s="17"/>
      <c r="BF34" s="179"/>
      <c r="BG34" s="179"/>
      <c r="BH34" s="179"/>
      <c r="BI34" s="179"/>
      <c r="BJ34" s="179"/>
      <c r="BK34" s="179"/>
      <c r="BL34" s="179"/>
      <c r="BM34" s="179"/>
      <c r="BN34" s="179"/>
      <c r="BO34" s="179"/>
      <c r="BP34" s="179"/>
      <c r="BQ34" s="179"/>
      <c r="BR34" s="179"/>
      <c r="BS34" s="179"/>
      <c r="BT34" s="179"/>
      <c r="BU34" s="179"/>
      <c r="BV34" s="179"/>
      <c r="BW34" s="179"/>
      <c r="BX34" s="179"/>
      <c r="BY34" s="179"/>
      <c r="BZ34" s="32"/>
      <c r="CA34" s="32"/>
      <c r="CB34" s="32"/>
      <c r="CC34" s="32"/>
      <c r="CD34" s="32"/>
      <c r="CE34" s="32"/>
      <c r="CF34" s="32"/>
      <c r="CG34" s="32"/>
      <c r="CH34" s="32"/>
      <c r="CI34" s="32"/>
      <c r="CJ34" s="32"/>
      <c r="CK34" s="32"/>
      <c r="CL34" s="32"/>
      <c r="CM34" s="32"/>
      <c r="CN34" s="32"/>
      <c r="CO34" s="32"/>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row>
    <row r="35" spans="16:145" ht="12.75" customHeight="1" x14ac:dyDescent="0.25">
      <c r="P35" s="26"/>
      <c r="Q35" s="17"/>
      <c r="R35" s="17"/>
      <c r="S35" s="17"/>
      <c r="T35" s="17"/>
      <c r="U35" s="17"/>
      <c r="V35" s="17"/>
      <c r="AK35" s="17"/>
      <c r="AL35" s="17"/>
      <c r="AM35" s="17"/>
      <c r="BF35" s="179"/>
      <c r="BG35" s="179"/>
      <c r="BH35" s="179"/>
      <c r="BI35" s="179"/>
      <c r="BJ35" s="179"/>
      <c r="BK35" s="179"/>
      <c r="BL35" s="179"/>
      <c r="BM35" s="179"/>
      <c r="BN35" s="179"/>
      <c r="BO35" s="179"/>
      <c r="BP35" s="179"/>
      <c r="BQ35" s="179"/>
      <c r="BR35" s="179"/>
      <c r="BS35" s="179"/>
      <c r="BT35" s="179"/>
      <c r="BU35" s="179"/>
      <c r="BV35" s="179"/>
      <c r="BW35" s="179"/>
      <c r="BX35" s="179"/>
      <c r="BY35" s="179"/>
      <c r="BZ35" s="32"/>
      <c r="CA35" s="32"/>
      <c r="CB35" s="32"/>
      <c r="CC35" s="32"/>
      <c r="CD35" s="32"/>
      <c r="CE35" s="32"/>
      <c r="CF35" s="32"/>
      <c r="CG35" s="32"/>
      <c r="CH35" s="32"/>
      <c r="CI35" s="32"/>
      <c r="CJ35" s="32"/>
      <c r="CK35" s="32"/>
      <c r="CL35" s="32"/>
      <c r="CM35" s="32"/>
      <c r="CN35" s="32"/>
      <c r="CO35" s="32"/>
      <c r="CP35" s="32"/>
      <c r="CQ35" s="32"/>
      <c r="CR35" s="32"/>
      <c r="CS35" s="32"/>
      <c r="CT35" s="32"/>
      <c r="CU35" s="32"/>
      <c r="CV35" s="32"/>
      <c r="CW35" s="32"/>
      <c r="CX35" s="32"/>
      <c r="CY35" s="32"/>
      <c r="CZ35" s="32"/>
      <c r="DA35" s="32"/>
      <c r="DB35" s="32"/>
      <c r="DC35" s="32"/>
      <c r="DD35" s="32"/>
      <c r="DE35" s="32"/>
      <c r="DF35" s="32"/>
      <c r="DG35" s="32"/>
      <c r="DH35" s="32"/>
      <c r="DI35" s="32"/>
      <c r="DJ35" s="32"/>
      <c r="DK35" s="32"/>
      <c r="DL35" s="32"/>
      <c r="DM35" s="32"/>
      <c r="DN35" s="32"/>
      <c r="DO35" s="32"/>
      <c r="DP35" s="32"/>
      <c r="DQ35" s="32"/>
      <c r="DR35" s="32"/>
      <c r="DS35" s="32"/>
      <c r="DT35" s="32"/>
      <c r="DU35" s="32"/>
      <c r="DV35" s="32"/>
      <c r="DW35" s="32"/>
      <c r="DX35" s="32"/>
      <c r="DY35" s="32"/>
      <c r="DZ35" s="32"/>
      <c r="EA35" s="32"/>
      <c r="EB35" s="32"/>
      <c r="EC35" s="32"/>
      <c r="ED35" s="32"/>
      <c r="EE35" s="32"/>
      <c r="EF35" s="32"/>
      <c r="EG35" s="32"/>
      <c r="EH35" s="32"/>
      <c r="EI35" s="32"/>
      <c r="EJ35" s="32"/>
      <c r="EK35" s="32"/>
      <c r="EL35" s="32"/>
      <c r="EM35" s="32"/>
      <c r="EN35" s="32"/>
      <c r="EO35" s="32"/>
    </row>
    <row r="36" spans="16:145" ht="12.75" customHeight="1" x14ac:dyDescent="0.25">
      <c r="Q36" s="17"/>
      <c r="R36" s="17"/>
      <c r="S36" s="17"/>
      <c r="T36" s="17"/>
      <c r="U36" s="17"/>
      <c r="V36" s="17"/>
      <c r="AK36" s="17"/>
      <c r="AL36" s="17"/>
      <c r="AM36" s="17"/>
    </row>
    <row r="37" spans="16:145" ht="12.75" customHeight="1" x14ac:dyDescent="0.25">
      <c r="Q37" s="17"/>
      <c r="R37" s="17"/>
      <c r="S37" s="17"/>
      <c r="T37" s="17"/>
      <c r="U37" s="17"/>
      <c r="V37" s="17"/>
      <c r="AK37" s="17"/>
      <c r="AL37" s="17"/>
      <c r="AM37" s="17"/>
    </row>
    <row r="38" spans="16:145" ht="12.75" customHeight="1" x14ac:dyDescent="0.25">
      <c r="Q38" s="17"/>
      <c r="R38" s="17"/>
      <c r="S38" s="17"/>
      <c r="T38" s="17"/>
      <c r="U38" s="17"/>
      <c r="V38" s="17"/>
      <c r="AK38" s="17"/>
      <c r="AL38" s="17"/>
      <c r="AM38" s="17"/>
    </row>
    <row r="39" spans="16:145" ht="12.75" customHeight="1" x14ac:dyDescent="0.25">
      <c r="Q39" s="17"/>
      <c r="R39" s="17"/>
      <c r="S39" s="17"/>
      <c r="T39" s="17"/>
      <c r="U39" s="17"/>
      <c r="V39" s="17"/>
      <c r="W39" s="17"/>
      <c r="X39" s="17"/>
      <c r="Y39" s="17"/>
      <c r="Z39" s="17"/>
      <c r="AA39" s="17"/>
      <c r="AB39" s="17"/>
      <c r="AC39" s="17"/>
      <c r="AD39" s="17"/>
      <c r="AE39" s="17"/>
      <c r="AF39" s="17"/>
      <c r="AG39" s="17"/>
      <c r="AH39" s="17"/>
      <c r="AI39" s="17"/>
      <c r="AJ39" s="17"/>
      <c r="AK39" s="17"/>
      <c r="AL39" s="17"/>
      <c r="AM39" s="17"/>
    </row>
    <row r="40" spans="16:145" ht="12.75" customHeight="1" x14ac:dyDescent="0.25">
      <c r="Q40" s="17"/>
      <c r="R40" s="17"/>
      <c r="S40" s="17"/>
      <c r="T40" s="17"/>
      <c r="U40" s="17"/>
      <c r="V40" s="17"/>
      <c r="W40" s="17"/>
      <c r="X40" s="17"/>
      <c r="Y40" s="17"/>
      <c r="Z40" s="17"/>
      <c r="AA40" s="17"/>
      <c r="AB40" s="17"/>
      <c r="AC40" s="17"/>
      <c r="AD40" s="17"/>
      <c r="AE40" s="17"/>
      <c r="AF40" s="17"/>
      <c r="AG40" s="17"/>
      <c r="AH40" s="17"/>
      <c r="AI40" s="17"/>
      <c r="AJ40" s="17"/>
      <c r="AK40" s="17"/>
      <c r="AL40" s="17"/>
      <c r="AM40" s="17"/>
    </row>
    <row r="41" spans="16:145" ht="12.75" customHeight="1" x14ac:dyDescent="0.25">
      <c r="Q41" s="17"/>
      <c r="R41" s="17"/>
      <c r="S41" s="17"/>
      <c r="T41" s="17"/>
      <c r="U41" s="17"/>
      <c r="V41" s="17"/>
      <c r="W41" s="17"/>
      <c r="X41" s="17"/>
      <c r="Y41" s="17"/>
      <c r="Z41" s="17"/>
      <c r="AA41" s="17"/>
      <c r="AB41" s="17"/>
      <c r="AC41" s="17"/>
      <c r="AD41" s="17"/>
      <c r="AE41" s="17"/>
      <c r="AF41" s="17"/>
      <c r="AG41" s="17"/>
      <c r="AH41" s="17"/>
      <c r="AI41" s="17"/>
      <c r="AJ41" s="17"/>
      <c r="AK41" s="17"/>
      <c r="AL41" s="17"/>
      <c r="AM41" s="17"/>
    </row>
    <row r="42" spans="16:145" ht="12.75" customHeight="1" x14ac:dyDescent="0.25">
      <c r="Q42" s="17"/>
      <c r="R42" s="17"/>
      <c r="S42" s="17"/>
      <c r="T42" s="17"/>
      <c r="U42" s="17"/>
      <c r="V42" s="17"/>
      <c r="W42" s="17"/>
      <c r="X42" s="17"/>
      <c r="Y42" s="17"/>
      <c r="Z42" s="17"/>
      <c r="AA42" s="17"/>
      <c r="AB42" s="17"/>
      <c r="AC42" s="17"/>
      <c r="AD42" s="17"/>
      <c r="AE42" s="17"/>
      <c r="AF42" s="17"/>
      <c r="AG42" s="17"/>
      <c r="AH42" s="17"/>
      <c r="AI42" s="17"/>
      <c r="AJ42" s="17"/>
      <c r="AK42" s="17"/>
      <c r="AL42" s="17"/>
      <c r="AM42" s="17"/>
    </row>
    <row r="43" spans="16:145" ht="12.75" customHeight="1" x14ac:dyDescent="0.25">
      <c r="Q43" s="17"/>
      <c r="R43" s="17"/>
      <c r="S43" s="17"/>
      <c r="T43" s="17"/>
      <c r="U43" s="17"/>
      <c r="V43" s="17"/>
      <c r="W43" s="17"/>
      <c r="X43" s="17"/>
      <c r="Y43" s="17"/>
      <c r="Z43" s="17"/>
      <c r="AA43" s="17"/>
      <c r="AB43" s="17"/>
      <c r="AC43" s="17"/>
      <c r="AD43" s="17"/>
      <c r="AE43" s="17"/>
      <c r="AF43" s="17"/>
      <c r="AG43" s="17"/>
      <c r="AH43" s="17"/>
      <c r="AI43" s="17"/>
      <c r="AJ43" s="17"/>
      <c r="AK43" s="17"/>
      <c r="AL43" s="17"/>
      <c r="AM43" s="17"/>
    </row>
    <row r="44" spans="16:145" ht="12.75" customHeight="1" x14ac:dyDescent="0.25">
      <c r="Q44" s="17"/>
      <c r="R44" s="17"/>
      <c r="S44" s="17"/>
      <c r="T44" s="17"/>
      <c r="U44" s="17"/>
      <c r="V44" s="17"/>
      <c r="W44" s="17"/>
      <c r="X44" s="17"/>
      <c r="Y44" s="17"/>
      <c r="Z44" s="17"/>
      <c r="AA44" s="17"/>
      <c r="AB44" s="17"/>
      <c r="AC44" s="17"/>
      <c r="AD44" s="17"/>
      <c r="AE44" s="17"/>
      <c r="AF44" s="17"/>
      <c r="AG44" s="17"/>
      <c r="AH44" s="17"/>
      <c r="AI44" s="17"/>
      <c r="AJ44" s="17"/>
      <c r="AK44" s="17"/>
      <c r="AL44" s="17"/>
      <c r="AM44" s="17"/>
    </row>
    <row r="45" spans="16:145" ht="12.75" customHeight="1" x14ac:dyDescent="0.25">
      <c r="Q45" s="17"/>
      <c r="R45" s="17"/>
      <c r="S45" s="17"/>
      <c r="T45" s="17"/>
      <c r="U45" s="17"/>
      <c r="V45" s="17"/>
      <c r="W45" s="17"/>
      <c r="X45" s="17"/>
      <c r="Y45" s="17"/>
      <c r="Z45" s="17"/>
      <c r="AA45" s="17"/>
      <c r="AB45" s="17"/>
      <c r="AC45" s="17"/>
      <c r="AD45" s="17"/>
      <c r="AE45" s="17"/>
      <c r="AF45" s="17"/>
      <c r="AG45" s="17"/>
      <c r="AH45" s="17"/>
      <c r="AI45" s="17"/>
      <c r="AJ45" s="17"/>
      <c r="AK45" s="17"/>
      <c r="AL45" s="17"/>
      <c r="AM45" s="17"/>
    </row>
    <row r="46" spans="16:145" ht="12.75" customHeight="1" x14ac:dyDescent="0.25">
      <c r="Q46" s="17"/>
      <c r="R46" s="17"/>
      <c r="S46" s="17"/>
      <c r="T46" s="17"/>
      <c r="U46" s="17"/>
      <c r="V46" s="17"/>
      <c r="W46" s="17"/>
      <c r="X46" s="17"/>
      <c r="Y46" s="17"/>
      <c r="Z46" s="17"/>
      <c r="AA46" s="17"/>
      <c r="AB46" s="17"/>
      <c r="AC46" s="17"/>
      <c r="AD46" s="17"/>
      <c r="AE46" s="17"/>
      <c r="AF46" s="17"/>
      <c r="AG46" s="17"/>
      <c r="AH46" s="17"/>
      <c r="AI46" s="17"/>
      <c r="AJ46" s="17"/>
      <c r="AK46" s="17"/>
      <c r="AL46" s="17"/>
      <c r="AM46" s="17"/>
    </row>
    <row r="47" spans="16:145" ht="12.75" customHeight="1" x14ac:dyDescent="0.25">
      <c r="Q47" s="17"/>
      <c r="R47" s="17"/>
      <c r="S47" s="17"/>
      <c r="T47" s="17"/>
      <c r="U47" s="17"/>
      <c r="V47" s="17"/>
      <c r="W47" s="17"/>
      <c r="X47" s="17"/>
      <c r="Y47" s="17"/>
      <c r="Z47" s="17"/>
      <c r="AA47" s="17"/>
      <c r="AB47" s="17"/>
      <c r="AC47" s="17"/>
      <c r="AD47" s="17"/>
      <c r="AE47" s="17"/>
      <c r="AF47" s="17"/>
      <c r="AG47" s="17"/>
      <c r="AH47" s="17"/>
      <c r="AI47" s="17"/>
      <c r="AJ47" s="17"/>
      <c r="AK47" s="17"/>
      <c r="AL47" s="17"/>
      <c r="AM47" s="17"/>
    </row>
    <row r="48" spans="16:145" ht="12.75" customHeight="1" x14ac:dyDescent="0.25">
      <c r="Q48" s="17"/>
      <c r="R48" s="17"/>
      <c r="S48" s="17"/>
      <c r="T48" s="17"/>
      <c r="U48" s="17"/>
      <c r="V48" s="17"/>
      <c r="W48" s="17"/>
      <c r="X48" s="17"/>
      <c r="Y48" s="17"/>
      <c r="Z48" s="17"/>
      <c r="AA48" s="17"/>
      <c r="AB48" s="17"/>
      <c r="AC48" s="17"/>
      <c r="AD48" s="17"/>
      <c r="AE48" s="17"/>
      <c r="AF48" s="17"/>
      <c r="AG48" s="17"/>
      <c r="AH48" s="17"/>
      <c r="AI48" s="17"/>
      <c r="AJ48" s="17"/>
      <c r="AK48" s="17"/>
      <c r="AL48" s="17"/>
      <c r="AM48" s="17"/>
    </row>
    <row r="49" spans="2:77" ht="12.75" customHeight="1" x14ac:dyDescent="0.25">
      <c r="Q49" s="17"/>
      <c r="R49" s="17"/>
      <c r="S49" s="17"/>
      <c r="T49" s="17"/>
      <c r="U49" s="17"/>
      <c r="V49" s="17"/>
      <c r="W49" s="17"/>
      <c r="X49" s="17"/>
      <c r="Y49" s="17"/>
      <c r="Z49" s="17"/>
      <c r="AA49" s="17"/>
      <c r="AB49" s="17"/>
      <c r="AC49" s="17"/>
      <c r="AD49" s="17"/>
      <c r="AE49" s="17"/>
      <c r="AF49" s="17"/>
      <c r="AG49" s="17"/>
      <c r="AH49" s="17"/>
      <c r="AI49" s="17"/>
      <c r="AJ49" s="17"/>
      <c r="AK49" s="17"/>
      <c r="AL49" s="17"/>
      <c r="AM49" s="17"/>
    </row>
    <row r="50" spans="2:77" ht="12.75" customHeight="1" x14ac:dyDescent="0.25">
      <c r="Q50" s="17"/>
      <c r="R50" s="17"/>
      <c r="S50" s="17"/>
      <c r="T50" s="17"/>
      <c r="U50" s="17"/>
      <c r="V50" s="17"/>
      <c r="W50" s="17"/>
      <c r="X50" s="17"/>
      <c r="Y50" s="17"/>
      <c r="Z50" s="17"/>
      <c r="AA50" s="17"/>
      <c r="AB50" s="17"/>
      <c r="AC50" s="17"/>
      <c r="AD50" s="17"/>
      <c r="AE50" s="17"/>
      <c r="AF50" s="17"/>
      <c r="AG50" s="17"/>
      <c r="AH50" s="17"/>
      <c r="AI50" s="17"/>
      <c r="AJ50" s="17"/>
      <c r="AK50" s="17"/>
      <c r="AL50" s="17"/>
      <c r="AM50" s="17"/>
    </row>
    <row r="51" spans="2:77" ht="12.75" customHeight="1" x14ac:dyDescent="0.25">
      <c r="Q51" s="17"/>
      <c r="R51" s="17"/>
      <c r="S51" s="17"/>
      <c r="T51" s="17"/>
      <c r="U51" s="17"/>
      <c r="V51" s="17"/>
      <c r="W51" s="17"/>
      <c r="X51" s="17"/>
      <c r="Y51" s="17"/>
      <c r="Z51" s="17"/>
      <c r="AA51" s="17"/>
      <c r="AB51" s="17"/>
      <c r="AC51" s="17"/>
      <c r="AD51" s="17"/>
      <c r="AE51" s="17"/>
      <c r="AF51" s="17"/>
      <c r="AG51" s="17"/>
      <c r="AH51" s="17"/>
      <c r="AI51" s="17"/>
      <c r="AJ51" s="17"/>
      <c r="AK51" s="17"/>
      <c r="AL51" s="17"/>
      <c r="AM51" s="17"/>
    </row>
    <row r="52" spans="2:77" ht="12.75" customHeight="1" x14ac:dyDescent="0.25">
      <c r="Q52" s="17"/>
      <c r="R52" s="17"/>
      <c r="S52" s="17"/>
      <c r="T52" s="17"/>
      <c r="U52" s="17"/>
      <c r="V52" s="17"/>
      <c r="W52" s="17"/>
      <c r="X52" s="17"/>
      <c r="Y52" s="17"/>
      <c r="Z52" s="17"/>
      <c r="AA52" s="17"/>
      <c r="AB52" s="17"/>
      <c r="AC52" s="17"/>
      <c r="AD52" s="17"/>
      <c r="AE52" s="17"/>
      <c r="AF52" s="17"/>
      <c r="AG52" s="17"/>
      <c r="AH52" s="17"/>
      <c r="AI52" s="17"/>
      <c r="AJ52" s="17"/>
      <c r="AK52" s="17"/>
      <c r="AL52" s="17"/>
      <c r="AM52" s="17"/>
    </row>
    <row r="53" spans="2:77" ht="12.75" customHeight="1" x14ac:dyDescent="0.25">
      <c r="Q53" s="17"/>
      <c r="R53" s="17"/>
      <c r="S53" s="17"/>
      <c r="T53" s="17"/>
      <c r="U53" s="17"/>
      <c r="V53" s="17"/>
      <c r="W53" s="17"/>
      <c r="X53" s="17"/>
      <c r="Y53" s="17"/>
      <c r="Z53" s="17"/>
      <c r="AA53" s="17"/>
      <c r="AB53" s="17"/>
      <c r="AC53" s="17"/>
      <c r="AD53" s="17"/>
      <c r="AE53" s="17"/>
      <c r="AF53" s="17"/>
      <c r="AG53" s="17"/>
      <c r="AH53" s="17"/>
      <c r="AI53" s="17"/>
      <c r="AJ53" s="17"/>
      <c r="AK53" s="17"/>
      <c r="AL53" s="17"/>
      <c r="AM53" s="17"/>
    </row>
    <row r="54" spans="2:77" ht="12.75" customHeight="1" x14ac:dyDescent="0.25">
      <c r="Q54" s="17"/>
      <c r="R54" s="17"/>
      <c r="S54" s="17"/>
      <c r="T54" s="17"/>
      <c r="U54" s="17"/>
      <c r="V54" s="17"/>
      <c r="W54" s="17"/>
      <c r="X54" s="17"/>
      <c r="Y54" s="17"/>
      <c r="Z54" s="17"/>
      <c r="AA54" s="17"/>
      <c r="AB54" s="17"/>
      <c r="AC54" s="17"/>
      <c r="AD54" s="17"/>
      <c r="AE54" s="17"/>
      <c r="AF54" s="17"/>
      <c r="AG54" s="17"/>
      <c r="AH54" s="17"/>
      <c r="AI54" s="17"/>
      <c r="AJ54" s="17"/>
      <c r="AK54" s="17"/>
      <c r="AL54" s="17"/>
      <c r="AM54" s="17"/>
    </row>
    <row r="55" spans="2:77" ht="12.75" customHeight="1" x14ac:dyDescent="0.25">
      <c r="Q55" s="17"/>
      <c r="R55" s="17"/>
      <c r="S55" s="17"/>
      <c r="T55" s="17"/>
      <c r="U55" s="17"/>
      <c r="V55" s="17"/>
      <c r="W55" s="17"/>
      <c r="X55" s="17"/>
      <c r="Y55" s="17"/>
      <c r="Z55" s="17"/>
      <c r="AA55" s="17"/>
      <c r="AB55" s="17"/>
      <c r="AC55" s="17"/>
      <c r="AD55" s="17"/>
      <c r="AE55" s="17"/>
      <c r="AF55" s="17"/>
      <c r="AG55" s="17"/>
      <c r="AH55" s="17"/>
      <c r="AI55" s="17"/>
      <c r="AJ55" s="17"/>
      <c r="AK55" s="17"/>
      <c r="AL55" s="17"/>
      <c r="AM55" s="17"/>
    </row>
    <row r="56" spans="2:77" ht="12.75" customHeight="1" x14ac:dyDescent="0.25">
      <c r="Q56" s="17"/>
      <c r="R56" s="17"/>
      <c r="S56" s="17"/>
      <c r="T56" s="17"/>
      <c r="U56" s="17"/>
      <c r="V56" s="17"/>
      <c r="W56" s="17"/>
      <c r="X56" s="17"/>
      <c r="Y56" s="17"/>
      <c r="Z56" s="17"/>
      <c r="AA56" s="17"/>
      <c r="AB56" s="17"/>
      <c r="AC56" s="17"/>
      <c r="AD56" s="17"/>
      <c r="AE56" s="17"/>
      <c r="AF56" s="17"/>
      <c r="AG56" s="17"/>
      <c r="AH56" s="17"/>
      <c r="AI56" s="17"/>
      <c r="AJ56" s="17"/>
      <c r="AK56" s="17"/>
      <c r="AL56" s="17"/>
      <c r="AM56" s="17"/>
    </row>
    <row r="57" spans="2:77" ht="12.75" customHeight="1" x14ac:dyDescent="0.25">
      <c r="Q57" s="17"/>
      <c r="R57" s="17"/>
      <c r="S57" s="17"/>
      <c r="T57" s="17"/>
      <c r="U57" s="17"/>
      <c r="V57" s="17"/>
      <c r="W57" s="17"/>
      <c r="X57" s="17"/>
      <c r="Y57" s="17"/>
      <c r="Z57" s="17"/>
      <c r="AA57" s="17"/>
      <c r="AB57" s="17"/>
      <c r="AC57" s="17"/>
      <c r="AD57" s="17"/>
      <c r="AE57" s="17"/>
      <c r="AF57" s="17"/>
      <c r="AG57" s="17"/>
      <c r="AH57" s="17"/>
      <c r="AI57" s="17"/>
      <c r="AJ57" s="17"/>
      <c r="AK57" s="17"/>
      <c r="AL57" s="17"/>
      <c r="AM57" s="17"/>
    </row>
    <row r="58" spans="2:77" ht="12.75" customHeight="1" x14ac:dyDescent="0.25">
      <c r="Q58" s="17"/>
      <c r="R58" s="17"/>
      <c r="S58" s="17"/>
      <c r="T58" s="17"/>
      <c r="U58" s="17"/>
      <c r="V58" s="17"/>
      <c r="W58" s="17"/>
      <c r="X58" s="17"/>
      <c r="Y58" s="17"/>
      <c r="Z58" s="17"/>
      <c r="AA58" s="17"/>
      <c r="AB58" s="17"/>
      <c r="AC58" s="17"/>
      <c r="AD58" s="17"/>
      <c r="AE58" s="17"/>
      <c r="AF58" s="17"/>
      <c r="AG58" s="17"/>
      <c r="AH58" s="17"/>
      <c r="AI58" s="17"/>
      <c r="AJ58" s="17"/>
      <c r="AK58" s="17"/>
      <c r="AL58" s="17"/>
      <c r="AM58" s="17"/>
    </row>
    <row r="59" spans="2:77" ht="12.75" customHeight="1" x14ac:dyDescent="0.25">
      <c r="Q59" s="17"/>
      <c r="R59" s="17"/>
      <c r="S59" s="17"/>
      <c r="T59" s="17"/>
      <c r="U59" s="17"/>
      <c r="V59" s="17"/>
      <c r="W59" s="17"/>
      <c r="X59" s="17"/>
      <c r="Y59" s="17"/>
      <c r="Z59" s="17"/>
      <c r="AA59" s="17"/>
      <c r="AB59" s="17"/>
      <c r="AC59" s="17"/>
      <c r="AD59" s="17"/>
      <c r="AE59" s="17"/>
      <c r="AF59" s="17"/>
      <c r="AG59" s="17"/>
      <c r="AH59" s="17"/>
      <c r="AI59" s="17"/>
      <c r="AJ59" s="17"/>
      <c r="AK59" s="17"/>
      <c r="AL59" s="17"/>
      <c r="AM59" s="17"/>
    </row>
    <row r="60" spans="2:77" ht="12.75" customHeight="1" x14ac:dyDescent="0.25">
      <c r="Q60" s="17"/>
      <c r="R60" s="17"/>
      <c r="S60" s="17"/>
      <c r="T60" s="17"/>
      <c r="U60" s="17"/>
      <c r="V60" s="17"/>
      <c r="W60" s="17"/>
      <c r="X60" s="17"/>
      <c r="Y60" s="17"/>
      <c r="Z60" s="17"/>
      <c r="AA60" s="17"/>
      <c r="AB60" s="17"/>
      <c r="AC60" s="17"/>
      <c r="AD60" s="17"/>
      <c r="AE60" s="17"/>
      <c r="AF60" s="17"/>
      <c r="AG60" s="17"/>
      <c r="AH60" s="17"/>
      <c r="AI60" s="17"/>
      <c r="AJ60" s="17"/>
      <c r="AK60" s="17"/>
      <c r="AL60" s="17"/>
      <c r="AM60" s="17"/>
    </row>
    <row r="61" spans="2:77" ht="28.5" customHeight="1" x14ac:dyDescent="0.25">
      <c r="Q61" s="17"/>
      <c r="R61" s="17"/>
      <c r="S61" s="17"/>
      <c r="T61" s="17"/>
      <c r="U61" s="17"/>
      <c r="V61" s="17"/>
      <c r="W61" s="17"/>
      <c r="X61" s="17"/>
      <c r="Y61" s="17"/>
      <c r="Z61" s="17"/>
      <c r="AA61" s="17"/>
      <c r="AB61" s="17"/>
      <c r="AC61" s="17"/>
      <c r="AD61" s="17"/>
      <c r="AE61" s="17"/>
      <c r="AF61" s="17"/>
      <c r="AG61" s="17"/>
      <c r="AH61" s="17"/>
      <c r="AI61" s="17"/>
      <c r="AJ61" s="17"/>
      <c r="AK61" s="17"/>
      <c r="AL61" s="17"/>
      <c r="AM61" s="17"/>
    </row>
    <row r="62" spans="2:77" ht="22.5" customHeight="1" x14ac:dyDescent="0.35">
      <c r="B62" s="27"/>
      <c r="C62" s="27"/>
      <c r="D62" s="27"/>
      <c r="J62" s="28"/>
      <c r="Q62" s="17"/>
      <c r="R62" s="17"/>
      <c r="S62" s="18"/>
      <c r="T62" s="80"/>
      <c r="U62" s="81"/>
      <c r="V62" s="81"/>
      <c r="W62" s="81"/>
      <c r="X62" s="81"/>
      <c r="Y62" s="82"/>
      <c r="Z62" s="82"/>
      <c r="AA62" s="82"/>
      <c r="AB62" s="82"/>
      <c r="AC62" s="82"/>
      <c r="AD62" s="82"/>
      <c r="AE62" s="82"/>
      <c r="AF62" s="17"/>
      <c r="AG62" s="17"/>
      <c r="AH62" s="17"/>
      <c r="AI62" s="17"/>
      <c r="AJ62" s="17"/>
      <c r="AK62" s="17"/>
      <c r="AL62" s="17"/>
      <c r="AM62" s="17"/>
    </row>
    <row r="63" spans="2:77" ht="22.5" customHeight="1" x14ac:dyDescent="0.25">
      <c r="B63" s="29"/>
      <c r="H63" s="681" t="s">
        <v>35</v>
      </c>
      <c r="I63" s="682"/>
      <c r="J63" s="682"/>
      <c r="K63" s="683"/>
      <c r="L63" s="7"/>
      <c r="M63" s="659" t="s">
        <v>36</v>
      </c>
      <c r="N63" s="660"/>
      <c r="O63" s="660"/>
      <c r="P63" s="660"/>
      <c r="Q63" s="661"/>
      <c r="R63" s="17"/>
      <c r="T63" s="665" t="s">
        <v>53</v>
      </c>
      <c r="U63" s="666"/>
      <c r="V63" s="666"/>
      <c r="W63" s="666"/>
      <c r="X63" s="667"/>
      <c r="Y63" s="82"/>
      <c r="Z63" s="82"/>
      <c r="AA63" s="82"/>
      <c r="AB63" s="659" t="s">
        <v>64</v>
      </c>
      <c r="AC63" s="660"/>
      <c r="AD63" s="660"/>
      <c r="AE63" s="660"/>
      <c r="AF63" s="660"/>
      <c r="AG63" s="660"/>
      <c r="AH63" s="660"/>
      <c r="AI63" s="157"/>
      <c r="AJ63" s="17"/>
      <c r="AK63" s="17"/>
      <c r="AL63" s="17"/>
      <c r="AM63" s="17"/>
    </row>
    <row r="64" spans="2:77" ht="22.5" customHeight="1" x14ac:dyDescent="0.3">
      <c r="B64" s="30"/>
      <c r="D64" s="31"/>
      <c r="H64" s="684" t="s">
        <v>33</v>
      </c>
      <c r="I64" s="684"/>
      <c r="J64" s="685" t="s">
        <v>34</v>
      </c>
      <c r="K64" s="685"/>
      <c r="L64" s="8"/>
      <c r="M64" s="662"/>
      <c r="N64" s="663"/>
      <c r="O64" s="663"/>
      <c r="P64" s="663"/>
      <c r="Q64" s="664"/>
      <c r="R64" s="17"/>
      <c r="T64" s="668"/>
      <c r="U64" s="669"/>
      <c r="V64" s="669"/>
      <c r="W64" s="669"/>
      <c r="X64" s="670"/>
      <c r="Y64" s="82"/>
      <c r="Z64" s="82"/>
      <c r="AA64" s="82"/>
      <c r="AB64" s="155"/>
      <c r="AC64" s="159"/>
      <c r="AD64" s="59"/>
      <c r="AE64" s="160"/>
      <c r="AF64" s="160"/>
      <c r="AG64" s="142" t="s">
        <v>65</v>
      </c>
      <c r="AH64" s="164">
        <f>COUNTA(FMEAFORM!N10:N107)</f>
        <v>49</v>
      </c>
      <c r="AI64" s="143"/>
      <c r="AJ64" s="17"/>
      <c r="AK64" s="17"/>
      <c r="AZ64" s="29"/>
      <c r="BA64" s="29"/>
      <c r="BX64" s="16"/>
      <c r="BY64" s="16"/>
    </row>
    <row r="65" spans="2:77" ht="22.5" customHeight="1" x14ac:dyDescent="0.3">
      <c r="B65" s="30"/>
      <c r="D65" s="32"/>
      <c r="H65" s="688" t="s">
        <v>54</v>
      </c>
      <c r="I65" s="689"/>
      <c r="J65" s="690">
        <f>COUNTIF(FMEAFORM!AF10:AF107,"&gt;=250")</f>
        <v>5</v>
      </c>
      <c r="K65" s="691"/>
      <c r="L65" s="8"/>
      <c r="M65" s="216" t="s">
        <v>0</v>
      </c>
      <c r="N65" s="674" t="s">
        <v>71</v>
      </c>
      <c r="O65" s="675"/>
      <c r="P65" s="674" t="s">
        <v>32</v>
      </c>
      <c r="Q65" s="675"/>
      <c r="R65" s="17"/>
      <c r="T65" s="215" t="s">
        <v>0</v>
      </c>
      <c r="U65" s="674" t="s">
        <v>71</v>
      </c>
      <c r="V65" s="675"/>
      <c r="W65" s="671" t="s">
        <v>32</v>
      </c>
      <c r="X65" s="672"/>
      <c r="Y65" s="82"/>
      <c r="Z65" s="82"/>
      <c r="AA65" s="82"/>
      <c r="AB65" s="156"/>
      <c r="AC65" s="158"/>
      <c r="AD65" s="75"/>
      <c r="AE65" s="20"/>
      <c r="AF65" s="20"/>
      <c r="AG65" s="144" t="s">
        <v>66</v>
      </c>
      <c r="AH65" s="165">
        <f>COUNTA(FMEAFORM!R10:R107)</f>
        <v>3</v>
      </c>
      <c r="AI65" s="145"/>
      <c r="AJ65" s="17"/>
      <c r="AK65" s="17"/>
      <c r="AZ65" s="29"/>
      <c r="BA65" s="29"/>
      <c r="BX65" s="16"/>
      <c r="BY65" s="16"/>
    </row>
    <row r="66" spans="2:77" ht="22.5" customHeight="1" x14ac:dyDescent="0.3">
      <c r="B66" s="30"/>
      <c r="D66" s="31"/>
      <c r="H66" s="688" t="s">
        <v>55</v>
      </c>
      <c r="I66" s="689"/>
      <c r="J66" s="692">
        <f>(COUNTIF(FMEAFORM!AF10:AF107,"&gt;=90"))-J65</f>
        <v>30</v>
      </c>
      <c r="K66" s="693"/>
      <c r="L66" s="8"/>
      <c r="M66" s="206">
        <v>1</v>
      </c>
      <c r="N66" s="651" t="str">
        <f ca="1">INDIRECT("'FMEAForm'"&amp;"!"&amp;"A"&amp;(MATCH(LARGE(FMEAFORM!$AF$10:$AF$107,1),FMEAFORM!$AF$10:$AF$107,0)+9))</f>
        <v>RFE-SW-38</v>
      </c>
      <c r="O66" s="652"/>
      <c r="P66" s="651">
        <f>LARGE(FMEAFORM!AF10:AF107,1)</f>
        <v>441</v>
      </c>
      <c r="Q66" s="652"/>
      <c r="R66" s="17"/>
      <c r="T66" s="206">
        <v>1</v>
      </c>
      <c r="U66" s="651" t="str">
        <f ca="1">INDIRECT("'FMEAForm'"&amp;"!"&amp;"A"&amp;(MATCH(LARGE(FMEAFORM!$AA$10:$AA$107,1),FMEAFORM!$AA$10:$AA$508,0)+9))</f>
        <v>RFE-SW-38</v>
      </c>
      <c r="V66" s="652"/>
      <c r="W66" s="673">
        <f>LARGE(FMEAFORM!AA9:AA107,1)</f>
        <v>441</v>
      </c>
      <c r="X66" s="652"/>
      <c r="Y66" s="82"/>
      <c r="Z66" s="82"/>
      <c r="AA66" s="82"/>
      <c r="AB66" s="162"/>
      <c r="AC66" s="161"/>
      <c r="AD66" s="146"/>
      <c r="AE66" s="146"/>
      <c r="AF66" s="147"/>
      <c r="AG66" s="148" t="s">
        <v>67</v>
      </c>
      <c r="AH66" s="657">
        <f>IF(AH64=0,0,AH65/AH64)</f>
        <v>6.1224489795918366E-2</v>
      </c>
      <c r="AI66" s="658"/>
      <c r="AJ66" s="17"/>
      <c r="AK66" s="17"/>
      <c r="AZ66" s="29"/>
      <c r="BA66" s="29"/>
      <c r="BX66" s="16"/>
      <c r="BY66" s="16"/>
    </row>
    <row r="67" spans="2:77" ht="22.5" customHeight="1" x14ac:dyDescent="0.25">
      <c r="B67" s="29"/>
      <c r="F67" s="45">
        <f>COUNTIF(FMEAFORM!AF10:AF107,"&gt;0")</f>
        <v>63</v>
      </c>
      <c r="H67" s="686" t="s">
        <v>43</v>
      </c>
      <c r="I67" s="687"/>
      <c r="J67" s="695">
        <f>F67-J65-J66</f>
        <v>28</v>
      </c>
      <c r="K67" s="696"/>
      <c r="L67" s="8"/>
      <c r="M67" s="207">
        <v>2</v>
      </c>
      <c r="N67" s="653" t="str">
        <f ca="1">INDIRECT("'FMEAForm'"&amp;"!"&amp;"A"&amp;(MATCH(LARGE(FMEAFORM!$AF$10:$AF$107,2),FMEAFORM!$AF$10:$AF$107,0)+9))</f>
        <v>RFE-SW-59</v>
      </c>
      <c r="O67" s="654"/>
      <c r="P67" s="653">
        <f>LARGE(FMEAFORM!AF10:AF107,2)</f>
        <v>392</v>
      </c>
      <c r="Q67" s="654"/>
      <c r="R67" s="17"/>
      <c r="T67" s="207">
        <v>2</v>
      </c>
      <c r="U67" s="653" t="str">
        <f ca="1">INDIRECT("'FMEAForm'"&amp;"!"&amp;"A"&amp;(MATCH(LARGE(FMEAFORM!$AA$10:$AA$107,2),FMEAFORM!$AA$10:$AA$508,0)+9))</f>
        <v>RFE-SW-59</v>
      </c>
      <c r="V67" s="654"/>
      <c r="W67" s="697">
        <f>LARGE(FMEAFORM!AA9:AA107,2)</f>
        <v>392</v>
      </c>
      <c r="X67" s="654"/>
      <c r="Y67" s="82"/>
      <c r="Z67" s="82"/>
      <c r="AA67" s="82"/>
      <c r="AB67" s="163"/>
      <c r="AC67" s="150"/>
      <c r="AD67" s="150"/>
      <c r="AE67" s="150"/>
      <c r="AF67" s="150"/>
      <c r="AG67" s="150"/>
      <c r="AH67" s="167">
        <f>AH64-AH65</f>
        <v>46</v>
      </c>
      <c r="AI67" s="166"/>
      <c r="AJ67" s="17"/>
      <c r="AK67" s="17"/>
      <c r="AL67" s="17"/>
      <c r="AM67" s="17"/>
    </row>
    <row r="68" spans="2:77" ht="24" customHeight="1" x14ac:dyDescent="0.25">
      <c r="H68" s="684" t="s">
        <v>32</v>
      </c>
      <c r="I68" s="684"/>
      <c r="J68" s="694">
        <f>SUM(FMEAFORM!AF10:AF107)</f>
        <v>7882</v>
      </c>
      <c r="K68" s="694"/>
      <c r="M68" s="208">
        <v>3</v>
      </c>
      <c r="N68" s="655" t="str">
        <f ca="1">INDIRECT("'FMEAForm'"&amp;"!"&amp;"A"&amp;(MATCH(LARGE(FMEAFORM!$AF$10:$AF$107,3),FMEAFORM!$AF$10:$AF$107,0)+9))</f>
        <v>RFE-SW-65</v>
      </c>
      <c r="O68" s="656"/>
      <c r="P68" s="655">
        <f>LARGE(FMEAFORM!AF10:AF107,3)</f>
        <v>378</v>
      </c>
      <c r="Q68" s="656"/>
      <c r="R68" s="17"/>
      <c r="T68" s="208">
        <v>3</v>
      </c>
      <c r="U68" s="655" t="str">
        <f ca="1">INDIRECT("'FMEAForm'"&amp;"!"&amp;"A"&amp;(MATCH(LARGE(FMEAFORM!$AA$10:$AA$107,3),FMEAFORM!$AA$10:$AA$508,0)+9))</f>
        <v>RFE-SW-35</v>
      </c>
      <c r="V68" s="656"/>
      <c r="W68" s="698">
        <f>LARGE(FMEAFORM!AA9:AA107,3)</f>
        <v>336</v>
      </c>
      <c r="X68" s="656"/>
      <c r="Y68" s="82"/>
      <c r="Z68" s="82"/>
      <c r="AA68" s="82"/>
      <c r="AB68" s="163"/>
      <c r="AC68" s="150"/>
      <c r="AD68" s="150"/>
      <c r="AE68" s="150"/>
      <c r="AF68" s="150"/>
      <c r="AG68" s="150"/>
      <c r="AH68" s="150"/>
      <c r="AI68" s="151"/>
      <c r="AJ68" s="17"/>
      <c r="AK68" s="17"/>
      <c r="AL68" s="17"/>
      <c r="AM68" s="17"/>
    </row>
    <row r="69" spans="2:77" ht="29.25" customHeight="1" x14ac:dyDescent="0.25">
      <c r="Q69" s="17"/>
      <c r="R69" s="17"/>
      <c r="S69" s="17"/>
      <c r="T69" s="17"/>
      <c r="U69" s="17"/>
      <c r="V69" s="17"/>
      <c r="W69" s="17"/>
      <c r="X69" s="17"/>
      <c r="Y69" s="17"/>
      <c r="Z69" s="17"/>
      <c r="AA69" s="17"/>
      <c r="AB69" s="149"/>
      <c r="AC69" s="150"/>
      <c r="AD69" s="150"/>
      <c r="AE69" s="150"/>
      <c r="AF69" s="150"/>
      <c r="AG69" s="150"/>
      <c r="AH69" s="150"/>
      <c r="AI69" s="151"/>
      <c r="AJ69" s="17"/>
      <c r="AK69" s="17"/>
      <c r="AL69" s="17"/>
      <c r="AM69" s="17"/>
    </row>
    <row r="70" spans="2:77" ht="29.25" customHeight="1" x14ac:dyDescent="0.25">
      <c r="L70" s="104" t="s">
        <v>68</v>
      </c>
      <c r="Q70" s="17"/>
      <c r="R70" s="17"/>
      <c r="S70" s="17"/>
      <c r="T70" s="17"/>
      <c r="U70" s="17"/>
      <c r="V70" s="17"/>
      <c r="W70" s="17"/>
      <c r="X70" s="17"/>
      <c r="Y70" s="17"/>
      <c r="Z70" s="17"/>
      <c r="AA70" s="17"/>
      <c r="AB70" s="152"/>
      <c r="AC70" s="153"/>
      <c r="AD70" s="153"/>
      <c r="AE70" s="153"/>
      <c r="AF70" s="153"/>
      <c r="AG70" s="153"/>
      <c r="AH70" s="153"/>
      <c r="AI70" s="154"/>
      <c r="AJ70" s="17"/>
      <c r="AK70" s="17"/>
      <c r="AL70" s="17"/>
      <c r="AM70" s="17"/>
    </row>
    <row r="71" spans="2:77" ht="29.25" customHeight="1" x14ac:dyDescent="0.25">
      <c r="Q71" s="17"/>
      <c r="R71" s="17"/>
      <c r="S71" s="17"/>
      <c r="T71" s="17"/>
      <c r="U71" s="17"/>
      <c r="V71" s="17"/>
      <c r="W71" s="17"/>
      <c r="X71" s="17"/>
      <c r="Y71" s="17"/>
      <c r="Z71" s="17"/>
      <c r="AA71" s="17"/>
      <c r="AB71" s="17"/>
      <c r="AC71" s="17"/>
      <c r="AD71" s="17"/>
      <c r="AE71" s="17"/>
      <c r="AF71" s="17"/>
      <c r="AG71" s="17"/>
      <c r="AH71" s="17"/>
      <c r="AI71" s="17"/>
      <c r="AJ71" s="17"/>
      <c r="AK71" s="17"/>
      <c r="AL71" s="17"/>
      <c r="AM71" s="17"/>
    </row>
    <row r="72" spans="2:77" ht="29.25" customHeight="1" x14ac:dyDescent="0.25">
      <c r="Q72" s="17"/>
      <c r="R72" s="17"/>
      <c r="S72" s="17"/>
      <c r="T72" s="17"/>
      <c r="U72" s="17"/>
      <c r="V72" s="17"/>
      <c r="W72" s="17"/>
      <c r="X72" s="17"/>
      <c r="Y72" s="17"/>
      <c r="Z72" s="17"/>
      <c r="AA72" s="17"/>
      <c r="AB72" s="17"/>
      <c r="AC72" s="17"/>
      <c r="AD72" s="17"/>
      <c r="AE72" s="17"/>
      <c r="AF72" s="17"/>
      <c r="AG72" s="17"/>
      <c r="AH72" s="17"/>
      <c r="AI72" s="17"/>
      <c r="AJ72" s="17"/>
      <c r="AK72" s="17"/>
      <c r="AL72" s="17"/>
      <c r="AM72" s="17"/>
    </row>
    <row r="73" spans="2:77" ht="12.75" customHeight="1" x14ac:dyDescent="0.25">
      <c r="Q73" s="17"/>
      <c r="R73" s="17"/>
      <c r="S73" s="17"/>
      <c r="T73" s="17"/>
      <c r="U73" s="17"/>
      <c r="V73" s="17"/>
      <c r="W73" s="17"/>
      <c r="X73" s="17"/>
      <c r="Y73" s="17"/>
      <c r="Z73" s="17"/>
      <c r="AA73" s="17"/>
      <c r="AB73" s="17"/>
      <c r="AC73" s="17"/>
      <c r="AD73" s="17"/>
      <c r="AE73" s="17"/>
      <c r="AF73" s="17"/>
      <c r="AG73" s="17"/>
      <c r="AH73" s="17"/>
      <c r="AI73" s="17"/>
      <c r="AJ73" s="17"/>
      <c r="AK73" s="17"/>
      <c r="AL73" s="17"/>
      <c r="AM73" s="17"/>
    </row>
    <row r="74" spans="2:77" ht="12.75" customHeight="1" x14ac:dyDescent="0.25">
      <c r="Q74" s="17"/>
      <c r="R74" s="17"/>
      <c r="S74" s="17"/>
      <c r="T74" s="17"/>
      <c r="U74" s="17"/>
      <c r="V74" s="17"/>
      <c r="W74" s="17"/>
      <c r="X74" s="17"/>
      <c r="Y74" s="17"/>
      <c r="Z74" s="17"/>
      <c r="AA74" s="17"/>
      <c r="AB74" s="17"/>
      <c r="AC74" s="17"/>
      <c r="AD74" s="17"/>
      <c r="AE74" s="17"/>
      <c r="AF74" s="17"/>
      <c r="AG74" s="17"/>
      <c r="AH74" s="17"/>
      <c r="AI74" s="17"/>
      <c r="AJ74" s="17"/>
      <c r="AK74" s="17"/>
      <c r="AL74" s="17"/>
      <c r="AM74" s="17"/>
    </row>
    <row r="75" spans="2:77" ht="12.75" customHeight="1" x14ac:dyDescent="0.25">
      <c r="Q75" s="17"/>
      <c r="R75" s="17"/>
      <c r="S75" s="17"/>
      <c r="T75" s="17"/>
      <c r="U75" s="17"/>
      <c r="V75" s="17"/>
      <c r="W75" s="17"/>
      <c r="X75" s="17"/>
      <c r="Y75" s="17"/>
      <c r="Z75" s="17"/>
      <c r="AA75" s="17"/>
      <c r="AB75" s="17"/>
      <c r="AC75" s="17"/>
      <c r="AD75" s="17"/>
      <c r="AE75" s="17"/>
      <c r="AF75" s="17"/>
      <c r="AG75" s="17"/>
      <c r="AH75" s="17"/>
      <c r="AI75" s="17"/>
      <c r="AJ75" s="17"/>
      <c r="AK75" s="17"/>
      <c r="AL75" s="17"/>
      <c r="AM75" s="17"/>
    </row>
    <row r="76" spans="2:77" ht="12.75" customHeight="1" x14ac:dyDescent="0.25">
      <c r="Q76" s="17"/>
      <c r="R76" s="17"/>
      <c r="S76" s="17"/>
      <c r="T76" s="17"/>
      <c r="U76" s="17"/>
      <c r="V76" s="17"/>
      <c r="W76" s="17"/>
      <c r="X76" s="17"/>
      <c r="Y76" s="17"/>
      <c r="Z76" s="17"/>
      <c r="AA76" s="17"/>
      <c r="AB76" s="17"/>
      <c r="AC76" s="17"/>
      <c r="AD76" s="17"/>
      <c r="AE76" s="17"/>
      <c r="AF76" s="17"/>
      <c r="AG76" s="17"/>
      <c r="AH76" s="17"/>
      <c r="AI76" s="17"/>
      <c r="AJ76" s="17"/>
      <c r="AK76" s="17"/>
      <c r="AL76" s="17"/>
      <c r="AM76" s="17"/>
    </row>
    <row r="77" spans="2:77" ht="12.75" customHeight="1" x14ac:dyDescent="0.25">
      <c r="Q77" s="17"/>
      <c r="R77" s="17"/>
      <c r="S77" s="17"/>
      <c r="T77" s="17"/>
      <c r="U77" s="17"/>
      <c r="V77" s="17"/>
      <c r="W77" s="17"/>
      <c r="X77" s="17"/>
      <c r="Y77" s="17"/>
      <c r="Z77" s="17"/>
      <c r="AA77" s="17"/>
      <c r="AB77" s="17"/>
      <c r="AC77" s="17"/>
      <c r="AD77" s="17"/>
      <c r="AE77" s="17"/>
      <c r="AF77" s="17"/>
      <c r="AG77" s="17"/>
      <c r="AH77" s="17"/>
      <c r="AI77" s="17"/>
      <c r="AJ77" s="17"/>
      <c r="AK77" s="17"/>
      <c r="AL77" s="17"/>
      <c r="AM77" s="17"/>
    </row>
    <row r="78" spans="2:77" ht="12.75" customHeight="1" x14ac:dyDescent="0.25">
      <c r="Q78" s="17"/>
      <c r="R78" s="17"/>
      <c r="S78" s="17"/>
      <c r="T78" s="17"/>
      <c r="U78" s="17"/>
      <c r="V78" s="17"/>
      <c r="W78" s="17"/>
      <c r="X78" s="17"/>
      <c r="Y78" s="17"/>
      <c r="Z78" s="17"/>
      <c r="AA78" s="17"/>
      <c r="AB78" s="17"/>
      <c r="AC78" s="17"/>
      <c r="AD78" s="17"/>
      <c r="AE78" s="17"/>
      <c r="AF78" s="17"/>
      <c r="AG78" s="17"/>
      <c r="AH78" s="17"/>
      <c r="AI78" s="17"/>
      <c r="AJ78" s="17"/>
      <c r="AK78" s="17"/>
      <c r="AL78" s="17"/>
      <c r="AM78" s="17"/>
    </row>
    <row r="79" spans="2:77" ht="12.75" customHeight="1" x14ac:dyDescent="0.25">
      <c r="Q79" s="17"/>
      <c r="R79" s="17"/>
      <c r="S79" s="17"/>
      <c r="T79" s="17"/>
      <c r="U79" s="17"/>
      <c r="V79" s="17"/>
      <c r="W79" s="17"/>
      <c r="X79" s="17"/>
      <c r="Y79" s="17"/>
      <c r="Z79" s="17"/>
      <c r="AA79" s="17"/>
      <c r="AB79" s="17"/>
      <c r="AC79" s="17"/>
      <c r="AD79" s="17"/>
      <c r="AE79" s="17"/>
      <c r="AF79" s="17"/>
      <c r="AG79" s="17"/>
      <c r="AH79" s="17"/>
      <c r="AI79" s="17"/>
      <c r="AJ79" s="17"/>
    </row>
    <row r="80" spans="2:77" ht="12.75" customHeight="1" x14ac:dyDescent="0.25">
      <c r="Q80" s="17"/>
      <c r="R80" s="17"/>
      <c r="S80" s="17"/>
      <c r="T80" s="17"/>
      <c r="U80" s="17"/>
      <c r="V80" s="17"/>
      <c r="W80" s="17"/>
      <c r="X80" s="17"/>
      <c r="Y80" s="17"/>
      <c r="Z80" s="17"/>
      <c r="AA80" s="17"/>
      <c r="AB80" s="17"/>
      <c r="AC80" s="17"/>
      <c r="AD80" s="17"/>
      <c r="AE80" s="17"/>
      <c r="AF80" s="17"/>
      <c r="AG80" s="17"/>
      <c r="AH80" s="17"/>
      <c r="AI80" s="17"/>
      <c r="AJ80" s="17"/>
    </row>
    <row r="81" spans="17:36" ht="12.75" customHeight="1" x14ac:dyDescent="0.25">
      <c r="Q81" s="17"/>
      <c r="R81" s="17"/>
      <c r="S81" s="17"/>
      <c r="T81" s="17"/>
      <c r="U81" s="17"/>
      <c r="V81" s="17"/>
      <c r="W81" s="17"/>
      <c r="X81" s="17"/>
      <c r="Y81" s="17"/>
      <c r="Z81" s="17"/>
      <c r="AA81" s="17"/>
      <c r="AB81" s="17"/>
      <c r="AC81" s="17"/>
      <c r="AD81" s="17"/>
      <c r="AE81" s="17"/>
      <c r="AF81" s="17"/>
      <c r="AG81" s="17"/>
      <c r="AH81" s="17"/>
      <c r="AI81" s="17"/>
      <c r="AJ81" s="17"/>
    </row>
    <row r="82" spans="17:36" ht="12.75" customHeight="1" x14ac:dyDescent="0.25">
      <c r="Q82" s="17"/>
      <c r="R82" s="17"/>
      <c r="S82" s="17"/>
      <c r="T82" s="17"/>
      <c r="U82" s="17"/>
      <c r="V82" s="17"/>
      <c r="W82" s="17"/>
      <c r="X82" s="17"/>
      <c r="Y82" s="17"/>
      <c r="Z82" s="17"/>
      <c r="AA82" s="17"/>
      <c r="AB82" s="17"/>
      <c r="AC82" s="17"/>
      <c r="AD82" s="17"/>
      <c r="AE82" s="17"/>
      <c r="AF82" s="17"/>
      <c r="AG82" s="17"/>
      <c r="AH82" s="17"/>
      <c r="AI82" s="17"/>
      <c r="AJ82" s="17"/>
    </row>
    <row r="83" spans="17:36" ht="12.75" customHeight="1" x14ac:dyDescent="0.25">
      <c r="Q83" s="17"/>
      <c r="R83" s="17"/>
      <c r="S83" s="17"/>
      <c r="T83" s="17"/>
      <c r="U83" s="17"/>
      <c r="V83" s="17"/>
      <c r="W83" s="17"/>
      <c r="X83" s="17"/>
      <c r="Y83" s="17"/>
      <c r="Z83" s="17"/>
      <c r="AA83" s="17"/>
      <c r="AB83" s="17"/>
      <c r="AC83" s="17"/>
      <c r="AD83" s="17"/>
      <c r="AE83" s="17"/>
      <c r="AF83" s="17"/>
      <c r="AG83" s="17"/>
      <c r="AH83" s="17"/>
      <c r="AI83" s="17"/>
      <c r="AJ83" s="17"/>
    </row>
    <row r="84" spans="17:36" ht="12.75" customHeight="1" x14ac:dyDescent="0.25">
      <c r="Q84" s="17"/>
      <c r="R84" s="17"/>
      <c r="S84" s="17"/>
      <c r="T84" s="17"/>
      <c r="U84" s="17"/>
      <c r="V84" s="17"/>
      <c r="W84" s="17"/>
      <c r="X84" s="17"/>
      <c r="Y84" s="17"/>
      <c r="Z84" s="17"/>
      <c r="AA84" s="17"/>
      <c r="AB84" s="17"/>
      <c r="AC84" s="17"/>
      <c r="AD84" s="17"/>
      <c r="AE84" s="17"/>
      <c r="AF84" s="17"/>
      <c r="AG84" s="17"/>
      <c r="AH84" s="17"/>
      <c r="AI84" s="17"/>
      <c r="AJ84" s="17"/>
    </row>
    <row r="85" spans="17:36" ht="12.75" customHeight="1" x14ac:dyDescent="0.25">
      <c r="Q85" s="17"/>
      <c r="R85" s="17"/>
      <c r="S85" s="17"/>
      <c r="T85" s="17"/>
      <c r="U85" s="17"/>
      <c r="V85" s="17"/>
      <c r="W85" s="17"/>
      <c r="X85" s="17"/>
      <c r="Y85" s="17"/>
      <c r="Z85" s="17"/>
      <c r="AA85" s="17"/>
      <c r="AB85" s="17"/>
      <c r="AC85" s="17"/>
      <c r="AD85" s="17"/>
      <c r="AE85" s="17"/>
      <c r="AF85" s="17"/>
      <c r="AG85" s="17"/>
      <c r="AH85" s="17"/>
      <c r="AI85" s="17"/>
      <c r="AJ85" s="17"/>
    </row>
    <row r="86" spans="17:36" ht="12.75" customHeight="1" x14ac:dyDescent="0.25">
      <c r="Q86" s="17"/>
      <c r="R86" s="17"/>
      <c r="S86" s="17"/>
      <c r="T86" s="17"/>
      <c r="U86" s="17"/>
      <c r="V86" s="17"/>
      <c r="W86" s="17"/>
      <c r="X86" s="17"/>
      <c r="Y86" s="17"/>
      <c r="Z86" s="17"/>
      <c r="AA86" s="17"/>
      <c r="AB86" s="17"/>
      <c r="AC86" s="17"/>
      <c r="AD86" s="17"/>
      <c r="AE86" s="17"/>
      <c r="AF86" s="17"/>
      <c r="AG86" s="17"/>
      <c r="AH86" s="17"/>
      <c r="AI86" s="17"/>
      <c r="AJ86" s="17"/>
    </row>
    <row r="87" spans="17:36" ht="12.75" customHeight="1" x14ac:dyDescent="0.25"/>
    <row r="88" spans="17:36" ht="12.75" customHeight="1" x14ac:dyDescent="0.25"/>
    <row r="89" spans="17:36" ht="12.75" customHeight="1" x14ac:dyDescent="0.25"/>
    <row r="90" spans="17:36" ht="12.75" customHeight="1" x14ac:dyDescent="0.25"/>
    <row r="91" spans="17:36" ht="12.75" customHeight="1" x14ac:dyDescent="0.25"/>
    <row r="92" spans="17:36" ht="12.75" customHeight="1" x14ac:dyDescent="0.25"/>
    <row r="93" spans="17:36" ht="12.75" customHeight="1" x14ac:dyDescent="0.25"/>
    <row r="94" spans="17:36" ht="12.75" customHeight="1" x14ac:dyDescent="0.25"/>
    <row r="95" spans="17:36" ht="12.75" customHeight="1" x14ac:dyDescent="0.25"/>
    <row r="96" spans="17:3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sheetData>
  <mergeCells count="36">
    <mergeCell ref="H68:I68"/>
    <mergeCell ref="J68:K68"/>
    <mergeCell ref="J67:K67"/>
    <mergeCell ref="W67:X67"/>
    <mergeCell ref="W68:X68"/>
    <mergeCell ref="N67:O67"/>
    <mergeCell ref="N68:O68"/>
    <mergeCell ref="U67:V67"/>
    <mergeCell ref="U68:V68"/>
    <mergeCell ref="H63:K63"/>
    <mergeCell ref="H64:I64"/>
    <mergeCell ref="J64:K64"/>
    <mergeCell ref="H67:I67"/>
    <mergeCell ref="H65:I65"/>
    <mergeCell ref="J65:K65"/>
    <mergeCell ref="H66:I66"/>
    <mergeCell ref="J66:K66"/>
    <mergeCell ref="A5:B5"/>
    <mergeCell ref="A2:C2"/>
    <mergeCell ref="D2:F2"/>
    <mergeCell ref="A3:C3"/>
    <mergeCell ref="D3:F3"/>
    <mergeCell ref="P66:Q66"/>
    <mergeCell ref="P67:Q67"/>
    <mergeCell ref="P68:Q68"/>
    <mergeCell ref="AH66:AI66"/>
    <mergeCell ref="M63:Q64"/>
    <mergeCell ref="N66:O66"/>
    <mergeCell ref="T63:X64"/>
    <mergeCell ref="W65:X65"/>
    <mergeCell ref="W66:X66"/>
    <mergeCell ref="U65:V65"/>
    <mergeCell ref="U66:V66"/>
    <mergeCell ref="N65:O65"/>
    <mergeCell ref="P65:Q65"/>
    <mergeCell ref="AB63:AH63"/>
  </mergeCells>
  <phoneticPr fontId="19" type="noConversion"/>
  <dataValidations count="2">
    <dataValidation type="list" showInputMessage="1" showErrorMessage="1" sqref="D3:F3" xr:uid="{00000000-0002-0000-0800-000000000000}">
      <formula1>Review_Frequency</formula1>
    </dataValidation>
    <dataValidation type="date" allowBlank="1" showInputMessage="1" showErrorMessage="1" sqref="D2:F2" xr:uid="{00000000-0002-0000-0800-000001000000}">
      <formula1>39722</formula1>
      <formula2>40178</formula2>
    </dataValidation>
  </dataValidations>
  <pageMargins left="0.78740157499999996" right="0.78740157499999996" top="0.984251969" bottom="0.984251969" header="0.5" footer="0.5"/>
  <pageSetup paperSize="9" scale="32" orientation="landscape" r:id="rId1"/>
  <headerFooter alignWithMargins="0"/>
  <colBreaks count="1" manualBreakCount="1">
    <brk id="54" max="71" man="1"/>
  </colBreaks>
  <ignoredErrors>
    <ignoredError sqref="V66" evalError="1"/>
  </ignoredErrors>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824A2-E282-4421-92D7-60DB8E598C2D}">
  <dimension ref="A2:H22"/>
  <sheetViews>
    <sheetView workbookViewId="0">
      <selection activeCell="C26" sqref="C26"/>
    </sheetView>
  </sheetViews>
  <sheetFormatPr defaultColWidth="9.1796875" defaultRowHeight="14.5" x14ac:dyDescent="0.35"/>
  <cols>
    <col min="1" max="1" width="17.1796875" style="455" customWidth="1"/>
    <col min="2" max="2" width="18.81640625" style="455" customWidth="1"/>
    <col min="3" max="3" width="56.453125" style="455" customWidth="1"/>
    <col min="4" max="4" width="25.7265625" style="455" customWidth="1"/>
    <col min="5" max="16384" width="9.1796875" style="455"/>
  </cols>
  <sheetData>
    <row r="2" spans="1:8" ht="15.5" x14ac:dyDescent="0.35">
      <c r="B2" s="472" t="s">
        <v>422</v>
      </c>
      <c r="C2" s="461"/>
      <c r="D2" s="461"/>
      <c r="E2" s="461"/>
      <c r="F2" s="461"/>
      <c r="G2" s="461"/>
      <c r="H2" s="461"/>
    </row>
    <row r="3" spans="1:8" ht="15" thickBot="1" x14ac:dyDescent="0.4">
      <c r="B3" s="473"/>
      <c r="C3" s="461"/>
      <c r="D3" s="461"/>
      <c r="E3" s="461"/>
      <c r="F3" s="461"/>
      <c r="G3" s="461"/>
      <c r="H3" s="461"/>
    </row>
    <row r="4" spans="1:8" ht="15" thickTop="1" x14ac:dyDescent="0.35">
      <c r="A4" s="474" t="s">
        <v>423</v>
      </c>
      <c r="B4" s="475" t="s">
        <v>424</v>
      </c>
      <c r="C4" s="475" t="s">
        <v>425</v>
      </c>
      <c r="D4" s="476" t="s">
        <v>426</v>
      </c>
      <c r="F4" s="461"/>
      <c r="G4" s="461"/>
    </row>
    <row r="5" spans="1:8" x14ac:dyDescent="0.35">
      <c r="A5" s="478" t="s">
        <v>438</v>
      </c>
      <c r="B5" s="479">
        <v>44154</v>
      </c>
      <c r="C5" s="477" t="s">
        <v>439</v>
      </c>
      <c r="D5" s="478" t="s">
        <v>438</v>
      </c>
      <c r="H5" s="461"/>
    </row>
    <row r="6" spans="1:8" x14ac:dyDescent="0.35">
      <c r="A6" s="478" t="s">
        <v>438</v>
      </c>
      <c r="B6" s="479">
        <v>44172</v>
      </c>
      <c r="C6" s="477" t="s">
        <v>617</v>
      </c>
      <c r="D6" s="478" t="s">
        <v>438</v>
      </c>
      <c r="H6" s="461"/>
    </row>
    <row r="7" spans="1:8" x14ac:dyDescent="0.35">
      <c r="A7" s="478" t="s">
        <v>438</v>
      </c>
      <c r="B7" s="479">
        <v>44221</v>
      </c>
      <c r="C7" s="477" t="s">
        <v>640</v>
      </c>
      <c r="D7" s="478" t="s">
        <v>438</v>
      </c>
    </row>
    <row r="8" spans="1:8" x14ac:dyDescent="0.35">
      <c r="A8" s="478" t="s">
        <v>438</v>
      </c>
      <c r="B8" s="479">
        <v>44249</v>
      </c>
      <c r="C8" s="477" t="s">
        <v>640</v>
      </c>
      <c r="D8" s="478" t="s">
        <v>438</v>
      </c>
    </row>
    <row r="9" spans="1:8" x14ac:dyDescent="0.35">
      <c r="A9" s="478" t="s">
        <v>641</v>
      </c>
      <c r="B9" s="479">
        <v>44263</v>
      </c>
      <c r="C9" s="477" t="s">
        <v>639</v>
      </c>
      <c r="D9" s="478" t="s">
        <v>438</v>
      </c>
    </row>
    <row r="10" spans="1:8" x14ac:dyDescent="0.35">
      <c r="A10" s="478" t="s">
        <v>438</v>
      </c>
      <c r="B10" s="479">
        <v>44277</v>
      </c>
      <c r="C10" s="477" t="s">
        <v>640</v>
      </c>
      <c r="D10" s="478" t="s">
        <v>438</v>
      </c>
    </row>
    <row r="11" spans="1:8" x14ac:dyDescent="0.35">
      <c r="A11" s="478" t="s">
        <v>641</v>
      </c>
      <c r="B11" s="479">
        <v>44319</v>
      </c>
      <c r="C11" s="477" t="s">
        <v>640</v>
      </c>
      <c r="D11" s="478" t="s">
        <v>438</v>
      </c>
    </row>
    <row r="12" spans="1:8" x14ac:dyDescent="0.35">
      <c r="A12" s="478" t="s">
        <v>641</v>
      </c>
      <c r="B12" s="479">
        <v>44333</v>
      </c>
      <c r="C12" s="477" t="s">
        <v>760</v>
      </c>
      <c r="D12" s="478" t="s">
        <v>438</v>
      </c>
    </row>
    <row r="13" spans="1:8" x14ac:dyDescent="0.35">
      <c r="A13" s="478" t="s">
        <v>438</v>
      </c>
      <c r="B13" s="479">
        <v>44347</v>
      </c>
      <c r="C13" s="477" t="s">
        <v>640</v>
      </c>
      <c r="D13" s="478" t="s">
        <v>438</v>
      </c>
    </row>
    <row r="14" spans="1:8" x14ac:dyDescent="0.35">
      <c r="A14" s="478" t="s">
        <v>641</v>
      </c>
      <c r="B14" s="479">
        <v>44361</v>
      </c>
      <c r="C14" s="477" t="s">
        <v>942</v>
      </c>
      <c r="D14" s="478" t="s">
        <v>438</v>
      </c>
    </row>
    <row r="15" spans="1:8" x14ac:dyDescent="0.35">
      <c r="A15" s="478" t="s">
        <v>641</v>
      </c>
      <c r="B15" s="479">
        <v>44402</v>
      </c>
      <c r="C15" s="477" t="s">
        <v>943</v>
      </c>
      <c r="D15" s="478" t="s">
        <v>438</v>
      </c>
    </row>
    <row r="16" spans="1:8" x14ac:dyDescent="0.35">
      <c r="A16" s="478" t="s">
        <v>641</v>
      </c>
      <c r="B16" s="479">
        <v>44403</v>
      </c>
      <c r="C16" s="477" t="s">
        <v>941</v>
      </c>
      <c r="D16" s="478" t="s">
        <v>438</v>
      </c>
    </row>
    <row r="17" spans="1:4" x14ac:dyDescent="0.35">
      <c r="A17" s="478" t="s">
        <v>641</v>
      </c>
      <c r="B17" s="479">
        <v>44473</v>
      </c>
      <c r="C17" s="477" t="s">
        <v>941</v>
      </c>
      <c r="D17" s="478" t="s">
        <v>438</v>
      </c>
    </row>
    <row r="18" spans="1:4" x14ac:dyDescent="0.35">
      <c r="A18" s="478" t="s">
        <v>641</v>
      </c>
      <c r="B18" s="479">
        <v>44488</v>
      </c>
      <c r="C18" s="477" t="s">
        <v>940</v>
      </c>
      <c r="D18" s="478" t="s">
        <v>438</v>
      </c>
    </row>
    <row r="19" spans="1:4" x14ac:dyDescent="0.35">
      <c r="A19" s="478" t="s">
        <v>641</v>
      </c>
      <c r="B19" s="479">
        <v>44488</v>
      </c>
      <c r="C19" s="477" t="s">
        <v>940</v>
      </c>
      <c r="D19" s="478" t="s">
        <v>438</v>
      </c>
    </row>
    <row r="20" spans="1:4" ht="23" x14ac:dyDescent="0.35">
      <c r="A20" s="478" t="s">
        <v>438</v>
      </c>
      <c r="B20" s="479">
        <v>44522</v>
      </c>
      <c r="C20" s="477" t="s">
        <v>911</v>
      </c>
      <c r="D20" s="478" t="s">
        <v>438</v>
      </c>
    </row>
    <row r="21" spans="1:4" x14ac:dyDescent="0.35">
      <c r="A21" s="478" t="s">
        <v>641</v>
      </c>
      <c r="B21" s="479">
        <v>44697</v>
      </c>
      <c r="C21" s="477" t="s">
        <v>939</v>
      </c>
      <c r="D21" s="478" t="s">
        <v>438</v>
      </c>
    </row>
    <row r="22" spans="1:4" x14ac:dyDescent="0.35">
      <c r="A22" s="478" t="s">
        <v>641</v>
      </c>
      <c r="B22" s="479">
        <v>44733</v>
      </c>
      <c r="C22" s="477" t="s">
        <v>938</v>
      </c>
      <c r="D22" s="478" t="s">
        <v>438</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1:BW57"/>
  <sheetViews>
    <sheetView zoomScale="75" zoomScaleNormal="75" workbookViewId="0">
      <selection activeCell="D16" sqref="D16:M16"/>
    </sheetView>
  </sheetViews>
  <sheetFormatPr defaultColWidth="7.453125" defaultRowHeight="27.75" customHeight="1" x14ac:dyDescent="0.3"/>
  <cols>
    <col min="1" max="49" width="7.453125" style="74" customWidth="1"/>
    <col min="50" max="73" width="7.453125" style="76" customWidth="1"/>
    <col min="74" max="16384" width="7.453125" style="74"/>
  </cols>
  <sheetData>
    <row r="1" spans="1:75" ht="32.25" customHeight="1" thickTop="1" thickBot="1" x14ac:dyDescent="0.35">
      <c r="A1" s="33"/>
      <c r="B1" s="33"/>
      <c r="C1" s="33"/>
      <c r="E1" s="67"/>
      <c r="F1" s="67"/>
      <c r="G1" s="67"/>
      <c r="H1" s="67"/>
      <c r="I1" s="67"/>
      <c r="J1" s="67"/>
      <c r="K1" s="67"/>
      <c r="L1" s="705" t="s">
        <v>39</v>
      </c>
      <c r="M1" s="706"/>
      <c r="N1" s="706"/>
      <c r="O1" s="706"/>
      <c r="P1" s="706"/>
      <c r="Q1" s="707"/>
      <c r="R1" s="33"/>
      <c r="S1" s="33"/>
      <c r="T1" s="33"/>
      <c r="U1" s="33"/>
      <c r="V1" s="33"/>
      <c r="W1" s="33"/>
      <c r="X1" s="33"/>
      <c r="Y1" s="33"/>
      <c r="Z1" s="33"/>
      <c r="AA1" s="33"/>
      <c r="AB1" s="33"/>
      <c r="AC1" s="33"/>
      <c r="AD1" s="33"/>
      <c r="AE1" s="33"/>
      <c r="AF1" s="33"/>
      <c r="AG1" s="33"/>
      <c r="AH1" s="33"/>
      <c r="AI1" s="33"/>
      <c r="AJ1" s="33"/>
      <c r="AK1" s="33"/>
      <c r="AL1" s="33"/>
      <c r="AM1" s="33"/>
      <c r="AN1" s="11"/>
      <c r="AO1" s="75"/>
      <c r="AP1" s="75"/>
      <c r="AQ1" s="75"/>
      <c r="AR1" s="75"/>
      <c r="AS1" s="75"/>
      <c r="AT1" s="75"/>
      <c r="AU1" s="75"/>
      <c r="AV1" s="75"/>
      <c r="AW1" s="75"/>
      <c r="AX1" s="11"/>
      <c r="AY1" s="11"/>
      <c r="AZ1" s="11"/>
      <c r="BA1" s="11"/>
      <c r="BB1" s="11"/>
      <c r="BC1" s="11"/>
      <c r="BD1" s="11"/>
      <c r="BE1" s="11"/>
      <c r="BF1" s="11"/>
      <c r="BG1" s="11"/>
      <c r="BH1" s="11"/>
      <c r="BI1" s="11"/>
      <c r="BJ1" s="11"/>
      <c r="BK1" s="11"/>
      <c r="BL1" s="11"/>
      <c r="BM1" s="11"/>
      <c r="BN1" s="11"/>
      <c r="BO1" s="11"/>
      <c r="BP1" s="11"/>
      <c r="BQ1" s="11"/>
      <c r="BR1" s="11"/>
      <c r="BS1" s="11"/>
      <c r="BT1" s="11"/>
      <c r="BU1" s="11"/>
    </row>
    <row r="2" spans="1:75" ht="27.75" customHeight="1" thickTop="1" x14ac:dyDescent="0.3">
      <c r="A2" s="75"/>
      <c r="B2" s="34"/>
      <c r="C2" s="34"/>
      <c r="D2" s="34"/>
      <c r="E2" s="34"/>
      <c r="F2" s="34"/>
      <c r="G2" s="34"/>
      <c r="H2" s="34"/>
      <c r="I2" s="34"/>
      <c r="J2" s="34"/>
      <c r="K2" s="34"/>
      <c r="L2" s="34"/>
      <c r="M2" s="34"/>
      <c r="N2" s="34"/>
      <c r="O2" s="34"/>
      <c r="P2" s="75"/>
      <c r="Q2" s="75"/>
      <c r="R2" s="75"/>
      <c r="S2" s="75"/>
      <c r="T2" s="75"/>
      <c r="U2" s="75"/>
      <c r="V2" s="75"/>
      <c r="W2" s="75"/>
      <c r="X2" s="75"/>
      <c r="Y2" s="75"/>
      <c r="Z2" s="75"/>
      <c r="AA2" s="75"/>
      <c r="AB2" s="75"/>
      <c r="AC2" s="75"/>
      <c r="AD2" s="75"/>
      <c r="AE2" s="75"/>
      <c r="AF2" s="75"/>
      <c r="AG2" s="75"/>
      <c r="AH2" s="11"/>
      <c r="AI2" s="11"/>
      <c r="AJ2" s="11"/>
      <c r="AK2" s="75"/>
      <c r="AL2" s="75"/>
      <c r="AM2" s="75"/>
      <c r="AN2" s="75"/>
      <c r="AO2" s="75"/>
      <c r="AP2" s="75"/>
      <c r="AQ2" s="75"/>
      <c r="AR2" s="75"/>
      <c r="AS2" s="75"/>
      <c r="AT2" s="75"/>
      <c r="AU2" s="75"/>
      <c r="AV2" s="75"/>
      <c r="AW2" s="75"/>
      <c r="AX2" s="11"/>
      <c r="AY2" s="11"/>
      <c r="AZ2" s="11"/>
      <c r="BA2" s="11"/>
      <c r="BB2" s="11"/>
      <c r="BC2" s="11"/>
      <c r="BD2" s="11"/>
      <c r="BE2" s="11"/>
      <c r="BF2" s="11"/>
      <c r="BG2" s="11"/>
      <c r="BH2" s="11"/>
      <c r="BI2" s="11"/>
      <c r="BJ2" s="11"/>
      <c r="BK2" s="11"/>
      <c r="BL2" s="11"/>
      <c r="BM2" s="11"/>
      <c r="BN2" s="11"/>
      <c r="BO2" s="11"/>
      <c r="BP2" s="11"/>
      <c r="BQ2" s="11"/>
      <c r="BR2" s="11"/>
      <c r="BS2" s="11"/>
      <c r="BT2" s="11"/>
      <c r="BU2" s="11"/>
    </row>
    <row r="3" spans="1:75" ht="27.75" customHeight="1" x14ac:dyDescent="0.3">
      <c r="A3" s="75"/>
      <c r="B3" s="34"/>
      <c r="C3" s="34"/>
      <c r="D3" s="708" t="s">
        <v>37</v>
      </c>
      <c r="E3" s="708"/>
      <c r="F3" s="708"/>
      <c r="G3" s="708"/>
      <c r="H3" s="708"/>
      <c r="I3" s="708"/>
      <c r="J3" s="708"/>
      <c r="K3" s="708"/>
      <c r="L3" s="708"/>
      <c r="M3" s="708"/>
      <c r="N3" s="34"/>
      <c r="O3" s="34"/>
      <c r="P3" s="34"/>
      <c r="Q3" s="708" t="s">
        <v>52</v>
      </c>
      <c r="R3" s="708"/>
      <c r="S3" s="708"/>
      <c r="T3" s="708"/>
      <c r="U3" s="708"/>
      <c r="V3" s="708"/>
      <c r="W3" s="708"/>
      <c r="X3" s="708"/>
      <c r="Y3" s="708"/>
      <c r="Z3" s="708"/>
      <c r="AA3" s="75"/>
      <c r="AB3" s="75"/>
      <c r="AC3" s="75"/>
      <c r="AD3" s="75"/>
      <c r="AE3" s="75"/>
      <c r="AF3" s="75"/>
      <c r="AG3" s="75"/>
      <c r="AH3" s="75"/>
      <c r="AI3" s="75"/>
      <c r="AJ3" s="75"/>
      <c r="AK3" s="75"/>
      <c r="AL3" s="75"/>
      <c r="AM3" s="75"/>
      <c r="AN3" s="75"/>
      <c r="AO3" s="75"/>
      <c r="AP3" s="75"/>
      <c r="AQ3" s="75"/>
    </row>
    <row r="4" spans="1:75" ht="27.75" customHeight="1" x14ac:dyDescent="0.3">
      <c r="A4" s="75"/>
      <c r="B4" s="34"/>
      <c r="C4" s="34"/>
      <c r="D4" s="35">
        <v>1</v>
      </c>
      <c r="E4" s="36">
        <v>2</v>
      </c>
      <c r="F4" s="36">
        <v>3</v>
      </c>
      <c r="G4" s="36">
        <v>4</v>
      </c>
      <c r="H4" s="36">
        <v>5</v>
      </c>
      <c r="I4" s="36">
        <v>6</v>
      </c>
      <c r="J4" s="36">
        <v>7</v>
      </c>
      <c r="K4" s="36">
        <v>8</v>
      </c>
      <c r="L4" s="36">
        <v>9</v>
      </c>
      <c r="M4" s="36">
        <v>10</v>
      </c>
      <c r="N4" s="34"/>
      <c r="O4" s="34"/>
      <c r="P4" s="34"/>
      <c r="Q4" s="35">
        <v>1</v>
      </c>
      <c r="R4" s="36">
        <v>2</v>
      </c>
      <c r="S4" s="36">
        <v>3</v>
      </c>
      <c r="T4" s="36">
        <v>4</v>
      </c>
      <c r="U4" s="36">
        <v>5</v>
      </c>
      <c r="V4" s="36">
        <v>6</v>
      </c>
      <c r="W4" s="36">
        <v>7</v>
      </c>
      <c r="X4" s="36">
        <v>8</v>
      </c>
      <c r="Y4" s="36">
        <v>9</v>
      </c>
      <c r="Z4" s="36">
        <v>10</v>
      </c>
      <c r="AA4" s="75"/>
      <c r="AB4" s="75"/>
      <c r="AC4" s="75"/>
      <c r="AD4" s="75"/>
      <c r="AE4" s="75"/>
      <c r="AF4" s="75"/>
      <c r="AG4" s="11"/>
      <c r="AH4" s="11"/>
      <c r="AI4" s="11"/>
      <c r="AJ4" s="75"/>
      <c r="AK4" s="75"/>
      <c r="AL4" s="75"/>
      <c r="AM4" s="75"/>
      <c r="AN4" s="75"/>
      <c r="AO4" s="75"/>
      <c r="AP4" s="75"/>
      <c r="AQ4" s="75"/>
      <c r="AR4" s="75"/>
      <c r="AS4" s="75"/>
      <c r="AT4" s="75"/>
      <c r="AU4" s="75"/>
      <c r="AV4" s="75"/>
      <c r="AW4" s="75"/>
      <c r="AX4" s="11"/>
      <c r="AY4" s="11"/>
      <c r="AZ4" s="11"/>
      <c r="BA4" s="11"/>
      <c r="BB4" s="11"/>
      <c r="BC4" s="11"/>
      <c r="BD4" s="11"/>
      <c r="BE4" s="11"/>
      <c r="BF4" s="11"/>
      <c r="BG4" s="11"/>
      <c r="BH4" s="11"/>
      <c r="BI4" s="11"/>
      <c r="BJ4" s="11"/>
      <c r="BK4" s="11"/>
      <c r="BL4" s="11"/>
      <c r="BM4" s="11"/>
      <c r="BN4" s="11"/>
      <c r="BO4" s="11"/>
      <c r="BP4" s="11"/>
      <c r="BQ4" s="11"/>
      <c r="BR4" s="11"/>
      <c r="BS4" s="11"/>
      <c r="BT4" s="11"/>
      <c r="BU4" s="11"/>
    </row>
    <row r="5" spans="1:75" ht="27.75" customHeight="1" x14ac:dyDescent="0.3">
      <c r="A5" s="75"/>
      <c r="B5" s="701" t="s">
        <v>38</v>
      </c>
      <c r="C5" s="35">
        <v>1</v>
      </c>
      <c r="D5" s="37" t="e">
        <f>IF(SUMPRODUCT((FMEAFORM!$AC$10:$AC$107=D$4)*(FMEAFORM!$AD$10:$AD$107=$C5))=0,"",SUMPRODUCT((FMEAFORM!$AC$10:$AC$107=D$4)*(FMEAFORM!$AD$10:$AD$107=$C5)))</f>
        <v>#REF!</v>
      </c>
      <c r="E5" s="37" t="e">
        <f>IF(SUMPRODUCT((FMEAFORM!$AC$10:$AC$107=E$4)*(FMEAFORM!$AD$10:$AD$107=$C5))=0,"",SUMPRODUCT((FMEAFORM!$AC$10:$AC$107=E$4)*(FMEAFORM!$AD$10:$AD$107=$C5)))</f>
        <v>#REF!</v>
      </c>
      <c r="F5" s="37" t="e">
        <f>IF(SUMPRODUCT((FMEAFORM!$AC$10:$AC$107=F$4)*(FMEAFORM!$AD$10:$AD$107=$C5))=0,"",SUMPRODUCT((FMEAFORM!$AC$10:$AC$107=F$4)*(FMEAFORM!$AD$10:$AD$107=$C5)))</f>
        <v>#REF!</v>
      </c>
      <c r="G5" s="37" t="e">
        <f>IF(SUMPRODUCT((FMEAFORM!$AC$10:$AC$107=G$4)*(FMEAFORM!$AD$10:$AD$107=$C5))=0,"",SUMPRODUCT((FMEAFORM!$AC$10:$AC$107=G$4)*(FMEAFORM!$AD$10:$AD$107=$C5)))</f>
        <v>#REF!</v>
      </c>
      <c r="H5" s="37" t="e">
        <f>IF(SUMPRODUCT((FMEAFORM!$AC$10:$AC$107=H$4)*(FMEAFORM!$AD$10:$AD$107=$C5))=0,"",SUMPRODUCT((FMEAFORM!$AC$10:$AC$107=H$4)*(FMEAFORM!$AD$10:$AD$107=$C5)))</f>
        <v>#REF!</v>
      </c>
      <c r="I5" s="37" t="e">
        <f>IF(SUMPRODUCT((FMEAFORM!$AC$10:$AC$107=I$4)*(FMEAFORM!$AD$10:$AD$107=$C5))=0,"",SUMPRODUCT((FMEAFORM!$AC$10:$AC$107=I$4)*(FMEAFORM!$AD$10:$AD$107=$C5)))</f>
        <v>#REF!</v>
      </c>
      <c r="J5" s="37" t="e">
        <f>IF(SUMPRODUCT((FMEAFORM!$AC$10:$AC$107=J$4)*(FMEAFORM!$AD$10:$AD$107=$C5))=0,"",SUMPRODUCT((FMEAFORM!$AC$10:$AC$107=J$4)*(FMEAFORM!$AD$10:$AD$107=$C5)))</f>
        <v>#REF!</v>
      </c>
      <c r="K5" s="37" t="e">
        <f>IF(SUMPRODUCT((FMEAFORM!$AC$10:$AC$107=K$4)*(FMEAFORM!$AD$10:$AD$107=$C5))=0,"",SUMPRODUCT((FMEAFORM!$AC$10:$AC$107=K$4)*(FMEAFORM!$AD$10:$AD$107=$C5)))</f>
        <v>#REF!</v>
      </c>
      <c r="L5" s="37" t="e">
        <f>IF(SUMPRODUCT((FMEAFORM!$AC$10:$AC$107=L$4)*(FMEAFORM!$AD$10:$AD$107=$C5))=0,"",SUMPRODUCT((FMEAFORM!$AC$10:$AC$107=L$4)*(FMEAFORM!$AD$10:$AD$107=$C5)))</f>
        <v>#REF!</v>
      </c>
      <c r="M5" s="37" t="e">
        <f>IF(SUMPRODUCT((FMEAFORM!$AC$10:$AC$107=M$4)*(FMEAFORM!$AD$10:$AD$107=$C5))=0,"",SUMPRODUCT((FMEAFORM!$AC$10:$AC$107=M$4)*(FMEAFORM!$AD$10:$AD$107=$C5)))</f>
        <v>#REF!</v>
      </c>
      <c r="N5" s="34"/>
      <c r="O5" s="701" t="s">
        <v>38</v>
      </c>
      <c r="P5" s="73">
        <v>1</v>
      </c>
      <c r="Q5" s="37" t="e">
        <f>IF(SUMPRODUCT((FMEAFORM!$AE$10:$AE$107=Q$4)*(FMEAFORM!$AD$10:$AD$107=$C5))=0,"",SUMPRODUCT((FMEAFORM!$AE$10:$AE$107=Q$4)*(FMEAFORM!$AD$10:$AD$107=$C5)))</f>
        <v>#REF!</v>
      </c>
      <c r="R5" s="37" t="e">
        <f>IF(SUMPRODUCT((FMEAFORM!$AE$10:$AE$107=R$4)*(FMEAFORM!$AD$10:$AD$107=$C5))=0,"",SUMPRODUCT((FMEAFORM!$AE$10:$AE$107=R$4)*(FMEAFORM!$AD$10:$AD$107=$C5)))</f>
        <v>#REF!</v>
      </c>
      <c r="S5" s="37" t="e">
        <f>IF(SUMPRODUCT((FMEAFORM!$AE$10:$AE$107=S$4)*(FMEAFORM!$AD$10:$AD$107=$C5))=0,"",SUMPRODUCT((FMEAFORM!$AE$10:$AE$107=S$4)*(FMEAFORM!$AD$10:$AD$107=$C5)))</f>
        <v>#REF!</v>
      </c>
      <c r="T5" s="37" t="e">
        <f>IF(SUMPRODUCT((FMEAFORM!$AE$10:$AE$107=T$4)*(FMEAFORM!$AD$10:$AD$107=$C5))=0,"",SUMPRODUCT((FMEAFORM!$AE$10:$AE$107=T$4)*(FMEAFORM!$AD$10:$AD$107=$C5)))</f>
        <v>#REF!</v>
      </c>
      <c r="U5" s="37" t="e">
        <f>IF(SUMPRODUCT((FMEAFORM!$AE$10:$AE$107=U$4)*(FMEAFORM!$AD$10:$AD$107=$C5))=0,"",SUMPRODUCT((FMEAFORM!$AE$10:$AE$107=U$4)*(FMEAFORM!$AD$10:$AD$107=$C5)))</f>
        <v>#REF!</v>
      </c>
      <c r="V5" s="37" t="e">
        <f>IF(SUMPRODUCT((FMEAFORM!$AE$10:$AE$107=V$4)*(FMEAFORM!$AD$10:$AD$107=$C5))=0,"",SUMPRODUCT((FMEAFORM!$AE$10:$AE$107=V$4)*(FMEAFORM!$AD$10:$AD$107=$C5)))</f>
        <v>#REF!</v>
      </c>
      <c r="W5" s="37" t="e">
        <f>IF(SUMPRODUCT((FMEAFORM!$AE$10:$AE$107=W$4)*(FMEAFORM!$AD$10:$AD$107=$C5))=0,"",SUMPRODUCT((FMEAFORM!$AE$10:$AE$107=W$4)*(FMEAFORM!$AD$10:$AD$107=$C5)))</f>
        <v>#REF!</v>
      </c>
      <c r="X5" s="37" t="e">
        <f>IF(SUMPRODUCT((FMEAFORM!$AE$10:$AE$107=X$4)*(FMEAFORM!$AD$10:$AD$107=$C5))=0,"",SUMPRODUCT((FMEAFORM!$AE$10:$AE$107=X$4)*(FMEAFORM!$AD$10:$AD$107=$C5)))</f>
        <v>#REF!</v>
      </c>
      <c r="Y5" s="37" t="e">
        <f>IF(SUMPRODUCT((FMEAFORM!$AE$10:$AE$107=Y$4)*(FMEAFORM!$AD$10:$AD$107=$C5))=0,"",SUMPRODUCT((FMEAFORM!$AE$10:$AE$107=Y$4)*(FMEAFORM!$AD$10:$AD$107=$C5)))</f>
        <v>#REF!</v>
      </c>
      <c r="Z5" s="37" t="e">
        <f>IF(SUMPRODUCT((FMEAFORM!$AE$10:$AE$107=Z$4)*(FMEAFORM!$AD$10:$AD$107=$C5))=0,"",SUMPRODUCT((FMEAFORM!$AE$10:$AE$107=Z$4)*(FMEAFORM!$AD$10:$AD$107=$C5)))</f>
        <v>#REF!</v>
      </c>
      <c r="AA5" s="75"/>
      <c r="AB5" s="75"/>
      <c r="AC5" s="75"/>
      <c r="AD5" s="75"/>
      <c r="AE5" s="75"/>
      <c r="AF5" s="75"/>
      <c r="AG5" s="77"/>
      <c r="AH5" s="77"/>
      <c r="AI5" s="77"/>
      <c r="AJ5" s="75"/>
      <c r="AK5" s="75"/>
      <c r="AL5" s="75"/>
      <c r="AM5" s="75"/>
      <c r="AN5" s="75"/>
      <c r="AO5" s="75"/>
      <c r="AP5" s="75"/>
      <c r="AQ5" s="75"/>
      <c r="AR5" s="75"/>
      <c r="AS5" s="75"/>
      <c r="AT5" s="75"/>
      <c r="AU5" s="75"/>
      <c r="AV5" s="75"/>
      <c r="AW5" s="75"/>
      <c r="AX5" s="11"/>
      <c r="AY5" s="11"/>
      <c r="AZ5" s="11"/>
      <c r="BA5" s="11"/>
      <c r="BB5" s="11"/>
      <c r="BC5" s="11"/>
      <c r="BD5" s="11"/>
      <c r="BE5" s="11"/>
      <c r="BF5" s="11"/>
      <c r="BG5" s="11"/>
      <c r="BH5" s="11"/>
      <c r="BI5" s="11"/>
      <c r="BJ5" s="11"/>
      <c r="BK5" s="11"/>
      <c r="BL5" s="11"/>
      <c r="BM5" s="11"/>
      <c r="BN5" s="11"/>
      <c r="BO5" s="11"/>
      <c r="BP5" s="11"/>
      <c r="BQ5" s="11"/>
      <c r="BR5" s="11"/>
      <c r="BS5" s="11"/>
      <c r="BT5" s="11"/>
      <c r="BU5" s="11"/>
    </row>
    <row r="6" spans="1:75" ht="27.75" customHeight="1" x14ac:dyDescent="0.3">
      <c r="A6" s="75"/>
      <c r="B6" s="701"/>
      <c r="C6" s="36">
        <v>2</v>
      </c>
      <c r="D6" s="37" t="e">
        <f>IF(SUMPRODUCT((FMEAFORM!$AC$10:$AC$107=D$4)*(FMEAFORM!$AD$10:$AD$107=$C6))=0,"",SUMPRODUCT((FMEAFORM!$AC$10:$AC$107=D$4)*(FMEAFORM!$AD$10:$AD$107=$C6)))</f>
        <v>#REF!</v>
      </c>
      <c r="E6" s="37" t="e">
        <f>IF(SUMPRODUCT((FMEAFORM!$AC$10:$AC$107=E$4)*(FMEAFORM!$AD$10:$AD$107=$C6))=0,"",SUMPRODUCT((FMEAFORM!$AC$10:$AC$107=E$4)*(FMEAFORM!$AD$10:$AD$107=$C6)))</f>
        <v>#REF!</v>
      </c>
      <c r="F6" s="37" t="e">
        <f>IF(SUMPRODUCT((FMEAFORM!$AC$10:$AC$107=F$4)*(FMEAFORM!$AD$10:$AD$107=$C6))=0,"",SUMPRODUCT((FMEAFORM!$AC$10:$AC$107=F$4)*(FMEAFORM!$AD$10:$AD$107=$C6)))</f>
        <v>#REF!</v>
      </c>
      <c r="G6" s="37" t="e">
        <f>IF(SUMPRODUCT((FMEAFORM!$AC$10:$AC$107=G$4)*(FMEAFORM!$AD$10:$AD$107=$C6))=0,"",SUMPRODUCT((FMEAFORM!$AC$10:$AC$107=G$4)*(FMEAFORM!$AD$10:$AD$107=$C6)))</f>
        <v>#REF!</v>
      </c>
      <c r="H6" s="37" t="e">
        <f>IF(SUMPRODUCT((FMEAFORM!$AC$10:$AC$107=H$4)*(FMEAFORM!$AD$10:$AD$107=$C6))=0,"",SUMPRODUCT((FMEAFORM!$AC$10:$AC$107=H$4)*(FMEAFORM!$AD$10:$AD$107=$C6)))</f>
        <v>#REF!</v>
      </c>
      <c r="I6" s="37" t="e">
        <f>IF(SUMPRODUCT((FMEAFORM!$AC$10:$AC$107=I$4)*(FMEAFORM!$AD$10:$AD$107=$C6))=0,"",SUMPRODUCT((FMEAFORM!$AC$10:$AC$107=I$4)*(FMEAFORM!$AD$10:$AD$107=$C6)))</f>
        <v>#REF!</v>
      </c>
      <c r="J6" s="37" t="e">
        <f>IF(SUMPRODUCT((FMEAFORM!$AC$10:$AC$107=J$4)*(FMEAFORM!$AD$10:$AD$107=$C6))=0,"",SUMPRODUCT((FMEAFORM!$AC$10:$AC$107=J$4)*(FMEAFORM!$AD$10:$AD$107=$C6)))</f>
        <v>#REF!</v>
      </c>
      <c r="K6" s="37" t="e">
        <f>IF(SUMPRODUCT((FMEAFORM!$AC$10:$AC$107=K$4)*(FMEAFORM!$AD$10:$AD$107=$C6))=0,"",SUMPRODUCT((FMEAFORM!$AC$10:$AC$107=K$4)*(FMEAFORM!$AD$10:$AD$107=$C6)))</f>
        <v>#REF!</v>
      </c>
      <c r="L6" s="37" t="e">
        <f>IF(SUMPRODUCT((FMEAFORM!$AC$10:$AC$107=L$4)*(FMEAFORM!$AD$10:$AD$107=$C6))=0,"",SUMPRODUCT((FMEAFORM!$AC$10:$AC$107=L$4)*(FMEAFORM!$AD$10:$AD$107=$C6)))</f>
        <v>#REF!</v>
      </c>
      <c r="M6" s="68" t="e">
        <f>IF(SUMPRODUCT((FMEAFORM!$AC$10:$AC$107=M$4)*(FMEAFORM!$AD$10:$AD$107=$C6))=0,"",SUMPRODUCT((FMEAFORM!$AC$10:$AC$107=M$4)*(FMEAFORM!$AD$10:$AD$107=$C6)))</f>
        <v>#REF!</v>
      </c>
      <c r="N6" s="34"/>
      <c r="O6" s="701"/>
      <c r="P6" s="69">
        <v>2</v>
      </c>
      <c r="Q6" s="37" t="e">
        <f>IF(SUMPRODUCT((FMEAFORM!$AE$10:$AE$107=Q$4)*(FMEAFORM!$AD$10:$AD$107=$C6))=0,"",SUMPRODUCT((FMEAFORM!$AE$10:$AE$107=Q$4)*(FMEAFORM!$AD$10:$AD$107=$C6)))</f>
        <v>#REF!</v>
      </c>
      <c r="R6" s="37" t="e">
        <f>IF(SUMPRODUCT((FMEAFORM!$AE$10:$AE$107=R$4)*(FMEAFORM!$AD$10:$AD$107=$C6))=0,"",SUMPRODUCT((FMEAFORM!$AE$10:$AE$107=R$4)*(FMEAFORM!$AD$10:$AD$107=$C6)))</f>
        <v>#REF!</v>
      </c>
      <c r="S6" s="37" t="e">
        <f>IF(SUMPRODUCT((FMEAFORM!$AE$10:$AE$107=S$4)*(FMEAFORM!$AD$10:$AD$107=$C6))=0,"",SUMPRODUCT((FMEAFORM!$AE$10:$AE$107=S$4)*(FMEAFORM!$AD$10:$AD$107=$C6)))</f>
        <v>#REF!</v>
      </c>
      <c r="T6" s="37" t="e">
        <f>IF(SUMPRODUCT((FMEAFORM!$AE$10:$AE$107=T$4)*(FMEAFORM!$AD$10:$AD$107=$C6))=0,"",SUMPRODUCT((FMEAFORM!$AE$10:$AE$107=T$4)*(FMEAFORM!$AD$10:$AD$107=$C6)))</f>
        <v>#REF!</v>
      </c>
      <c r="U6" s="37" t="e">
        <f>IF(SUMPRODUCT((FMEAFORM!$AE$10:$AE$107=U$4)*(FMEAFORM!$AD$10:$AD$107=$C6))=0,"",SUMPRODUCT((FMEAFORM!$AE$10:$AE$107=U$4)*(FMEAFORM!$AD$10:$AD$107=$C6)))</f>
        <v>#REF!</v>
      </c>
      <c r="V6" s="37" t="e">
        <f>IF(SUMPRODUCT((FMEAFORM!$AE$10:$AE$107=V$4)*(FMEAFORM!$AD$10:$AD$107=$C6))=0,"",SUMPRODUCT((FMEAFORM!$AE$10:$AE$107=V$4)*(FMEAFORM!$AD$10:$AD$107=$C6)))</f>
        <v>#REF!</v>
      </c>
      <c r="W6" s="37" t="e">
        <f>IF(SUMPRODUCT((FMEAFORM!$AE$10:$AE$107=W$4)*(FMEAFORM!$AD$10:$AD$107=$C6))=0,"",SUMPRODUCT((FMEAFORM!$AE$10:$AE$107=W$4)*(FMEAFORM!$AD$10:$AD$107=$C6)))</f>
        <v>#REF!</v>
      </c>
      <c r="X6" s="37" t="e">
        <f>IF(SUMPRODUCT((FMEAFORM!$AE$10:$AE$107=X$4)*(FMEAFORM!$AD$10:$AD$107=$C6))=0,"",SUMPRODUCT((FMEAFORM!$AE$10:$AE$107=X$4)*(FMEAFORM!$AD$10:$AD$107=$C6)))</f>
        <v>#REF!</v>
      </c>
      <c r="Y6" s="37" t="e">
        <f>IF(SUMPRODUCT((FMEAFORM!$AE$10:$AE$107=Y$4)*(FMEAFORM!$AD$10:$AD$107=$C6))=0,"",SUMPRODUCT((FMEAFORM!$AE$10:$AE$107=Y$4)*(FMEAFORM!$AD$10:$AD$107=$C6)))</f>
        <v>#REF!</v>
      </c>
      <c r="Z6" s="68" t="e">
        <f>IF(SUMPRODUCT((FMEAFORM!$AE$10:$AE$107=Z$4)*(FMEAFORM!$AD$10:$AD$107=$C6))=0,"",SUMPRODUCT((FMEAFORM!$AE$10:$AE$107=Z$4)*(FMEAFORM!$AD$10:$AD$107=$C6)))</f>
        <v>#REF!</v>
      </c>
      <c r="AA6" s="75"/>
      <c r="AB6" s="75"/>
      <c r="AC6" s="75"/>
      <c r="AD6" s="75"/>
      <c r="AE6" s="75"/>
      <c r="AF6" s="75"/>
      <c r="AG6" s="75"/>
      <c r="AH6" s="75"/>
      <c r="AI6" s="75"/>
      <c r="AJ6" s="75"/>
      <c r="AK6" s="75"/>
      <c r="AL6" s="75"/>
      <c r="AM6" s="75"/>
      <c r="AN6" s="75"/>
      <c r="AO6" s="75"/>
      <c r="AP6" s="75"/>
      <c r="AQ6" s="75"/>
      <c r="AR6" s="75"/>
      <c r="AS6" s="75"/>
      <c r="AT6" s="75"/>
      <c r="AU6" s="75"/>
      <c r="AV6" s="75"/>
      <c r="AW6" s="75"/>
      <c r="AX6" s="11"/>
      <c r="AY6" s="11"/>
      <c r="AZ6" s="11"/>
      <c r="BA6" s="11"/>
      <c r="BB6" s="11"/>
      <c r="BC6" s="11"/>
      <c r="BD6" s="11"/>
      <c r="BE6" s="11"/>
      <c r="BF6" s="11"/>
      <c r="BG6" s="11"/>
      <c r="BH6" s="11"/>
      <c r="BI6" s="11"/>
      <c r="BJ6" s="11"/>
      <c r="BK6" s="11"/>
      <c r="BL6" s="11"/>
      <c r="BM6" s="11"/>
      <c r="BN6" s="11"/>
      <c r="BO6" s="11"/>
      <c r="BP6" s="11"/>
      <c r="BQ6" s="11"/>
      <c r="BR6" s="11"/>
      <c r="BS6" s="11"/>
      <c r="BT6" s="11"/>
      <c r="BU6" s="11"/>
    </row>
    <row r="7" spans="1:75" ht="27.75" customHeight="1" x14ac:dyDescent="0.3">
      <c r="A7" s="75"/>
      <c r="B7" s="701"/>
      <c r="C7" s="36">
        <v>3</v>
      </c>
      <c r="D7" s="37" t="e">
        <f>IF(SUMPRODUCT((FMEAFORM!$AC$10:$AC$107=D$4)*(FMEAFORM!$AD$10:$AD$107=$C7))=0,"",SUMPRODUCT((FMEAFORM!$AC$10:$AC$107=D$4)*(FMEAFORM!$AD$10:$AD$107=$C7)))</f>
        <v>#REF!</v>
      </c>
      <c r="E7" s="37" t="e">
        <f>IF(SUMPRODUCT((FMEAFORM!$AC$10:$AC$107=E$4)*(FMEAFORM!$AD$10:$AD$107=$C7))=0,"",SUMPRODUCT((FMEAFORM!$AC$10:$AC$107=E$4)*(FMEAFORM!$AD$10:$AD$107=$C7)))</f>
        <v>#REF!</v>
      </c>
      <c r="F7" s="37" t="e">
        <f>IF(SUMPRODUCT((FMEAFORM!$AC$10:$AC$107=F$4)*(FMEAFORM!$AD$10:$AD$107=$C7))=0,"",SUMPRODUCT((FMEAFORM!$AC$10:$AC$107=F$4)*(FMEAFORM!$AD$10:$AD$107=$C7)))</f>
        <v>#REF!</v>
      </c>
      <c r="G7" s="37" t="e">
        <f>IF(SUMPRODUCT((FMEAFORM!$AC$10:$AC$107=G$4)*(FMEAFORM!$AD$10:$AD$107=$C7))=0,"",SUMPRODUCT((FMEAFORM!$AC$10:$AC$107=G$4)*(FMEAFORM!$AD$10:$AD$107=$C7)))</f>
        <v>#REF!</v>
      </c>
      <c r="H7" s="37" t="e">
        <f>IF(SUMPRODUCT((FMEAFORM!$AC$10:$AC$107=H$4)*(FMEAFORM!$AD$10:$AD$107=$C7))=0,"",SUMPRODUCT((FMEAFORM!$AC$10:$AC$107=H$4)*(FMEAFORM!$AD$10:$AD$107=$C7)))</f>
        <v>#REF!</v>
      </c>
      <c r="I7" s="37" t="e">
        <f>IF(SUMPRODUCT((FMEAFORM!$AC$10:$AC$107=I$4)*(FMEAFORM!$AD$10:$AD$107=$C7))=0,"",SUMPRODUCT((FMEAFORM!$AC$10:$AC$107=I$4)*(FMEAFORM!$AD$10:$AD$107=$C7)))</f>
        <v>#REF!</v>
      </c>
      <c r="J7" s="68" t="e">
        <f>IF(SUMPRODUCT((FMEAFORM!$AC$10:$AC$107=J$4)*(FMEAFORM!$AD$10:$AD$107=$C7))=0,"",SUMPRODUCT((FMEAFORM!$AC$10:$AC$107=J$4)*(FMEAFORM!$AD$10:$AD$107=$C7)))</f>
        <v>#REF!</v>
      </c>
      <c r="K7" s="68" t="e">
        <f>IF(SUMPRODUCT((FMEAFORM!$AC$10:$AC$107=K$4)*(FMEAFORM!$AD$10:$AD$107=$C7))=0,"",SUMPRODUCT((FMEAFORM!$AC$10:$AC$107=K$4)*(FMEAFORM!$AD$10:$AD$107=$C7)))</f>
        <v>#REF!</v>
      </c>
      <c r="L7" s="41" t="e">
        <f>IF(SUMPRODUCT((FMEAFORM!$AC$10:$AC$107=L$4)*(FMEAFORM!$AD$10:$AD$107=$C7))=0,"",SUMPRODUCT((FMEAFORM!$AC$10:$AC$107=L$4)*(FMEAFORM!$AD$10:$AD$107=$C7)))</f>
        <v>#REF!</v>
      </c>
      <c r="M7" s="41" t="e">
        <f>IF(SUMPRODUCT((FMEAFORM!$AC$10:$AC$107=M$4)*(FMEAFORM!$AD$10:$AD$107=$C7))=0,"",SUMPRODUCT((FMEAFORM!$AC$10:$AC$107=M$4)*(FMEAFORM!$AD$10:$AD$107=$C7)))</f>
        <v>#REF!</v>
      </c>
      <c r="N7" s="34"/>
      <c r="O7" s="701"/>
      <c r="P7" s="69">
        <v>3</v>
      </c>
      <c r="Q7" s="37" t="e">
        <f>IF(SUMPRODUCT((FMEAFORM!$AE$10:$AE$107=Q$4)*(FMEAFORM!$AD$10:$AD$107=$C7))=0,"",SUMPRODUCT((FMEAFORM!$AE$10:$AE$107=Q$4)*(FMEAFORM!$AD$10:$AD$107=$C7)))</f>
        <v>#REF!</v>
      </c>
      <c r="R7" s="37" t="e">
        <f>IF(SUMPRODUCT((FMEAFORM!$AE$10:$AE$107=R$4)*(FMEAFORM!$AD$10:$AD$107=$C7))=0,"",SUMPRODUCT((FMEAFORM!$AE$10:$AE$107=R$4)*(FMEAFORM!$AD$10:$AD$107=$C7)))</f>
        <v>#REF!</v>
      </c>
      <c r="S7" s="37" t="e">
        <f>IF(SUMPRODUCT((FMEAFORM!$AE$10:$AE$107=S$4)*(FMEAFORM!$AD$10:$AD$107=$C7))=0,"",SUMPRODUCT((FMEAFORM!$AE$10:$AE$107=S$4)*(FMEAFORM!$AD$10:$AD$107=$C7)))</f>
        <v>#REF!</v>
      </c>
      <c r="T7" s="37" t="e">
        <f>IF(SUMPRODUCT((FMEAFORM!$AE$10:$AE$107=T$4)*(FMEAFORM!$AD$10:$AD$107=$C7))=0,"",SUMPRODUCT((FMEAFORM!$AE$10:$AE$107=T$4)*(FMEAFORM!$AD$10:$AD$107=$C7)))</f>
        <v>#REF!</v>
      </c>
      <c r="U7" s="37" t="e">
        <f>IF(SUMPRODUCT((FMEAFORM!$AE$10:$AE$107=U$4)*(FMEAFORM!$AD$10:$AD$107=$C7))=0,"",SUMPRODUCT((FMEAFORM!$AE$10:$AE$107=U$4)*(FMEAFORM!$AD$10:$AD$107=$C7)))</f>
        <v>#REF!</v>
      </c>
      <c r="V7" s="37" t="e">
        <f>IF(SUMPRODUCT((FMEAFORM!$AE$10:$AE$107=V$4)*(FMEAFORM!$AD$10:$AD$107=$C7))=0,"",SUMPRODUCT((FMEAFORM!$AE$10:$AE$107=V$4)*(FMEAFORM!$AD$10:$AD$107=$C7)))</f>
        <v>#REF!</v>
      </c>
      <c r="W7" s="68" t="e">
        <f>IF(SUMPRODUCT((FMEAFORM!$AE$10:$AE$107=W$4)*(FMEAFORM!$AD$10:$AD$107=$C7))=0,"",SUMPRODUCT((FMEAFORM!$AE$10:$AE$107=W$4)*(FMEAFORM!$AD$10:$AD$107=$C7)))</f>
        <v>#REF!</v>
      </c>
      <c r="X7" s="68" t="e">
        <f>IF(SUMPRODUCT((FMEAFORM!$AE$10:$AE$107=X$4)*(FMEAFORM!$AD$10:$AD$107=$C7))=0,"",SUMPRODUCT((FMEAFORM!$AE$10:$AE$107=X$4)*(FMEAFORM!$AD$10:$AD$107=$C7)))</f>
        <v>#REF!</v>
      </c>
      <c r="Y7" s="41" t="e">
        <f>IF(SUMPRODUCT((FMEAFORM!$AE$10:$AE$107=Y$4)*(FMEAFORM!$AD$10:$AD$107=$C7))=0,"",SUMPRODUCT((FMEAFORM!$AE$10:$AE$107=Y$4)*(FMEAFORM!$AD$10:$AD$107=$C7)))</f>
        <v>#REF!</v>
      </c>
      <c r="Z7" s="41" t="e">
        <f>IF(SUMPRODUCT((FMEAFORM!$AE$10:$AE$107=Z$4)*(FMEAFORM!$AD$10:$AD$107=$C7))=0,"",SUMPRODUCT((FMEAFORM!$AE$10:$AE$107=Z$4)*(FMEAFORM!$AD$10:$AD$107=$C7)))</f>
        <v>#REF!</v>
      </c>
      <c r="AA7" s="75"/>
      <c r="AB7" s="75"/>
      <c r="AC7" s="75"/>
      <c r="AD7" s="75"/>
      <c r="AE7" s="75"/>
      <c r="AF7" s="75"/>
      <c r="AG7" s="75"/>
      <c r="AH7" s="75"/>
      <c r="AI7" s="75"/>
      <c r="AJ7" s="75"/>
      <c r="AK7" s="75"/>
      <c r="AL7" s="75"/>
      <c r="AM7" s="75"/>
      <c r="AN7" s="75"/>
      <c r="AO7" s="75"/>
      <c r="AP7" s="75"/>
      <c r="AQ7" s="75"/>
    </row>
    <row r="8" spans="1:75" ht="27.75" customHeight="1" x14ac:dyDescent="0.3">
      <c r="A8" s="75"/>
      <c r="B8" s="701"/>
      <c r="C8" s="36">
        <v>4</v>
      </c>
      <c r="D8" s="37" t="e">
        <f>IF(SUMPRODUCT((FMEAFORM!$AC$10:$AC$107=D$4)*(FMEAFORM!$AD$10:$AD$107=$C8))=0,"",SUMPRODUCT((FMEAFORM!$AC$10:$AC$107=D$4)*(FMEAFORM!$AD$10:$AD$107=$C8)))</f>
        <v>#REF!</v>
      </c>
      <c r="E8" s="37" t="e">
        <f>IF(SUMPRODUCT((FMEAFORM!$AC$10:$AC$107=E$4)*(FMEAFORM!$AD$10:$AD$107=$C8))=0,"",SUMPRODUCT((FMEAFORM!$AC$10:$AC$107=E$4)*(FMEAFORM!$AD$10:$AD$107=$C8)))</f>
        <v>#REF!</v>
      </c>
      <c r="F8" s="37" t="e">
        <f>IF(SUMPRODUCT((FMEAFORM!$AC$10:$AC$107=F$4)*(FMEAFORM!$AD$10:$AD$107=$C8))=0,"",SUMPRODUCT((FMEAFORM!$AC$10:$AC$107=F$4)*(FMEAFORM!$AD$10:$AD$107=$C8)))</f>
        <v>#REF!</v>
      </c>
      <c r="G8" s="37" t="e">
        <f>IF(SUMPRODUCT((FMEAFORM!$AC$10:$AC$107=G$4)*(FMEAFORM!$AD$10:$AD$107=$C8))=0,"",SUMPRODUCT((FMEAFORM!$AC$10:$AC$107=G$4)*(FMEAFORM!$AD$10:$AD$107=$C8)))</f>
        <v>#REF!</v>
      </c>
      <c r="H8" s="68" t="e">
        <f>IF(SUMPRODUCT((FMEAFORM!$AC$10:$AC$107=H$4)*(FMEAFORM!$AD$10:$AD$107=$C8))=0,"",SUMPRODUCT((FMEAFORM!$AC$10:$AC$107=H$4)*(FMEAFORM!$AD$10:$AD$107=$C8)))</f>
        <v>#REF!</v>
      </c>
      <c r="I8" s="68" t="e">
        <f>IF(SUMPRODUCT((FMEAFORM!$AC$10:$AC$107=I$4)*(FMEAFORM!$AD$10:$AD$107=$C8))=0,"",SUMPRODUCT((FMEAFORM!$AC$10:$AC$107=I$4)*(FMEAFORM!$AD$10:$AD$107=$C8)))</f>
        <v>#REF!</v>
      </c>
      <c r="J8" s="68" t="e">
        <f>IF(SUMPRODUCT((FMEAFORM!$AC$10:$AC$107=J$4)*(FMEAFORM!$AD$10:$AD$107=$C8))=0,"",SUMPRODUCT((FMEAFORM!$AC$10:$AC$107=J$4)*(FMEAFORM!$AD$10:$AD$107=$C8)))</f>
        <v>#REF!</v>
      </c>
      <c r="K8" s="68" t="e">
        <f>IF(SUMPRODUCT((FMEAFORM!$AC$10:$AC$107=K$4)*(FMEAFORM!$AD$10:$AD$107=$C8))=0,"",SUMPRODUCT((FMEAFORM!$AC$10:$AC$107=K$4)*(FMEAFORM!$AD$10:$AD$107=$C8)))</f>
        <v>#REF!</v>
      </c>
      <c r="L8" s="68" t="e">
        <f>IF(SUMPRODUCT((FMEAFORM!$AC$10:$AC$107=L$4)*(FMEAFORM!$AD$10:$AD$107=$C8))=0,"",SUMPRODUCT((FMEAFORM!$AC$10:$AC$107=L$4)*(FMEAFORM!$AD$10:$AD$107=$C8)))</f>
        <v>#REF!</v>
      </c>
      <c r="M8" s="40" t="e">
        <f>IF(SUMPRODUCT((FMEAFORM!$AC$10:$AC$107=M$4)*(FMEAFORM!$AD$10:$AD$107=$C8))=0,"",SUMPRODUCT((FMEAFORM!$AC$10:$AC$107=M$4)*(FMEAFORM!$AD$10:$AD$107=$C8)))</f>
        <v>#REF!</v>
      </c>
      <c r="N8" s="12"/>
      <c r="O8" s="701"/>
      <c r="P8" s="69">
        <v>4</v>
      </c>
      <c r="Q8" s="37" t="e">
        <f>IF(SUMPRODUCT((FMEAFORM!$AE$10:$AE$107=Q$4)*(FMEAFORM!$AD$10:$AD$107=$C8))=0,"",SUMPRODUCT((FMEAFORM!$AE$10:$AE$107=Q$4)*(FMEAFORM!$AD$10:$AD$107=$C8)))</f>
        <v>#REF!</v>
      </c>
      <c r="R8" s="37" t="e">
        <f>IF(SUMPRODUCT((FMEAFORM!$AE$10:$AE$107=R$4)*(FMEAFORM!$AD$10:$AD$107=$C8))=0,"",SUMPRODUCT((FMEAFORM!$AE$10:$AE$107=R$4)*(FMEAFORM!$AD$10:$AD$107=$C8)))</f>
        <v>#REF!</v>
      </c>
      <c r="S8" s="37" t="e">
        <f>IF(SUMPRODUCT((FMEAFORM!$AE$10:$AE$107=S$4)*(FMEAFORM!$AD$10:$AD$107=$C8))=0,"",SUMPRODUCT((FMEAFORM!$AE$10:$AE$107=S$4)*(FMEAFORM!$AD$10:$AD$107=$C8)))</f>
        <v>#REF!</v>
      </c>
      <c r="T8" s="37" t="e">
        <f>IF(SUMPRODUCT((FMEAFORM!$AE$10:$AE$107=T$4)*(FMEAFORM!$AD$10:$AD$107=$C8))=0,"",SUMPRODUCT((FMEAFORM!$AE$10:$AE$107=T$4)*(FMEAFORM!$AD$10:$AD$107=$C8)))</f>
        <v>#REF!</v>
      </c>
      <c r="U8" s="68" t="e">
        <f>IF(SUMPRODUCT((FMEAFORM!$AE$10:$AE$107=U$4)*(FMEAFORM!$AD$10:$AD$107=$C8))=0,"",SUMPRODUCT((FMEAFORM!$AE$10:$AE$107=U$4)*(FMEAFORM!$AD$10:$AD$107=$C8)))</f>
        <v>#REF!</v>
      </c>
      <c r="V8" s="68" t="e">
        <f>IF(SUMPRODUCT((FMEAFORM!$AE$10:$AE$107=V$4)*(FMEAFORM!$AD$10:$AD$107=$C8))=0,"",SUMPRODUCT((FMEAFORM!$AE$10:$AE$107=V$4)*(FMEAFORM!$AD$10:$AD$107=$C8)))</f>
        <v>#REF!</v>
      </c>
      <c r="W8" s="68" t="e">
        <f>IF(SUMPRODUCT((FMEAFORM!$AE$10:$AE$107=W$4)*(FMEAFORM!$AD$10:$AD$107=$C8))=0,"",SUMPRODUCT((FMEAFORM!$AE$10:$AE$107=W$4)*(FMEAFORM!$AD$10:$AD$107=$C8)))</f>
        <v>#REF!</v>
      </c>
      <c r="X8" s="68" t="e">
        <f>IF(SUMPRODUCT((FMEAFORM!$AE$10:$AE$107=X$4)*(FMEAFORM!$AD$10:$AD$107=$C8))=0,"",SUMPRODUCT((FMEAFORM!$AE$10:$AE$107=X$4)*(FMEAFORM!$AD$10:$AD$107=$C8)))</f>
        <v>#REF!</v>
      </c>
      <c r="Y8" s="68" t="e">
        <f>IF(SUMPRODUCT((FMEAFORM!$AE$10:$AE$107=Y$4)*(FMEAFORM!$AD$10:$AD$107=$C8))=0,"",SUMPRODUCT((FMEAFORM!$AE$10:$AE$107=Y$4)*(FMEAFORM!$AD$10:$AD$107=$C8)))</f>
        <v>#REF!</v>
      </c>
      <c r="Z8" s="40" t="e">
        <f>IF(SUMPRODUCT((FMEAFORM!$AE$10:$AE$107=Z$4)*(FMEAFORM!$AD$10:$AD$107=$C8))=0,"",SUMPRODUCT((FMEAFORM!$AE$10:$AE$107=Z$4)*(FMEAFORM!$AD$10:$AD$107=$C8)))</f>
        <v>#REF!</v>
      </c>
      <c r="AA8" s="11"/>
      <c r="AB8" s="11"/>
      <c r="AC8" s="11"/>
      <c r="AD8" s="11"/>
      <c r="AE8" s="11"/>
      <c r="AF8" s="11"/>
      <c r="AG8" s="75"/>
      <c r="AH8" s="75"/>
      <c r="AI8" s="75"/>
      <c r="AJ8" s="75"/>
      <c r="AK8" s="75"/>
      <c r="AL8" s="75"/>
      <c r="AM8" s="75"/>
      <c r="AN8" s="75"/>
      <c r="AO8" s="75"/>
      <c r="AP8" s="75"/>
      <c r="AQ8" s="75"/>
      <c r="BV8" s="75"/>
      <c r="BW8" s="75"/>
    </row>
    <row r="9" spans="1:75" ht="27.75" customHeight="1" x14ac:dyDescent="0.3">
      <c r="A9" s="75"/>
      <c r="B9" s="701"/>
      <c r="C9" s="36">
        <v>5</v>
      </c>
      <c r="D9" s="37" t="e">
        <f>IF(SUMPRODUCT((FMEAFORM!$AC$10:$AC$107=D$4)*(FMEAFORM!$AD$10:$AD$107=$C9))=0,"",SUMPRODUCT((FMEAFORM!$AC$10:$AC$107=D$4)*(FMEAFORM!$AD$10:$AD$107=$C9)))</f>
        <v>#REF!</v>
      </c>
      <c r="E9" s="37" t="e">
        <f>IF(SUMPRODUCT((FMEAFORM!$AC$10:$AC$107=E$4)*(FMEAFORM!$AD$10:$AD$107=$C9))=0,"",SUMPRODUCT((FMEAFORM!$AC$10:$AC$107=E$4)*(FMEAFORM!$AD$10:$AD$107=$C9)))</f>
        <v>#REF!</v>
      </c>
      <c r="F9" s="37" t="e">
        <f>IF(SUMPRODUCT((FMEAFORM!$AC$10:$AC$107=F$4)*(FMEAFORM!$AD$10:$AD$107=$C9))=0,"",SUMPRODUCT((FMEAFORM!$AC$10:$AC$107=F$4)*(FMEAFORM!$AD$10:$AD$107=$C9)))</f>
        <v>#REF!</v>
      </c>
      <c r="G9" s="68" t="e">
        <f>IF(SUMPRODUCT((FMEAFORM!$AC$10:$AC$107=G$4)*(FMEAFORM!$AD$10:$AD$107=$C9))=0,"",SUMPRODUCT((FMEAFORM!$AC$10:$AC$107=G$4)*(FMEAFORM!$AD$10:$AD$107=$C9)))</f>
        <v>#REF!</v>
      </c>
      <c r="H9" s="68" t="e">
        <f>IF(SUMPRODUCT((FMEAFORM!$AC$10:$AC$107=H$4)*(FMEAFORM!$AD$10:$AD$107=$C9))=0,"",SUMPRODUCT((FMEAFORM!$AC$10:$AC$107=H$4)*(FMEAFORM!$AD$10:$AD$107=$C9)))</f>
        <v>#REF!</v>
      </c>
      <c r="I9" s="68" t="e">
        <f>IF(SUMPRODUCT((FMEAFORM!$AC$10:$AC$107=I$4)*(FMEAFORM!$AD$10:$AD$107=$C9))=0,"",SUMPRODUCT((FMEAFORM!$AC$10:$AC$107=I$4)*(FMEAFORM!$AD$10:$AD$107=$C9)))</f>
        <v>#REF!</v>
      </c>
      <c r="J9" s="68" t="e">
        <f>IF(SUMPRODUCT((FMEAFORM!$AC$10:$AC$107=J$4)*(FMEAFORM!$AD$10:$AD$107=$C9))=0,"",SUMPRODUCT((FMEAFORM!$AC$10:$AC$107=J$4)*(FMEAFORM!$AD$10:$AD$107=$C9)))</f>
        <v>#REF!</v>
      </c>
      <c r="K9" s="40" t="e">
        <f>IF(SUMPRODUCT((FMEAFORM!$AC$10:$AC$107=K$4)*(FMEAFORM!$AD$10:$AD$107=$C9))=0,"",SUMPRODUCT((FMEAFORM!$AC$10:$AC$107=K$4)*(FMEAFORM!$AD$10:$AD$107=$C9)))</f>
        <v>#REF!</v>
      </c>
      <c r="L9" s="40" t="e">
        <f>IF(SUMPRODUCT((FMEAFORM!$AC$10:$AC$107=L$4)*(FMEAFORM!$AD$10:$AD$107=$C9))=0,"",SUMPRODUCT((FMEAFORM!$AC$10:$AC$107=L$4)*(FMEAFORM!$AD$10:$AD$107=$C9)))</f>
        <v>#REF!</v>
      </c>
      <c r="M9" s="40" t="e">
        <f>IF(SUMPRODUCT((FMEAFORM!$AC$10:$AC$107=M$4)*(FMEAFORM!$AD$10:$AD$107=$C9))=0,"",SUMPRODUCT((FMEAFORM!$AC$10:$AC$107=M$4)*(FMEAFORM!$AD$10:$AD$107=$C9)))</f>
        <v>#REF!</v>
      </c>
      <c r="N9" s="38"/>
      <c r="O9" s="701"/>
      <c r="P9" s="69">
        <v>5</v>
      </c>
      <c r="Q9" s="37" t="e">
        <f>IF(SUMPRODUCT((FMEAFORM!$AE$10:$AE$107=Q$4)*(FMEAFORM!$AD$10:$AD$107=$C9))=0,"",SUMPRODUCT((FMEAFORM!$AE$10:$AE$107=Q$4)*(FMEAFORM!$AD$10:$AD$107=$C9)))</f>
        <v>#REF!</v>
      </c>
      <c r="R9" s="37" t="e">
        <f>IF(SUMPRODUCT((FMEAFORM!$AE$10:$AE$107=R$4)*(FMEAFORM!$AD$10:$AD$107=$C9))=0,"",SUMPRODUCT((FMEAFORM!$AE$10:$AE$107=R$4)*(FMEAFORM!$AD$10:$AD$107=$C9)))</f>
        <v>#REF!</v>
      </c>
      <c r="S9" s="37" t="e">
        <f>IF(SUMPRODUCT((FMEAFORM!$AE$10:$AE$107=S$4)*(FMEAFORM!$AD$10:$AD$107=$C9))=0,"",SUMPRODUCT((FMEAFORM!$AE$10:$AE$107=S$4)*(FMEAFORM!$AD$10:$AD$107=$C9)))</f>
        <v>#REF!</v>
      </c>
      <c r="T9" s="68" t="e">
        <f>IF(SUMPRODUCT((FMEAFORM!$AE$10:$AE$107=T$4)*(FMEAFORM!$AD$10:$AD$107=$C9))=0,"",SUMPRODUCT((FMEAFORM!$AE$10:$AE$107=T$4)*(FMEAFORM!$AD$10:$AD$107=$C9)))</f>
        <v>#REF!</v>
      </c>
      <c r="U9" s="68" t="e">
        <f>IF(SUMPRODUCT((FMEAFORM!$AE$10:$AE$107=U$4)*(FMEAFORM!$AD$10:$AD$107=$C9))=0,"",SUMPRODUCT((FMEAFORM!$AE$10:$AE$107=U$4)*(FMEAFORM!$AD$10:$AD$107=$C9)))</f>
        <v>#REF!</v>
      </c>
      <c r="V9" s="68" t="e">
        <f>IF(SUMPRODUCT((FMEAFORM!$AE$10:$AE$107=V$4)*(FMEAFORM!$AD$10:$AD$107=$C9))=0,"",SUMPRODUCT((FMEAFORM!$AE$10:$AE$107=V$4)*(FMEAFORM!$AD$10:$AD$107=$C9)))</f>
        <v>#REF!</v>
      </c>
      <c r="W9" s="68" t="e">
        <f>IF(SUMPRODUCT((FMEAFORM!$AE$10:$AE$107=W$4)*(FMEAFORM!$AD$10:$AD$107=$C9))=0,"",SUMPRODUCT((FMEAFORM!$AE$10:$AE$107=W$4)*(FMEAFORM!$AD$10:$AD$107=$C9)))</f>
        <v>#REF!</v>
      </c>
      <c r="X9" s="40" t="e">
        <f>IF(SUMPRODUCT((FMEAFORM!$AE$10:$AE$107=X$4)*(FMEAFORM!$AD$10:$AD$107=$C9))=0,"",SUMPRODUCT((FMEAFORM!$AE$10:$AE$107=X$4)*(FMEAFORM!$AD$10:$AD$107=$C9)))</f>
        <v>#REF!</v>
      </c>
      <c r="Y9" s="40" t="e">
        <f>IF(SUMPRODUCT((FMEAFORM!$AE$10:$AE$107=Y$4)*(FMEAFORM!$AD$10:$AD$107=$C9))=0,"",SUMPRODUCT((FMEAFORM!$AE$10:$AE$107=Y$4)*(FMEAFORM!$AD$10:$AD$107=$C9)))</f>
        <v>#REF!</v>
      </c>
      <c r="Z9" s="40" t="e">
        <f>IF(SUMPRODUCT((FMEAFORM!$AE$10:$AE$107=Z$4)*(FMEAFORM!$AD$10:$AD$107=$C9))=0,"",SUMPRODUCT((FMEAFORM!$AE$10:$AE$107=Z$4)*(FMEAFORM!$AD$10:$AD$107=$C9)))</f>
        <v>#REF!</v>
      </c>
      <c r="AA9" s="78"/>
      <c r="AB9" s="78"/>
      <c r="AC9" s="78"/>
      <c r="AD9" s="78"/>
      <c r="AE9" s="78"/>
      <c r="AF9" s="78"/>
      <c r="AG9" s="75"/>
      <c r="AH9" s="75"/>
      <c r="AI9" s="75"/>
      <c r="AJ9" s="75"/>
      <c r="AK9" s="75"/>
      <c r="AL9" s="75"/>
      <c r="AM9" s="75"/>
      <c r="AN9" s="75"/>
      <c r="AO9" s="75"/>
      <c r="AP9" s="75"/>
      <c r="AQ9" s="75"/>
      <c r="BV9" s="75"/>
      <c r="BW9" s="75"/>
    </row>
    <row r="10" spans="1:75" ht="27.75" customHeight="1" x14ac:dyDescent="0.3">
      <c r="B10" s="701"/>
      <c r="C10" s="36">
        <v>6</v>
      </c>
      <c r="D10" s="37" t="e">
        <f>IF(SUMPRODUCT((FMEAFORM!$AC$10:$AC$107=D$4)*(FMEAFORM!$AD$10:$AD$107=$C10))=0,"",SUMPRODUCT((FMEAFORM!$AC$10:$AC$107=D$4)*(FMEAFORM!$AD$10:$AD$107=$C10)))</f>
        <v>#REF!</v>
      </c>
      <c r="E10" s="37" t="e">
        <f>IF(SUMPRODUCT((FMEAFORM!$AC$10:$AC$107=E$4)*(FMEAFORM!$AD$10:$AD$107=$C10))=0,"",SUMPRODUCT((FMEAFORM!$AC$10:$AC$107=E$4)*(FMEAFORM!$AD$10:$AD$107=$C10)))</f>
        <v>#REF!</v>
      </c>
      <c r="F10" s="37" t="e">
        <f>IF(SUMPRODUCT((FMEAFORM!$AC$10:$AC$107=F$4)*(FMEAFORM!$AD$10:$AD$107=$C10))=0,"",SUMPRODUCT((FMEAFORM!$AC$10:$AC$107=F$4)*(FMEAFORM!$AD$10:$AD$107=$C10)))</f>
        <v>#REF!</v>
      </c>
      <c r="G10" s="68" t="e">
        <f>IF(SUMPRODUCT((FMEAFORM!$AC$10:$AC$107=G$4)*(FMEAFORM!$AD$10:$AD$107=$C10))=0,"",SUMPRODUCT((FMEAFORM!$AC$10:$AC$107=G$4)*(FMEAFORM!$AD$10:$AD$107=$C10)))</f>
        <v>#REF!</v>
      </c>
      <c r="H10" s="68" t="e">
        <f>IF(SUMPRODUCT((FMEAFORM!$AC$10:$AC$107=H$4)*(FMEAFORM!$AD$10:$AD$107=$C10))=0,"",SUMPRODUCT((FMEAFORM!$AC$10:$AC$107=H$4)*(FMEAFORM!$AD$10:$AD$107=$C10)))</f>
        <v>#REF!</v>
      </c>
      <c r="I10" s="68" t="e">
        <f>IF(SUMPRODUCT((FMEAFORM!$AC$10:$AC$107=I$4)*(FMEAFORM!$AD$10:$AD$107=$C10))=0,"",SUMPRODUCT((FMEAFORM!$AC$10:$AC$107=I$4)*(FMEAFORM!$AD$10:$AD$107=$C10)))</f>
        <v>#REF!</v>
      </c>
      <c r="J10" s="40" t="e">
        <f>IF(SUMPRODUCT((FMEAFORM!$AC$10:$AC$107=J$4)*(FMEAFORM!$AD$10:$AD$107=$C10))=0,"",SUMPRODUCT((FMEAFORM!$AC$10:$AC$107=J$4)*(FMEAFORM!$AD$10:$AD$107=$C10)))</f>
        <v>#REF!</v>
      </c>
      <c r="K10" s="40" t="e">
        <f>IF(SUMPRODUCT((FMEAFORM!$AC$10:$AC$107=K$4)*(FMEAFORM!$AD$10:$AD$107=$C10))=0,"",SUMPRODUCT((FMEAFORM!$AC$10:$AC$107=K$4)*(FMEAFORM!$AD$10:$AD$107=$C10)))</f>
        <v>#REF!</v>
      </c>
      <c r="L10" s="40" t="e">
        <f>IF(SUMPRODUCT((FMEAFORM!$AC$10:$AC$107=L$4)*(FMEAFORM!$AD$10:$AD$107=$C10))=0,"",SUMPRODUCT((FMEAFORM!$AC$10:$AC$107=L$4)*(FMEAFORM!$AD$10:$AD$107=$C10)))</f>
        <v>#REF!</v>
      </c>
      <c r="M10" s="40" t="e">
        <f>IF(SUMPRODUCT((FMEAFORM!$AC$10:$AC$107=M$4)*(FMEAFORM!$AD$10:$AD$107=$C10))=0,"",SUMPRODUCT((FMEAFORM!$AC$10:$AC$107=M$4)*(FMEAFORM!$AD$10:$AD$107=$C10)))</f>
        <v>#REF!</v>
      </c>
      <c r="N10" s="38"/>
      <c r="O10" s="701"/>
      <c r="P10" s="69">
        <v>6</v>
      </c>
      <c r="Q10" s="37" t="e">
        <f>IF(SUMPRODUCT((FMEAFORM!$AE$10:$AE$107=Q$4)*(FMEAFORM!$AD$10:$AD$107=$C10))=0,"",SUMPRODUCT((FMEAFORM!$AE$10:$AE$107=Q$4)*(FMEAFORM!$AD$10:$AD$107=$C10)))</f>
        <v>#REF!</v>
      </c>
      <c r="R10" s="37" t="e">
        <f>IF(SUMPRODUCT((FMEAFORM!$AE$10:$AE$107=R$4)*(FMEAFORM!$AD$10:$AD$107=$C10))=0,"",SUMPRODUCT((FMEAFORM!$AE$10:$AE$107=R$4)*(FMEAFORM!$AD$10:$AD$107=$C10)))</f>
        <v>#REF!</v>
      </c>
      <c r="S10" s="37" t="e">
        <f>IF(SUMPRODUCT((FMEAFORM!$AE$10:$AE$107=S$4)*(FMEAFORM!$AD$10:$AD$107=$C10))=0,"",SUMPRODUCT((FMEAFORM!$AE$10:$AE$107=S$4)*(FMEAFORM!$AD$10:$AD$107=$C10)))</f>
        <v>#REF!</v>
      </c>
      <c r="T10" s="68" t="e">
        <f>IF(SUMPRODUCT((FMEAFORM!$AE$10:$AE$107=T$4)*(FMEAFORM!$AD$10:$AD$107=$C10))=0,"",SUMPRODUCT((FMEAFORM!$AE$10:$AE$107=T$4)*(FMEAFORM!$AD$10:$AD$107=$C10)))</f>
        <v>#REF!</v>
      </c>
      <c r="U10" s="68" t="e">
        <f>IF(SUMPRODUCT((FMEAFORM!$AE$10:$AE$107=U$4)*(FMEAFORM!$AD$10:$AD$107=$C10))=0,"",SUMPRODUCT((FMEAFORM!$AE$10:$AE$107=U$4)*(FMEAFORM!$AD$10:$AD$107=$C10)))</f>
        <v>#REF!</v>
      </c>
      <c r="V10" s="68" t="e">
        <f>IF(SUMPRODUCT((FMEAFORM!$AE$10:$AE$107=V$4)*(FMEAFORM!$AD$10:$AD$107=$C10))=0,"",SUMPRODUCT((FMEAFORM!$AE$10:$AE$107=V$4)*(FMEAFORM!$AD$10:$AD$107=$C10)))</f>
        <v>#REF!</v>
      </c>
      <c r="W10" s="40" t="e">
        <f>IF(SUMPRODUCT((FMEAFORM!$AE$10:$AE$107=W$4)*(FMEAFORM!$AD$10:$AD$107=$C10))=0,"",SUMPRODUCT((FMEAFORM!$AE$10:$AE$107=W$4)*(FMEAFORM!$AD$10:$AD$107=$C10)))</f>
        <v>#REF!</v>
      </c>
      <c r="X10" s="40" t="e">
        <f>IF(SUMPRODUCT((FMEAFORM!$AE$10:$AE$107=X$4)*(FMEAFORM!$AD$10:$AD$107=$C10))=0,"",SUMPRODUCT((FMEAFORM!$AE$10:$AE$107=X$4)*(FMEAFORM!$AD$10:$AD$107=$C10)))</f>
        <v>#REF!</v>
      </c>
      <c r="Y10" s="40" t="e">
        <f>IF(SUMPRODUCT((FMEAFORM!$AE$10:$AE$107=Y$4)*(FMEAFORM!$AD$10:$AD$107=$C10))=0,"",SUMPRODUCT((FMEAFORM!$AE$10:$AE$107=Y$4)*(FMEAFORM!$AD$10:$AD$107=$C10)))</f>
        <v>#REF!</v>
      </c>
      <c r="Z10" s="40" t="e">
        <f>IF(SUMPRODUCT((FMEAFORM!$AE$10:$AE$107=Z$4)*(FMEAFORM!$AD$10:$AD$107=$C10))=0,"",SUMPRODUCT((FMEAFORM!$AE$10:$AE$107=Z$4)*(FMEAFORM!$AD$10:$AD$107=$C10)))</f>
        <v>#REF!</v>
      </c>
      <c r="AA10" s="11"/>
      <c r="AB10" s="11"/>
      <c r="AC10" s="11"/>
      <c r="AD10" s="11"/>
      <c r="AE10" s="11"/>
      <c r="AF10" s="11"/>
      <c r="BV10" s="75"/>
      <c r="BW10" s="75"/>
    </row>
    <row r="11" spans="1:75" ht="27.75" customHeight="1" x14ac:dyDescent="0.3">
      <c r="B11" s="701"/>
      <c r="C11" s="36">
        <v>7</v>
      </c>
      <c r="D11" s="37" t="e">
        <f>IF(SUMPRODUCT((FMEAFORM!$AC$10:$AC$107=D$4)*(FMEAFORM!$AD$10:$AD$107=$C11))=0,"",SUMPRODUCT((FMEAFORM!$AC$10:$AC$107=D$4)*(FMEAFORM!$AD$10:$AD$107=$C11)))</f>
        <v>#REF!</v>
      </c>
      <c r="E11" s="37" t="e">
        <f>IF(SUMPRODUCT((FMEAFORM!$AC$10:$AC$107=E$4)*(FMEAFORM!$AD$10:$AD$107=$C11))=0,"",SUMPRODUCT((FMEAFORM!$AC$10:$AC$107=E$4)*(FMEAFORM!$AD$10:$AD$107=$C11)))</f>
        <v>#REF!</v>
      </c>
      <c r="F11" s="68" t="e">
        <f>IF(SUMPRODUCT((FMEAFORM!$AC$10:$AC$107=F$4)*(FMEAFORM!$AD$10:$AD$107=$C11))=0,"",SUMPRODUCT((FMEAFORM!$AC$10:$AC$107=F$4)*(FMEAFORM!$AD$10:$AD$107=$C11)))</f>
        <v>#REF!</v>
      </c>
      <c r="G11" s="68" t="e">
        <f>IF(SUMPRODUCT((FMEAFORM!$AC$10:$AC$107=G$4)*(FMEAFORM!$AD$10:$AD$107=$C11))=0,"",SUMPRODUCT((FMEAFORM!$AC$10:$AC$107=G$4)*(FMEAFORM!$AD$10:$AD$107=$C11)))</f>
        <v>#REF!</v>
      </c>
      <c r="H11" s="68" t="e">
        <f>IF(SUMPRODUCT((FMEAFORM!$AC$10:$AC$107=H$4)*(FMEAFORM!$AD$10:$AD$107=$C11))=0,"",SUMPRODUCT((FMEAFORM!$AC$10:$AC$107=H$4)*(FMEAFORM!$AD$10:$AD$107=$C11)))</f>
        <v>#REF!</v>
      </c>
      <c r="I11" s="40" t="e">
        <f>IF(SUMPRODUCT((FMEAFORM!$AC$10:$AC$107=I$4)*(FMEAFORM!$AD$10:$AD$107=$C11))=0,"",SUMPRODUCT((FMEAFORM!$AC$10:$AC$107=I$4)*(FMEAFORM!$AD$10:$AD$107=$C11)))</f>
        <v>#REF!</v>
      </c>
      <c r="J11" s="40" t="e">
        <f>IF(SUMPRODUCT((FMEAFORM!$AC$10:$AC$107=J$4)*(FMEAFORM!$AD$10:$AD$107=$C11))=0,"",SUMPRODUCT((FMEAFORM!$AC$10:$AC$107=J$4)*(FMEAFORM!$AD$10:$AD$107=$C11)))</f>
        <v>#REF!</v>
      </c>
      <c r="K11" s="40" t="e">
        <f>IF(SUMPRODUCT((FMEAFORM!$AC$10:$AC$107=K$4)*(FMEAFORM!$AD$10:$AD$107=$C11))=0,"",SUMPRODUCT((FMEAFORM!$AC$10:$AC$107=K$4)*(FMEAFORM!$AD$10:$AD$107=$C11)))</f>
        <v>#REF!</v>
      </c>
      <c r="L11" s="40" t="e">
        <f>IF(SUMPRODUCT((FMEAFORM!$AC$10:$AC$107=L$4)*(FMEAFORM!$AD$10:$AD$107=$C11))=0,"",SUMPRODUCT((FMEAFORM!$AC$10:$AC$107=L$4)*(FMEAFORM!$AD$10:$AD$107=$C11)))</f>
        <v>#REF!</v>
      </c>
      <c r="M11" s="40" t="e">
        <f>IF(SUMPRODUCT((FMEAFORM!$AC$10:$AC$107=M$4)*(FMEAFORM!$AD$10:$AD$107=$C11))=0,"",SUMPRODUCT((FMEAFORM!$AC$10:$AC$107=M$4)*(FMEAFORM!$AD$10:$AD$107=$C11)))</f>
        <v>#REF!</v>
      </c>
      <c r="N11" s="38"/>
      <c r="O11" s="701"/>
      <c r="P11" s="69">
        <v>7</v>
      </c>
      <c r="Q11" s="37" t="e">
        <f>IF(SUMPRODUCT((FMEAFORM!$AE$10:$AE$107=Q$4)*(FMEAFORM!$AD$10:$AD$107=$C11))=0,"",SUMPRODUCT((FMEAFORM!$AE$10:$AE$107=Q$4)*(FMEAFORM!$AD$10:$AD$107=$C11)))</f>
        <v>#REF!</v>
      </c>
      <c r="R11" s="37" t="e">
        <f>IF(SUMPRODUCT((FMEAFORM!$AE$10:$AE$107=R$4)*(FMEAFORM!$AD$10:$AD$107=$C11))=0,"",SUMPRODUCT((FMEAFORM!$AE$10:$AE$107=R$4)*(FMEAFORM!$AD$10:$AD$107=$C11)))</f>
        <v>#REF!</v>
      </c>
      <c r="S11" s="68" t="e">
        <f>IF(SUMPRODUCT((FMEAFORM!$AE$10:$AE$107=S$4)*(FMEAFORM!$AD$10:$AD$107=$C11))=0,"",SUMPRODUCT((FMEAFORM!$AE$10:$AE$107=S$4)*(FMEAFORM!$AD$10:$AD$107=$C11)))</f>
        <v>#REF!</v>
      </c>
      <c r="T11" s="68" t="e">
        <f>IF(SUMPRODUCT((FMEAFORM!$AE$10:$AE$107=T$4)*(FMEAFORM!$AD$10:$AD$107=$C11))=0,"",SUMPRODUCT((FMEAFORM!$AE$10:$AE$107=T$4)*(FMEAFORM!$AD$10:$AD$107=$C11)))</f>
        <v>#REF!</v>
      </c>
      <c r="U11" s="68" t="e">
        <f>IF(SUMPRODUCT((FMEAFORM!$AE$10:$AE$107=U$4)*(FMEAFORM!$AD$10:$AD$107=$C11))=0,"",SUMPRODUCT((FMEAFORM!$AE$10:$AE$107=U$4)*(FMEAFORM!$AD$10:$AD$107=$C11)))</f>
        <v>#REF!</v>
      </c>
      <c r="V11" s="40" t="e">
        <f>IF(SUMPRODUCT((FMEAFORM!$AE$10:$AE$107=V$4)*(FMEAFORM!$AD$10:$AD$107=$C11))=0,"",SUMPRODUCT((FMEAFORM!$AE$10:$AE$107=V$4)*(FMEAFORM!$AD$10:$AD$107=$C11)))</f>
        <v>#REF!</v>
      </c>
      <c r="W11" s="40" t="e">
        <f>IF(SUMPRODUCT((FMEAFORM!$AE$10:$AE$107=W$4)*(FMEAFORM!$AD$10:$AD$107=$C11))=0,"",SUMPRODUCT((FMEAFORM!$AE$10:$AE$107=W$4)*(FMEAFORM!$AD$10:$AD$107=$C11)))</f>
        <v>#REF!</v>
      </c>
      <c r="X11" s="40" t="e">
        <f>IF(SUMPRODUCT((FMEAFORM!$AE$10:$AE$107=X$4)*(FMEAFORM!$AD$10:$AD$107=$C11))=0,"",SUMPRODUCT((FMEAFORM!$AE$10:$AE$107=X$4)*(FMEAFORM!$AD$10:$AD$107=$C11)))</f>
        <v>#REF!</v>
      </c>
      <c r="Y11" s="40" t="e">
        <f>IF(SUMPRODUCT((FMEAFORM!$AE$10:$AE$107=Y$4)*(FMEAFORM!$AD$10:$AD$107=$C11))=0,"",SUMPRODUCT((FMEAFORM!$AE$10:$AE$107=Y$4)*(FMEAFORM!$AD$10:$AD$107=$C11)))</f>
        <v>#REF!</v>
      </c>
      <c r="Z11" s="40" t="e">
        <f>IF(SUMPRODUCT((FMEAFORM!$AE$10:$AE$107=Z$4)*(FMEAFORM!$AD$10:$AD$107=$C11))=0,"",SUMPRODUCT((FMEAFORM!$AE$10:$AE$107=Z$4)*(FMEAFORM!$AD$10:$AD$107=$C11)))</f>
        <v>#REF!</v>
      </c>
      <c r="AA11" s="11"/>
      <c r="AB11" s="11"/>
      <c r="AC11" s="11"/>
      <c r="AD11" s="11"/>
      <c r="AE11" s="11"/>
      <c r="AF11" s="11"/>
      <c r="BV11" s="75"/>
      <c r="BW11" s="75"/>
    </row>
    <row r="12" spans="1:75" ht="27.75" customHeight="1" x14ac:dyDescent="0.3">
      <c r="B12" s="701"/>
      <c r="C12" s="36">
        <v>8</v>
      </c>
      <c r="D12" s="37" t="e">
        <f>IF(SUMPRODUCT((FMEAFORM!$AC$10:$AC$107=D$4)*(FMEAFORM!$AD$10:$AD$107=$C12))=0,"",SUMPRODUCT((FMEAFORM!$AC$10:$AC$107=D$4)*(FMEAFORM!$AD$10:$AD$107=$C12)))</f>
        <v>#REF!</v>
      </c>
      <c r="E12" s="37" t="e">
        <f>IF(SUMPRODUCT((FMEAFORM!$AC$10:$AC$107=E$4)*(FMEAFORM!$AD$10:$AD$107=$C12))=0,"",SUMPRODUCT((FMEAFORM!$AC$10:$AC$107=E$4)*(FMEAFORM!$AD$10:$AD$107=$C12)))</f>
        <v>#REF!</v>
      </c>
      <c r="F12" s="68" t="e">
        <f>IF(SUMPRODUCT((FMEAFORM!$AC$10:$AC$107=F$4)*(FMEAFORM!$AD$10:$AD$107=$C12))=0,"",SUMPRODUCT((FMEAFORM!$AC$10:$AC$107=F$4)*(FMEAFORM!$AD$10:$AD$107=$C12)))</f>
        <v>#REF!</v>
      </c>
      <c r="G12" s="68" t="e">
        <f>IF(SUMPRODUCT((FMEAFORM!$AC$10:$AC$107=G$4)*(FMEAFORM!$AD$10:$AD$107=$C12))=0,"",SUMPRODUCT((FMEAFORM!$AC$10:$AC$107=G$4)*(FMEAFORM!$AD$10:$AD$107=$C12)))</f>
        <v>#REF!</v>
      </c>
      <c r="H12" s="40" t="e">
        <f>IF(SUMPRODUCT((FMEAFORM!$AC$10:$AC$107=H$4)*(FMEAFORM!$AD$10:$AD$107=$C12))=0,"",SUMPRODUCT((FMEAFORM!$AC$10:$AC$107=H$4)*(FMEAFORM!$AD$10:$AD$107=$C12)))</f>
        <v>#REF!</v>
      </c>
      <c r="I12" s="40" t="e">
        <f>IF(SUMPRODUCT((FMEAFORM!$AC$10:$AC$107=I$4)*(FMEAFORM!$AD$10:$AD$107=$C12))=0,"",SUMPRODUCT((FMEAFORM!$AC$10:$AC$107=I$4)*(FMEAFORM!$AD$10:$AD$107=$C12)))</f>
        <v>#REF!</v>
      </c>
      <c r="J12" s="40" t="e">
        <f>IF(SUMPRODUCT((FMEAFORM!$AC$10:$AC$107=J$4)*(FMEAFORM!$AD$10:$AD$107=$C12))=0,"",SUMPRODUCT((FMEAFORM!$AC$10:$AC$107=J$4)*(FMEAFORM!$AD$10:$AD$107=$C12)))</f>
        <v>#REF!</v>
      </c>
      <c r="K12" s="40" t="e">
        <f>IF(SUMPRODUCT((FMEAFORM!$AC$10:$AC$107=K$4)*(FMEAFORM!$AD$10:$AD$107=$C12))=0,"",SUMPRODUCT((FMEAFORM!$AC$10:$AC$107=K$4)*(FMEAFORM!$AD$10:$AD$107=$C12)))</f>
        <v>#REF!</v>
      </c>
      <c r="L12" s="40" t="e">
        <f>IF(SUMPRODUCT((FMEAFORM!$AC$10:$AC$107=L$4)*(FMEAFORM!$AD$10:$AD$107=$C12))=0,"",SUMPRODUCT((FMEAFORM!$AC$10:$AC$107=L$4)*(FMEAFORM!$AD$10:$AD$107=$C12)))</f>
        <v>#REF!</v>
      </c>
      <c r="M12" s="40" t="e">
        <f>IF(SUMPRODUCT((FMEAFORM!$AC$10:$AC$107=M$4)*(FMEAFORM!$AD$10:$AD$107=$C12))=0,"",SUMPRODUCT((FMEAFORM!$AC$10:$AC$107=M$4)*(FMEAFORM!$AD$10:$AD$107=$C12)))</f>
        <v>#REF!</v>
      </c>
      <c r="N12" s="12"/>
      <c r="O12" s="701"/>
      <c r="P12" s="69">
        <v>8</v>
      </c>
      <c r="Q12" s="37" t="e">
        <f>IF(SUMPRODUCT((FMEAFORM!$AE$10:$AE$107=Q$4)*(FMEAFORM!$AD$10:$AD$107=$C12))=0,"",SUMPRODUCT((FMEAFORM!$AE$10:$AE$107=Q$4)*(FMEAFORM!$AD$10:$AD$107=$C12)))</f>
        <v>#REF!</v>
      </c>
      <c r="R12" s="37" t="e">
        <f>IF(SUMPRODUCT((FMEAFORM!$AE$10:$AE$107=R$4)*(FMEAFORM!$AD$10:$AD$107=$C12))=0,"",SUMPRODUCT((FMEAFORM!$AE$10:$AE$107=R$4)*(FMEAFORM!$AD$10:$AD$107=$C12)))</f>
        <v>#REF!</v>
      </c>
      <c r="S12" s="68" t="e">
        <f>IF(SUMPRODUCT((FMEAFORM!$AE$10:$AE$107=S$4)*(FMEAFORM!$AD$10:$AD$107=$C12))=0,"",SUMPRODUCT((FMEAFORM!$AE$10:$AE$107=S$4)*(FMEAFORM!$AD$10:$AD$107=$C12)))</f>
        <v>#REF!</v>
      </c>
      <c r="T12" s="68" t="e">
        <f>IF(SUMPRODUCT((FMEAFORM!$AE$10:$AE$107=T$4)*(FMEAFORM!$AD$10:$AD$107=$C12))=0,"",SUMPRODUCT((FMEAFORM!$AE$10:$AE$107=T$4)*(FMEAFORM!$AD$10:$AD$107=$C12)))</f>
        <v>#REF!</v>
      </c>
      <c r="U12" s="40" t="e">
        <f>IF(SUMPRODUCT((FMEAFORM!$AE$10:$AE$107=U$4)*(FMEAFORM!$AD$10:$AD$107=$C12))=0,"",SUMPRODUCT((FMEAFORM!$AE$10:$AE$107=U$4)*(FMEAFORM!$AD$10:$AD$107=$C12)))</f>
        <v>#REF!</v>
      </c>
      <c r="V12" s="40" t="e">
        <f>IF(SUMPRODUCT((FMEAFORM!$AE$10:$AE$107=V$4)*(FMEAFORM!$AD$10:$AD$107=$C12))=0,"",SUMPRODUCT((FMEAFORM!$AE$10:$AE$107=V$4)*(FMEAFORM!$AD$10:$AD$107=$C12)))</f>
        <v>#REF!</v>
      </c>
      <c r="W12" s="40" t="e">
        <f>IF(SUMPRODUCT((FMEAFORM!$AE$10:$AE$107=W$4)*(FMEAFORM!$AD$10:$AD$107=$C12))=0,"",SUMPRODUCT((FMEAFORM!$AE$10:$AE$107=W$4)*(FMEAFORM!$AD$10:$AD$107=$C12)))</f>
        <v>#REF!</v>
      </c>
      <c r="X12" s="40" t="e">
        <f>IF(SUMPRODUCT((FMEAFORM!$AE$10:$AE$107=X$4)*(FMEAFORM!$AD$10:$AD$107=$C12))=0,"",SUMPRODUCT((FMEAFORM!$AE$10:$AE$107=X$4)*(FMEAFORM!$AD$10:$AD$107=$C12)))</f>
        <v>#REF!</v>
      </c>
      <c r="Y12" s="40" t="e">
        <f>IF(SUMPRODUCT((FMEAFORM!$AE$10:$AE$107=Y$4)*(FMEAFORM!$AD$10:$AD$107=$C12))=0,"",SUMPRODUCT((FMEAFORM!$AE$10:$AE$107=Y$4)*(FMEAFORM!$AD$10:$AD$107=$C12)))</f>
        <v>#REF!</v>
      </c>
      <c r="Z12" s="40" t="e">
        <f>IF(SUMPRODUCT((FMEAFORM!$AE$10:$AE$107=Z$4)*(FMEAFORM!$AD$10:$AD$107=$C12))=0,"",SUMPRODUCT((FMEAFORM!$AE$10:$AE$107=Z$4)*(FMEAFORM!$AD$10:$AD$107=$C12)))</f>
        <v>#REF!</v>
      </c>
      <c r="AA12" s="11"/>
      <c r="AB12" s="11"/>
      <c r="AC12" s="11"/>
      <c r="AD12" s="11"/>
      <c r="AE12" s="11"/>
      <c r="AF12" s="11"/>
      <c r="BV12" s="75"/>
      <c r="BW12" s="75"/>
    </row>
    <row r="13" spans="1:75" ht="27.75" customHeight="1" x14ac:dyDescent="0.3">
      <c r="B13" s="701"/>
      <c r="C13" s="36">
        <v>9</v>
      </c>
      <c r="D13" s="37" t="e">
        <f>IF(SUMPRODUCT((FMEAFORM!$AC$10:$AC$107=D$4)*(FMEAFORM!$AD$10:$AD$107=$C13))=0,"",SUMPRODUCT((FMEAFORM!$AC$10:$AC$107=D$4)*(FMEAFORM!$AD$10:$AD$107=$C13)))</f>
        <v>#REF!</v>
      </c>
      <c r="E13" s="37" t="e">
        <f>IF(SUMPRODUCT((FMEAFORM!$AC$10:$AC$107=E$4)*(FMEAFORM!$AD$10:$AD$107=$C13))=0,"",SUMPRODUCT((FMEAFORM!$AC$10:$AC$107=E$4)*(FMEAFORM!$AD$10:$AD$107=$C13)))</f>
        <v>#REF!</v>
      </c>
      <c r="F13" s="68" t="e">
        <f>IF(SUMPRODUCT((FMEAFORM!$AC$10:$AC$107=F$4)*(FMEAFORM!$AD$10:$AD$107=$C13))=0,"",SUMPRODUCT((FMEAFORM!$AC$10:$AC$107=F$4)*(FMEAFORM!$AD$10:$AD$107=$C13)))</f>
        <v>#REF!</v>
      </c>
      <c r="G13" s="68" t="e">
        <f>IF(SUMPRODUCT((FMEAFORM!$AC$10:$AC$107=G$4)*(FMEAFORM!$AD$10:$AD$107=$C13))=0,"",SUMPRODUCT((FMEAFORM!$AC$10:$AC$107=G$4)*(FMEAFORM!$AD$10:$AD$107=$C13)))</f>
        <v>#REF!</v>
      </c>
      <c r="H13" s="40" t="e">
        <f>IF(SUMPRODUCT((FMEAFORM!$AC$10:$AC$107=H$4)*(FMEAFORM!$AD$10:$AD$107=$C13))=0,"",SUMPRODUCT((FMEAFORM!$AC$10:$AC$107=H$4)*(FMEAFORM!$AD$10:$AD$107=$C13)))</f>
        <v>#REF!</v>
      </c>
      <c r="I13" s="40" t="e">
        <f>IF(SUMPRODUCT((FMEAFORM!$AC$10:$AC$107=I$4)*(FMEAFORM!$AD$10:$AD$107=$C13))=0,"",SUMPRODUCT((FMEAFORM!$AC$10:$AC$107=I$4)*(FMEAFORM!$AD$10:$AD$107=$C13)))</f>
        <v>#REF!</v>
      </c>
      <c r="J13" s="40" t="e">
        <f>IF(SUMPRODUCT((FMEAFORM!$AC$10:$AC$107=J$4)*(FMEAFORM!$AD$10:$AD$107=$C13))=0,"",SUMPRODUCT((FMEAFORM!$AC$10:$AC$107=J$4)*(FMEAFORM!$AD$10:$AD$107=$C13)))</f>
        <v>#REF!</v>
      </c>
      <c r="K13" s="40" t="e">
        <f>IF(SUMPRODUCT((FMEAFORM!$AC$10:$AC$107=K$4)*(FMEAFORM!$AD$10:$AD$107=$C13))=0,"",SUMPRODUCT((FMEAFORM!$AC$10:$AC$107=K$4)*(FMEAFORM!$AD$10:$AD$107=$C13)))</f>
        <v>#REF!</v>
      </c>
      <c r="L13" s="40" t="e">
        <f>IF(SUMPRODUCT((FMEAFORM!$AC$10:$AC$107=L$4)*(FMEAFORM!$AD$10:$AD$107=$C13))=0,"",SUMPRODUCT((FMEAFORM!$AC$10:$AC$107=L$4)*(FMEAFORM!$AD$10:$AD$107=$C13)))</f>
        <v>#REF!</v>
      </c>
      <c r="M13" s="40" t="e">
        <f>IF(SUMPRODUCT((FMEAFORM!$AC$10:$AC$107=M$4)*(FMEAFORM!$AD$10:$AD$107=$C13))=0,"",SUMPRODUCT((FMEAFORM!$AC$10:$AC$107=M$4)*(FMEAFORM!$AD$10:$AD$107=$C13)))</f>
        <v>#REF!</v>
      </c>
      <c r="N13" s="39"/>
      <c r="O13" s="701"/>
      <c r="P13" s="69">
        <v>9</v>
      </c>
      <c r="Q13" s="37" t="e">
        <f>IF(SUMPRODUCT((FMEAFORM!$AE$10:$AE$107=Q$4)*(FMEAFORM!$AD$10:$AD$107=$C13))=0,"",SUMPRODUCT((FMEAFORM!$AE$10:$AE$107=Q$4)*(FMEAFORM!$AD$10:$AD$107=$C13)))</f>
        <v>#REF!</v>
      </c>
      <c r="R13" s="37" t="e">
        <f>IF(SUMPRODUCT((FMEAFORM!$AE$10:$AE$107=R$4)*(FMEAFORM!$AD$10:$AD$107=$C13))=0,"",SUMPRODUCT((FMEAFORM!$AE$10:$AE$107=R$4)*(FMEAFORM!$AD$10:$AD$107=$C13)))</f>
        <v>#REF!</v>
      </c>
      <c r="S13" s="68" t="e">
        <f>IF(SUMPRODUCT((FMEAFORM!$AE$10:$AE$107=S$4)*(FMEAFORM!$AD$10:$AD$107=$C13))=0,"",SUMPRODUCT((FMEAFORM!$AE$10:$AE$107=S$4)*(FMEAFORM!$AD$10:$AD$107=$C13)))</f>
        <v>#REF!</v>
      </c>
      <c r="T13" s="68" t="e">
        <f>IF(SUMPRODUCT((FMEAFORM!$AE$10:$AE$107=T$4)*(FMEAFORM!$AD$10:$AD$107=$C13))=0,"",SUMPRODUCT((FMEAFORM!$AE$10:$AE$107=T$4)*(FMEAFORM!$AD$10:$AD$107=$C13)))</f>
        <v>#REF!</v>
      </c>
      <c r="U13" s="40" t="e">
        <f>IF(SUMPRODUCT((FMEAFORM!$AE$10:$AE$107=U$4)*(FMEAFORM!$AD$10:$AD$107=$C13))=0,"",SUMPRODUCT((FMEAFORM!$AE$10:$AE$107=U$4)*(FMEAFORM!$AD$10:$AD$107=$C13)))</f>
        <v>#REF!</v>
      </c>
      <c r="V13" s="40" t="e">
        <f>IF(SUMPRODUCT((FMEAFORM!$AE$10:$AE$107=V$4)*(FMEAFORM!$AD$10:$AD$107=$C13))=0,"",SUMPRODUCT((FMEAFORM!$AE$10:$AE$107=V$4)*(FMEAFORM!$AD$10:$AD$107=$C13)))</f>
        <v>#REF!</v>
      </c>
      <c r="W13" s="40" t="e">
        <f>IF(SUMPRODUCT((FMEAFORM!$AE$10:$AE$107=W$4)*(FMEAFORM!$AD$10:$AD$107=$C13))=0,"",SUMPRODUCT((FMEAFORM!$AE$10:$AE$107=W$4)*(FMEAFORM!$AD$10:$AD$107=$C13)))</f>
        <v>#REF!</v>
      </c>
      <c r="X13" s="40" t="e">
        <f>IF(SUMPRODUCT((FMEAFORM!$AE$10:$AE$107=X$4)*(FMEAFORM!$AD$10:$AD$107=$C13))=0,"",SUMPRODUCT((FMEAFORM!$AE$10:$AE$107=X$4)*(FMEAFORM!$AD$10:$AD$107=$C13)))</f>
        <v>#REF!</v>
      </c>
      <c r="Y13" s="40" t="e">
        <f>IF(SUMPRODUCT((FMEAFORM!$AE$10:$AE$107=Y$4)*(FMEAFORM!$AD$10:$AD$107=$C13))=0,"",SUMPRODUCT((FMEAFORM!$AE$10:$AE$107=Y$4)*(FMEAFORM!$AD$10:$AD$107=$C13)))</f>
        <v>#REF!</v>
      </c>
      <c r="Z13" s="40" t="e">
        <f>IF(SUMPRODUCT((FMEAFORM!$AE$10:$AE$107=Z$4)*(FMEAFORM!$AD$10:$AD$107=$C13))=0,"",SUMPRODUCT((FMEAFORM!$AE$10:$AE$107=Z$4)*(FMEAFORM!$AD$10:$AD$107=$C13)))</f>
        <v>#REF!</v>
      </c>
      <c r="BV13" s="75"/>
      <c r="BW13" s="75"/>
    </row>
    <row r="14" spans="1:75" ht="27.75" customHeight="1" x14ac:dyDescent="0.3">
      <c r="B14" s="701"/>
      <c r="C14" s="36">
        <v>10</v>
      </c>
      <c r="D14" s="37" t="e">
        <f>IF(SUMPRODUCT((FMEAFORM!$AC$10:$AC$107=D$4)*(FMEAFORM!$AD$10:$AD$107=$C14))=0,"",SUMPRODUCT((FMEAFORM!$AC$10:$AC$107=D$4)*(FMEAFORM!$AD$10:$AD$107=$C14)))</f>
        <v>#REF!</v>
      </c>
      <c r="E14" s="68" t="e">
        <f>IF(SUMPRODUCT((FMEAFORM!$AC$10:$AC$107=E$4)*(FMEAFORM!$AD$10:$AD$107=$C14))=0,"",SUMPRODUCT((FMEAFORM!$AC$10:$AC$107=E$4)*(FMEAFORM!$AD$10:$AD$107=$C14)))</f>
        <v>#REF!</v>
      </c>
      <c r="F14" s="41" t="e">
        <f>IF(SUMPRODUCT((FMEAFORM!$AC$10:$AC$107=F$4)*(FMEAFORM!$AD$10:$AD$107=$C14))=0,"",SUMPRODUCT((FMEAFORM!$AC$10:$AC$107=F$4)*(FMEAFORM!$AD$10:$AD$107=$C14)))</f>
        <v>#REF!</v>
      </c>
      <c r="G14" s="40" t="e">
        <f>IF(SUMPRODUCT((FMEAFORM!$AC$10:$AC$107=G$4)*(FMEAFORM!$AD$10:$AD$107=$C14))=0,"",SUMPRODUCT((FMEAFORM!$AC$10:$AC$107=G$4)*(FMEAFORM!$AD$10:$AD$107=$C14)))</f>
        <v>#REF!</v>
      </c>
      <c r="H14" s="40" t="e">
        <f>IF(SUMPRODUCT((FMEAFORM!$AC$10:$AC$107=H$4)*(FMEAFORM!$AD$10:$AD$107=$C14))=0,"",SUMPRODUCT((FMEAFORM!$AC$10:$AC$107=H$4)*(FMEAFORM!$AD$10:$AD$107=$C14)))</f>
        <v>#REF!</v>
      </c>
      <c r="I14" s="40" t="e">
        <f>IF(SUMPRODUCT((FMEAFORM!$AC$10:$AC$107=I$4)*(FMEAFORM!$AD$10:$AD$107=$C14))=0,"",SUMPRODUCT((FMEAFORM!$AC$10:$AC$107=I$4)*(FMEAFORM!$AD$10:$AD$107=$C14)))</f>
        <v>#REF!</v>
      </c>
      <c r="J14" s="40" t="e">
        <f>IF(SUMPRODUCT((FMEAFORM!$AC$10:$AC$107=J$4)*(FMEAFORM!$AD$10:$AD$107=$C14))=0,"",SUMPRODUCT((FMEAFORM!$AC$10:$AC$107=J$4)*(FMEAFORM!$AD$10:$AD$107=$C14)))</f>
        <v>#REF!</v>
      </c>
      <c r="K14" s="40" t="e">
        <f>IF(SUMPRODUCT((FMEAFORM!$AC$10:$AC$107=K$4)*(FMEAFORM!$AD$10:$AD$107=$C14))=0,"",SUMPRODUCT((FMEAFORM!$AC$10:$AC$107=K$4)*(FMEAFORM!$AD$10:$AD$107=$C14)))</f>
        <v>#REF!</v>
      </c>
      <c r="L14" s="40" t="e">
        <f>IF(SUMPRODUCT((FMEAFORM!$AC$10:$AC$107=L$4)*(FMEAFORM!$AD$10:$AD$107=$C14))=0,"",SUMPRODUCT((FMEAFORM!$AC$10:$AC$107=L$4)*(FMEAFORM!$AD$10:$AD$107=$C14)))</f>
        <v>#REF!</v>
      </c>
      <c r="M14" s="40" t="e">
        <f>IF(SUMPRODUCT((FMEAFORM!$AC$10:$AC$107=M$4)*(FMEAFORM!$AD$10:$AD$107=$C14))=0,"",SUMPRODUCT((FMEAFORM!$AC$10:$AC$107=M$4)*(FMEAFORM!$AD$10:$AD$107=$C14)))</f>
        <v>#REF!</v>
      </c>
      <c r="N14" s="39"/>
      <c r="O14" s="701"/>
      <c r="P14" s="69">
        <v>10</v>
      </c>
      <c r="Q14" s="37" t="e">
        <f>IF(SUMPRODUCT((FMEAFORM!$AE$10:$AE$107=Q$4)*(FMEAFORM!$AD$10:$AD$107=$C14))=0,"",SUMPRODUCT((FMEAFORM!$AE$10:$AE$107=Q$4)*(FMEAFORM!$AD$10:$AD$107=$C14)))</f>
        <v>#REF!</v>
      </c>
      <c r="R14" s="68" t="e">
        <f>IF(SUMPRODUCT((FMEAFORM!$AE$10:$AE$107=R$4)*(FMEAFORM!$AD$10:$AD$107=$C14))=0,"",SUMPRODUCT((FMEAFORM!$AE$10:$AE$107=R$4)*(FMEAFORM!$AD$10:$AD$107=$C14)))</f>
        <v>#REF!</v>
      </c>
      <c r="S14" s="41" t="e">
        <f>IF(SUMPRODUCT((FMEAFORM!$AE$10:$AE$107=S$4)*(FMEAFORM!$AD$10:$AD$107=$C14))=0,"",SUMPRODUCT((FMEAFORM!$AE$10:$AE$107=S$4)*(FMEAFORM!$AD$10:$AD$107=$C14)))</f>
        <v>#REF!</v>
      </c>
      <c r="T14" s="40" t="e">
        <f>IF(SUMPRODUCT((FMEAFORM!$AE$10:$AE$107=T$4)*(FMEAFORM!$AD$10:$AD$107=$C14))=0,"",SUMPRODUCT((FMEAFORM!$AE$10:$AE$107=T$4)*(FMEAFORM!$AD$10:$AD$107=$C14)))</f>
        <v>#REF!</v>
      </c>
      <c r="U14" s="40" t="e">
        <f>IF(SUMPRODUCT((FMEAFORM!$AE$10:$AE$107=U$4)*(FMEAFORM!$AD$10:$AD$107=$C14))=0,"",SUMPRODUCT((FMEAFORM!$AE$10:$AE$107=U$4)*(FMEAFORM!$AD$10:$AD$107=$C14)))</f>
        <v>#REF!</v>
      </c>
      <c r="V14" s="40" t="e">
        <f>IF(SUMPRODUCT((FMEAFORM!$AE$10:$AE$107=V$4)*(FMEAFORM!$AD$10:$AD$107=$C14))=0,"",SUMPRODUCT((FMEAFORM!$AE$10:$AE$107=V$4)*(FMEAFORM!$AD$10:$AD$107=$C14)))</f>
        <v>#REF!</v>
      </c>
      <c r="W14" s="40" t="e">
        <f>IF(SUMPRODUCT((FMEAFORM!$AE$10:$AE$107=W$4)*(FMEAFORM!$AD$10:$AD$107=$C14))=0,"",SUMPRODUCT((FMEAFORM!$AE$10:$AE$107=W$4)*(FMEAFORM!$AD$10:$AD$107=$C14)))</f>
        <v>#REF!</v>
      </c>
      <c r="X14" s="40" t="e">
        <f>IF(SUMPRODUCT((FMEAFORM!$AE$10:$AE$107=X$4)*(FMEAFORM!$AD$10:$AD$107=$C14))=0,"",SUMPRODUCT((FMEAFORM!$AE$10:$AE$107=X$4)*(FMEAFORM!$AD$10:$AD$107=$C14)))</f>
        <v>#REF!</v>
      </c>
      <c r="Y14" s="40" t="e">
        <f>IF(SUMPRODUCT((FMEAFORM!$AE$10:$AE$107=Y$4)*(FMEAFORM!$AD$10:$AD$107=$C14))=0,"",SUMPRODUCT((FMEAFORM!$AE$10:$AE$107=Y$4)*(FMEAFORM!$AD$10:$AD$107=$C14)))</f>
        <v>#REF!</v>
      </c>
      <c r="Z14" s="40" t="e">
        <f>IF(SUMPRODUCT((FMEAFORM!$AE$10:$AE$107=Z$4)*(FMEAFORM!$AD$10:$AD$107=$C14))=0,"",SUMPRODUCT((FMEAFORM!$AE$10:$AE$107=Z$4)*(FMEAFORM!$AD$10:$AD$107=$C14)))</f>
        <v>#REF!</v>
      </c>
      <c r="BV14" s="75"/>
      <c r="BW14" s="75"/>
    </row>
    <row r="15" spans="1:75" ht="27.75" customHeight="1" x14ac:dyDescent="0.3">
      <c r="B15" s="39"/>
      <c r="C15" s="39"/>
      <c r="D15" s="39"/>
      <c r="E15" s="39"/>
      <c r="F15" s="39"/>
      <c r="G15" s="39"/>
      <c r="H15" s="39"/>
      <c r="I15" s="39"/>
      <c r="J15" s="39"/>
      <c r="K15" s="39"/>
      <c r="L15" s="39"/>
      <c r="M15" s="39"/>
      <c r="N15" s="12"/>
      <c r="O15" s="12"/>
      <c r="P15" s="11"/>
      <c r="Q15" s="11"/>
      <c r="R15" s="11"/>
      <c r="S15" s="11"/>
      <c r="T15" s="11"/>
      <c r="U15" s="11"/>
      <c r="V15" s="11"/>
      <c r="W15" s="11"/>
      <c r="X15" s="11"/>
      <c r="Y15" s="11"/>
      <c r="Z15" s="11"/>
      <c r="AA15" s="11"/>
    </row>
    <row r="16" spans="1:75" ht="27.75" customHeight="1" x14ac:dyDescent="0.3">
      <c r="B16" s="34"/>
      <c r="C16" s="34"/>
      <c r="D16" s="708" t="s">
        <v>37</v>
      </c>
      <c r="E16" s="708"/>
      <c r="F16" s="708"/>
      <c r="G16" s="708"/>
      <c r="H16" s="708"/>
      <c r="I16" s="708"/>
      <c r="J16" s="708"/>
      <c r="K16" s="708"/>
      <c r="L16" s="708"/>
      <c r="M16" s="708"/>
      <c r="N16" s="12"/>
      <c r="O16" s="12"/>
      <c r="P16" s="12"/>
      <c r="Q16" s="72"/>
      <c r="R16" s="72"/>
      <c r="S16" s="72"/>
      <c r="T16" s="72"/>
      <c r="U16" s="72"/>
      <c r="V16" s="72"/>
      <c r="W16" s="72"/>
      <c r="X16" s="72"/>
      <c r="Y16" s="72"/>
      <c r="Z16" s="72"/>
      <c r="AA16" s="11"/>
    </row>
    <row r="17" spans="2:27" ht="27.75" customHeight="1" x14ac:dyDescent="0.3">
      <c r="B17" s="34"/>
      <c r="C17" s="34"/>
      <c r="D17" s="35">
        <v>1</v>
      </c>
      <c r="E17" s="36">
        <v>2</v>
      </c>
      <c r="F17" s="36">
        <v>3</v>
      </c>
      <c r="G17" s="36">
        <v>4</v>
      </c>
      <c r="H17" s="36">
        <v>5</v>
      </c>
      <c r="I17" s="36">
        <v>6</v>
      </c>
      <c r="J17" s="36">
        <v>7</v>
      </c>
      <c r="K17" s="36">
        <v>8</v>
      </c>
      <c r="L17" s="36">
        <v>9</v>
      </c>
      <c r="M17" s="36">
        <v>10</v>
      </c>
      <c r="N17" s="12"/>
      <c r="O17" s="12"/>
      <c r="P17" s="12"/>
      <c r="Q17" s="38"/>
      <c r="R17" s="12"/>
      <c r="S17" s="12"/>
      <c r="T17" s="12"/>
      <c r="U17" s="12"/>
      <c r="V17" s="12"/>
      <c r="W17" s="12"/>
      <c r="X17" s="12"/>
      <c r="Y17" s="12"/>
      <c r="Z17" s="12"/>
      <c r="AA17" s="11"/>
    </row>
    <row r="18" spans="2:27" ht="27.75" customHeight="1" x14ac:dyDescent="0.3">
      <c r="B18" s="701" t="s">
        <v>52</v>
      </c>
      <c r="C18" s="35">
        <v>1</v>
      </c>
      <c r="D18" s="37" t="e">
        <f>IF(SUMPRODUCT((FMEAFORM!$AC$10:$AC$107=D$4)*(FMEAFORM!$AE$10:$AE$107=$C18))=0,"",SUMPRODUCT((FMEAFORM!$AC$10:$AC$107=D$4)*(FMEAFORM!$AE$10:$AE$107=$C18)))</f>
        <v>#REF!</v>
      </c>
      <c r="E18" s="37" t="e">
        <f>IF(SUMPRODUCT((FMEAFORM!$AC$10:$AC$107=E$4)*(FMEAFORM!$AE$10:$AE$107=$C18))=0,"",SUMPRODUCT((FMEAFORM!$AC$10:$AC$107=E$4)*(FMEAFORM!$AE$10:$AE$107=$C18)))</f>
        <v>#REF!</v>
      </c>
      <c r="F18" s="37" t="e">
        <f>IF(SUMPRODUCT((FMEAFORM!$AC$10:$AC$107=F$4)*(FMEAFORM!$AE$10:$AE$107=$C18))=0,"",SUMPRODUCT((FMEAFORM!$AC$10:$AC$107=F$4)*(FMEAFORM!$AE$10:$AE$107=$C18)))</f>
        <v>#REF!</v>
      </c>
      <c r="G18" s="37" t="e">
        <f>IF(SUMPRODUCT((FMEAFORM!$AC$10:$AC$107=G$4)*(FMEAFORM!$AE$10:$AE$107=$C18))=0,"",SUMPRODUCT((FMEAFORM!$AC$10:$AC$107=G$4)*(FMEAFORM!$AE$10:$AE$107=$C18)))</f>
        <v>#REF!</v>
      </c>
      <c r="H18" s="37" t="e">
        <f>IF(SUMPRODUCT((FMEAFORM!$AC$10:$AC$107=H$4)*(FMEAFORM!$AE$10:$AE$107=$C18))=0,"",SUMPRODUCT((FMEAFORM!$AC$10:$AC$107=H$4)*(FMEAFORM!$AE$10:$AE$107=$C18)))</f>
        <v>#REF!</v>
      </c>
      <c r="I18" s="37" t="e">
        <f>IF(SUMPRODUCT((FMEAFORM!$AC$10:$AC$107=I$4)*(FMEAFORM!$AE$10:$AE$107=$C18))=0,"",SUMPRODUCT((FMEAFORM!$AC$10:$AC$107=I$4)*(FMEAFORM!$AE$10:$AE$107=$C18)))</f>
        <v>#REF!</v>
      </c>
      <c r="J18" s="37" t="e">
        <f>IF(SUMPRODUCT((FMEAFORM!$AC$10:$AC$107=J$4)*(FMEAFORM!$AE$10:$AE$107=$C18))=0,"",SUMPRODUCT((FMEAFORM!$AC$10:$AC$107=J$4)*(FMEAFORM!$AE$10:$AE$107=$C18)))</f>
        <v>#REF!</v>
      </c>
      <c r="K18" s="37" t="e">
        <f>IF(SUMPRODUCT((FMEAFORM!$AC$10:$AC$107=K$4)*(FMEAFORM!$AE$10:$AE$107=$C18))=0,"",SUMPRODUCT((FMEAFORM!$AC$10:$AC$107=K$4)*(FMEAFORM!$AE$10:$AE$107=$C18)))</f>
        <v>#REF!</v>
      </c>
      <c r="L18" s="37" t="e">
        <f>IF(SUMPRODUCT((FMEAFORM!$AC$10:$AC$107=L$4)*(FMEAFORM!$AE$10:$AE$107=$C18))=0,"",SUMPRODUCT((FMEAFORM!$AC$10:$AC$107=L$4)*(FMEAFORM!$AE$10:$AE$107=$C18)))</f>
        <v>#REF!</v>
      </c>
      <c r="M18" s="37" t="e">
        <f>IF(SUMPRODUCT((FMEAFORM!$AC$10:$AC$107=M$4)*(FMEAFORM!$AE$10:$AE$107=$C18))=0,"",SUMPRODUCT((FMEAFORM!$AC$10:$AC$107=M$4)*(FMEAFORM!$AE$10:$AE$107=$C18)))</f>
        <v>#REF!</v>
      </c>
      <c r="N18" s="12"/>
      <c r="O18" s="71"/>
      <c r="P18" s="38"/>
      <c r="Q18" s="70"/>
      <c r="R18" s="70"/>
      <c r="S18" s="70"/>
      <c r="T18" s="70"/>
      <c r="U18" s="70"/>
      <c r="V18" s="70"/>
      <c r="W18" s="70"/>
      <c r="X18" s="70"/>
      <c r="Y18" s="70"/>
      <c r="Z18" s="70"/>
      <c r="AA18" s="11"/>
    </row>
    <row r="19" spans="2:27" ht="27.75" customHeight="1" x14ac:dyDescent="0.3">
      <c r="B19" s="701"/>
      <c r="C19" s="36">
        <v>2</v>
      </c>
      <c r="D19" s="37" t="e">
        <f>IF(SUMPRODUCT((FMEAFORM!$AC$10:$AC$107=D$4)*(FMEAFORM!$AE$10:$AE$107=$C19))=0,"",SUMPRODUCT((FMEAFORM!$AC$10:$AC$107=D$4)*(FMEAFORM!$AE$10:$AE$107=$C19)))</f>
        <v>#REF!</v>
      </c>
      <c r="E19" s="37" t="e">
        <f>IF(SUMPRODUCT((FMEAFORM!$AC$10:$AC$107=E$4)*(FMEAFORM!$AE$10:$AE$107=$C19))=0,"",SUMPRODUCT((FMEAFORM!$AC$10:$AC$107=E$4)*(FMEAFORM!$AE$10:$AE$107=$C19)))</f>
        <v>#REF!</v>
      </c>
      <c r="F19" s="37" t="e">
        <f>IF(SUMPRODUCT((FMEAFORM!$AC$10:$AC$107=F$4)*(FMEAFORM!$AE$10:$AE$107=$C19))=0,"",SUMPRODUCT((FMEAFORM!$AC$10:$AC$107=F$4)*(FMEAFORM!$AE$10:$AE$107=$C19)))</f>
        <v>#REF!</v>
      </c>
      <c r="G19" s="37" t="e">
        <f>IF(SUMPRODUCT((FMEAFORM!$AC$10:$AC$107=G$4)*(FMEAFORM!$AE$10:$AE$107=$C19))=0,"",SUMPRODUCT((FMEAFORM!$AC$10:$AC$107=G$4)*(FMEAFORM!$AE$10:$AE$107=$C19)))</f>
        <v>#REF!</v>
      </c>
      <c r="H19" s="37" t="e">
        <f>IF(SUMPRODUCT((FMEAFORM!$AC$10:$AC$107=H$4)*(FMEAFORM!$AE$10:$AE$107=$C19))=0,"",SUMPRODUCT((FMEAFORM!$AC$10:$AC$107=H$4)*(FMEAFORM!$AE$10:$AE$107=$C19)))</f>
        <v>#REF!</v>
      </c>
      <c r="I19" s="37" t="e">
        <f>IF(SUMPRODUCT((FMEAFORM!$AC$10:$AC$107=I$4)*(FMEAFORM!$AE$10:$AE$107=$C19))=0,"",SUMPRODUCT((FMEAFORM!$AC$10:$AC$107=I$4)*(FMEAFORM!$AE$10:$AE$107=$C19)))</f>
        <v>#REF!</v>
      </c>
      <c r="J19" s="37" t="e">
        <f>IF(SUMPRODUCT((FMEAFORM!$AC$10:$AC$107=J$4)*(FMEAFORM!$AE$10:$AE$107=$C19))=0,"",SUMPRODUCT((FMEAFORM!$AC$10:$AC$107=J$4)*(FMEAFORM!$AE$10:$AE$107=$C19)))</f>
        <v>#REF!</v>
      </c>
      <c r="K19" s="37" t="e">
        <f>IF(SUMPRODUCT((FMEAFORM!$AC$10:$AC$107=K$4)*(FMEAFORM!$AE$10:$AE$107=$C19))=0,"",SUMPRODUCT((FMEAFORM!$AC$10:$AC$107=K$4)*(FMEAFORM!$AE$10:$AE$107=$C19)))</f>
        <v>#REF!</v>
      </c>
      <c r="L19" s="37" t="e">
        <f>IF(SUMPRODUCT((FMEAFORM!$AC$10:$AC$107=L$4)*(FMEAFORM!$AE$10:$AE$107=$C19))=0,"",SUMPRODUCT((FMEAFORM!$AC$10:$AC$107=L$4)*(FMEAFORM!$AE$10:$AE$107=$C19)))</f>
        <v>#REF!</v>
      </c>
      <c r="M19" s="68" t="e">
        <f>IF(SUMPRODUCT((FMEAFORM!$AC$10:$AC$107=M$4)*(FMEAFORM!$AE$10:$AE$107=$C19))=0,"",SUMPRODUCT((FMEAFORM!$AC$10:$AC$107=M$4)*(FMEAFORM!$AE$10:$AE$107=$C19)))</f>
        <v>#REF!</v>
      </c>
      <c r="N19" s="11"/>
      <c r="O19" s="71"/>
      <c r="Q19" s="100"/>
      <c r="R19" s="101"/>
      <c r="S19" s="101"/>
      <c r="T19" s="102"/>
      <c r="U19" s="102"/>
      <c r="V19" s="102"/>
      <c r="W19" s="103" t="s">
        <v>56</v>
      </c>
      <c r="X19" s="94">
        <v>20</v>
      </c>
      <c r="AA19" s="11"/>
    </row>
    <row r="20" spans="2:27" ht="27.75" customHeight="1" x14ac:dyDescent="0.3">
      <c r="B20" s="701"/>
      <c r="C20" s="36">
        <v>3</v>
      </c>
      <c r="D20" s="37" t="e">
        <f>IF(SUMPRODUCT((FMEAFORM!$AC$10:$AC$107=D$4)*(FMEAFORM!$AE$10:$AE$107=$C20))=0,"",SUMPRODUCT((FMEAFORM!$AC$10:$AC$107=D$4)*(FMEAFORM!$AE$10:$AE$107=$C20)))</f>
        <v>#REF!</v>
      </c>
      <c r="E20" s="37" t="e">
        <f>IF(SUMPRODUCT((FMEAFORM!$AC$10:$AC$107=E$4)*(FMEAFORM!$AE$10:$AE$107=$C20))=0,"",SUMPRODUCT((FMEAFORM!$AC$10:$AC$107=E$4)*(FMEAFORM!$AE$10:$AE$107=$C20)))</f>
        <v>#REF!</v>
      </c>
      <c r="F20" s="37" t="e">
        <f>IF(SUMPRODUCT((FMEAFORM!$AC$10:$AC$107=F$4)*(FMEAFORM!$AE$10:$AE$107=$C20))=0,"",SUMPRODUCT((FMEAFORM!$AC$10:$AC$107=F$4)*(FMEAFORM!$AE$10:$AE$107=$C20)))</f>
        <v>#REF!</v>
      </c>
      <c r="G20" s="37" t="e">
        <f>IF(SUMPRODUCT((FMEAFORM!$AC$10:$AC$107=G$4)*(FMEAFORM!$AE$10:$AE$107=$C20))=0,"",SUMPRODUCT((FMEAFORM!$AC$10:$AC$107=G$4)*(FMEAFORM!$AE$10:$AE$107=$C20)))</f>
        <v>#REF!</v>
      </c>
      <c r="H20" s="37" t="e">
        <f>IF(SUMPRODUCT((FMEAFORM!$AC$10:$AC$107=H$4)*(FMEAFORM!$AE$10:$AE$107=$C20))=0,"",SUMPRODUCT((FMEAFORM!$AC$10:$AC$107=H$4)*(FMEAFORM!$AE$10:$AE$107=$C20)))</f>
        <v>#REF!</v>
      </c>
      <c r="I20" s="37" t="e">
        <f>IF(SUMPRODUCT((FMEAFORM!$AC$10:$AC$107=I$4)*(FMEAFORM!$AE$10:$AE$107=$C20))=0,"",SUMPRODUCT((FMEAFORM!$AC$10:$AC$107=I$4)*(FMEAFORM!$AE$10:$AE$107=$C20)))</f>
        <v>#REF!</v>
      </c>
      <c r="J20" s="68" t="e">
        <f>IF(SUMPRODUCT((FMEAFORM!$AC$10:$AC$107=J$4)*(FMEAFORM!$AE$10:$AE$107=$C20))=0,"",SUMPRODUCT((FMEAFORM!$AC$10:$AC$107=J$4)*(FMEAFORM!$AE$10:$AE$107=$C20)))</f>
        <v>#REF!</v>
      </c>
      <c r="K20" s="68" t="e">
        <f>IF(SUMPRODUCT((FMEAFORM!$AC$10:$AC$107=K$4)*(FMEAFORM!$AE$10:$AE$107=$C20))=0,"",SUMPRODUCT((FMEAFORM!$AC$10:$AC$107=K$4)*(FMEAFORM!$AE$10:$AE$107=$C20)))</f>
        <v>#REF!</v>
      </c>
      <c r="L20" s="41" t="e">
        <f>IF(SUMPRODUCT((FMEAFORM!$AC$10:$AC$107=L$4)*(FMEAFORM!$AE$10:$AE$107=$C20))=0,"",SUMPRODUCT((FMEAFORM!$AC$10:$AC$107=L$4)*(FMEAFORM!$AE$10:$AE$107=$C20)))</f>
        <v>#REF!</v>
      </c>
      <c r="M20" s="41" t="e">
        <f>IF(SUMPRODUCT((FMEAFORM!$AC$10:$AC$107=M$4)*(FMEAFORM!$AE$10:$AE$107=$C20))=0,"",SUMPRODUCT((FMEAFORM!$AC$10:$AC$107=M$4)*(FMEAFORM!$AE$10:$AE$107=$C20)))</f>
        <v>#REF!</v>
      </c>
      <c r="N20" s="11"/>
      <c r="O20" s="71"/>
      <c r="Q20" s="95"/>
      <c r="R20" s="99"/>
      <c r="S20" s="99"/>
      <c r="T20" s="96"/>
      <c r="U20" s="96"/>
      <c r="V20" s="96"/>
      <c r="W20" s="97" t="s">
        <v>57</v>
      </c>
      <c r="X20" s="98">
        <v>40</v>
      </c>
      <c r="AA20" s="11"/>
    </row>
    <row r="21" spans="2:27" ht="27.75" customHeight="1" x14ac:dyDescent="0.3">
      <c r="B21" s="701"/>
      <c r="C21" s="36">
        <v>4</v>
      </c>
      <c r="D21" s="37" t="e">
        <f>IF(SUMPRODUCT((FMEAFORM!$AC$10:$AC$107=D$4)*(FMEAFORM!$AE$10:$AE$107=$C21))=0,"",SUMPRODUCT((FMEAFORM!$AC$10:$AC$107=D$4)*(FMEAFORM!$AE$10:$AE$107=$C21)))</f>
        <v>#REF!</v>
      </c>
      <c r="E21" s="37" t="e">
        <f>IF(SUMPRODUCT((FMEAFORM!$AC$10:$AC$107=E$4)*(FMEAFORM!$AE$10:$AE$107=$C21))=0,"",SUMPRODUCT((FMEAFORM!$AC$10:$AC$107=E$4)*(FMEAFORM!$AE$10:$AE$107=$C21)))</f>
        <v>#REF!</v>
      </c>
      <c r="F21" s="37" t="e">
        <f>IF(SUMPRODUCT((FMEAFORM!$AC$10:$AC$107=F$4)*(FMEAFORM!$AE$10:$AE$107=$C21))=0,"",SUMPRODUCT((FMEAFORM!$AC$10:$AC$107=F$4)*(FMEAFORM!$AE$10:$AE$107=$C21)))</f>
        <v>#REF!</v>
      </c>
      <c r="G21" s="37" t="e">
        <f>IF(SUMPRODUCT((FMEAFORM!$AC$10:$AC$107=G$4)*(FMEAFORM!$AE$10:$AE$107=$C21))=0,"",SUMPRODUCT((FMEAFORM!$AC$10:$AC$107=G$4)*(FMEAFORM!$AE$10:$AE$107=$C21)))</f>
        <v>#REF!</v>
      </c>
      <c r="H21" s="68" t="e">
        <f>IF(SUMPRODUCT((FMEAFORM!$AC$10:$AC$107=H$4)*(FMEAFORM!$AE$10:$AE$107=$C21))=0,"",SUMPRODUCT((FMEAFORM!$AC$10:$AC$107=H$4)*(FMEAFORM!$AE$10:$AE$107=$C21)))</f>
        <v>#REF!</v>
      </c>
      <c r="I21" s="68" t="e">
        <f>IF(SUMPRODUCT((FMEAFORM!$AC$10:$AC$107=I$4)*(FMEAFORM!$AE$10:$AE$107=$C21))=0,"",SUMPRODUCT((FMEAFORM!$AC$10:$AC$107=I$4)*(FMEAFORM!$AE$10:$AE$107=$C21)))</f>
        <v>#REF!</v>
      </c>
      <c r="J21" s="68" t="e">
        <f>IF(SUMPRODUCT((FMEAFORM!$AC$10:$AC$107=J$4)*(FMEAFORM!$AE$10:$AE$107=$C21))=0,"",SUMPRODUCT((FMEAFORM!$AC$10:$AC$107=J$4)*(FMEAFORM!$AE$10:$AE$107=$C21)))</f>
        <v>#REF!</v>
      </c>
      <c r="K21" s="68" t="e">
        <f>IF(SUMPRODUCT((FMEAFORM!$AC$10:$AC$107=K$4)*(FMEAFORM!$AE$10:$AE$107=$C21))=0,"",SUMPRODUCT((FMEAFORM!$AC$10:$AC$107=K$4)*(FMEAFORM!$AE$10:$AE$107=$C21)))</f>
        <v>#REF!</v>
      </c>
      <c r="L21" s="68" t="e">
        <f>IF(SUMPRODUCT((FMEAFORM!$AC$10:$AC$107=L$4)*(FMEAFORM!$AE$10:$AE$107=$C21))=0,"",SUMPRODUCT((FMEAFORM!$AC$10:$AC$107=L$4)*(FMEAFORM!$AE$10:$AE$107=$C21)))</f>
        <v>#REF!</v>
      </c>
      <c r="M21" s="40" t="e">
        <f>IF(SUMPRODUCT((FMEAFORM!$AC$10:$AC$107=M$4)*(FMEAFORM!$AE$10:$AE$107=$C21))=0,"",SUMPRODUCT((FMEAFORM!$AC$10:$AC$107=M$4)*(FMEAFORM!$AE$10:$AE$107=$C21)))</f>
        <v>#REF!</v>
      </c>
      <c r="N21" s="11"/>
      <c r="O21" s="71"/>
      <c r="P21" s="12"/>
      <c r="Q21" s="70"/>
      <c r="R21" s="70"/>
      <c r="S21" s="70"/>
      <c r="T21" s="70"/>
      <c r="U21" s="70"/>
      <c r="V21" s="70"/>
      <c r="W21" s="70"/>
      <c r="X21" s="70"/>
      <c r="Y21" s="70"/>
      <c r="Z21" s="70"/>
      <c r="AA21" s="11"/>
    </row>
    <row r="22" spans="2:27" ht="27.75" customHeight="1" x14ac:dyDescent="0.3">
      <c r="B22" s="701"/>
      <c r="C22" s="36">
        <v>5</v>
      </c>
      <c r="D22" s="37" t="e">
        <f>IF(SUMPRODUCT((FMEAFORM!$AC$10:$AC$107=D$4)*(FMEAFORM!$AE$10:$AE$107=$C22))=0,"",SUMPRODUCT((FMEAFORM!$AC$10:$AC$107=D$4)*(FMEAFORM!$AE$10:$AE$107=$C22)))</f>
        <v>#REF!</v>
      </c>
      <c r="E22" s="37" t="e">
        <f>IF(SUMPRODUCT((FMEAFORM!$AC$10:$AC$107=E$4)*(FMEAFORM!$AE$10:$AE$107=$C22))=0,"",SUMPRODUCT((FMEAFORM!$AC$10:$AC$107=E$4)*(FMEAFORM!$AE$10:$AE$107=$C22)))</f>
        <v>#REF!</v>
      </c>
      <c r="F22" s="37" t="e">
        <f>IF(SUMPRODUCT((FMEAFORM!$AC$10:$AC$107=F$4)*(FMEAFORM!$AE$10:$AE$107=$C22))=0,"",SUMPRODUCT((FMEAFORM!$AC$10:$AC$107=F$4)*(FMEAFORM!$AE$10:$AE$107=$C22)))</f>
        <v>#REF!</v>
      </c>
      <c r="G22" s="68" t="e">
        <f>IF(SUMPRODUCT((FMEAFORM!$AC$10:$AC$107=G$4)*(FMEAFORM!$AE$10:$AE$107=$C22))=0,"",SUMPRODUCT((FMEAFORM!$AC$10:$AC$107=G$4)*(FMEAFORM!$AE$10:$AE$107=$C22)))</f>
        <v>#REF!</v>
      </c>
      <c r="H22" s="68" t="e">
        <f>IF(SUMPRODUCT((FMEAFORM!$AC$10:$AC$107=H$4)*(FMEAFORM!$AE$10:$AE$107=$C22))=0,"",SUMPRODUCT((FMEAFORM!$AC$10:$AC$107=H$4)*(FMEAFORM!$AE$10:$AE$107=$C22)))</f>
        <v>#REF!</v>
      </c>
      <c r="I22" s="68" t="e">
        <f>IF(SUMPRODUCT((FMEAFORM!$AC$10:$AC$107=I$4)*(FMEAFORM!$AE$10:$AE$107=$C22))=0,"",SUMPRODUCT((FMEAFORM!$AC$10:$AC$107=I$4)*(FMEAFORM!$AE$10:$AE$107=$C22)))</f>
        <v>#REF!</v>
      </c>
      <c r="J22" s="68" t="e">
        <f>IF(SUMPRODUCT((FMEAFORM!$AC$10:$AC$107=J$4)*(FMEAFORM!$AE$10:$AE$107=$C22))=0,"",SUMPRODUCT((FMEAFORM!$AC$10:$AC$107=J$4)*(FMEAFORM!$AE$10:$AE$107=$C22)))</f>
        <v>#REF!</v>
      </c>
      <c r="K22" s="40" t="e">
        <f>IF(SUMPRODUCT((FMEAFORM!$AC$10:$AC$107=K$4)*(FMEAFORM!$AE$10:$AE$107=$C22))=0,"",SUMPRODUCT((FMEAFORM!$AC$10:$AC$107=K$4)*(FMEAFORM!$AE$10:$AE$107=$C22)))</f>
        <v>#REF!</v>
      </c>
      <c r="L22" s="40" t="e">
        <f>IF(SUMPRODUCT((FMEAFORM!$AC$10:$AC$107=L$4)*(FMEAFORM!$AE$10:$AE$107=$C22))=0,"",SUMPRODUCT((FMEAFORM!$AC$10:$AC$107=L$4)*(FMEAFORM!$AE$10:$AE$107=$C22)))</f>
        <v>#REF!</v>
      </c>
      <c r="M22" s="40" t="e">
        <f>IF(SUMPRODUCT((FMEAFORM!$AC$10:$AC$107=M$4)*(FMEAFORM!$AE$10:$AE$107=$C22))=0,"",SUMPRODUCT((FMEAFORM!$AC$10:$AC$107=M$4)*(FMEAFORM!$AE$10:$AE$107=$C22)))</f>
        <v>#REF!</v>
      </c>
      <c r="N22" s="11"/>
      <c r="O22" s="71"/>
      <c r="P22" s="12"/>
      <c r="Q22" s="70"/>
      <c r="R22" s="70"/>
      <c r="S22" s="70"/>
      <c r="T22" s="70"/>
      <c r="U22" s="70"/>
      <c r="V22" s="70"/>
      <c r="W22" s="70"/>
      <c r="X22" s="70"/>
      <c r="Y22" s="70"/>
      <c r="Z22" s="70"/>
      <c r="AA22" s="11"/>
    </row>
    <row r="23" spans="2:27" ht="27.75" customHeight="1" x14ac:dyDescent="0.3">
      <c r="B23" s="701"/>
      <c r="C23" s="36">
        <v>6</v>
      </c>
      <c r="D23" s="37" t="e">
        <f>IF(SUMPRODUCT((FMEAFORM!$AC$10:$AC$107=D$4)*(FMEAFORM!$AE$10:$AE$107=$C23))=0,"",SUMPRODUCT((FMEAFORM!$AC$10:$AC$107=D$4)*(FMEAFORM!$AE$10:$AE$107=$C23)))</f>
        <v>#REF!</v>
      </c>
      <c r="E23" s="37" t="e">
        <f>IF(SUMPRODUCT((FMEAFORM!$AC$10:$AC$107=E$4)*(FMEAFORM!$AE$10:$AE$107=$C23))=0,"",SUMPRODUCT((FMEAFORM!$AC$10:$AC$107=E$4)*(FMEAFORM!$AE$10:$AE$107=$C23)))</f>
        <v>#REF!</v>
      </c>
      <c r="F23" s="37" t="e">
        <f>IF(SUMPRODUCT((FMEAFORM!$AC$10:$AC$107=F$4)*(FMEAFORM!$AE$10:$AE$107=$C23))=0,"",SUMPRODUCT((FMEAFORM!$AC$10:$AC$107=F$4)*(FMEAFORM!$AE$10:$AE$107=$C23)))</f>
        <v>#REF!</v>
      </c>
      <c r="G23" s="68" t="e">
        <f>IF(SUMPRODUCT((FMEAFORM!$AC$10:$AC$107=G$4)*(FMEAFORM!$AE$10:$AE$107=$C23))=0,"",SUMPRODUCT((FMEAFORM!$AC$10:$AC$107=G$4)*(FMEAFORM!$AE$10:$AE$107=$C23)))</f>
        <v>#REF!</v>
      </c>
      <c r="H23" s="68" t="e">
        <f>IF(SUMPRODUCT((FMEAFORM!$AC$10:$AC$107=H$4)*(FMEAFORM!$AE$10:$AE$107=$C23))=0,"",SUMPRODUCT((FMEAFORM!$AC$10:$AC$107=H$4)*(FMEAFORM!$AE$10:$AE$107=$C23)))</f>
        <v>#REF!</v>
      </c>
      <c r="I23" s="68" t="e">
        <f>IF(SUMPRODUCT((FMEAFORM!$AC$10:$AC$107=I$4)*(FMEAFORM!$AE$10:$AE$107=$C23))=0,"",SUMPRODUCT((FMEAFORM!$AC$10:$AC$107=I$4)*(FMEAFORM!$AE$10:$AE$107=$C23)))</f>
        <v>#REF!</v>
      </c>
      <c r="J23" s="40" t="e">
        <f>IF(SUMPRODUCT((FMEAFORM!$AC$10:$AC$107=J$4)*(FMEAFORM!$AE$10:$AE$107=$C23))=0,"",SUMPRODUCT((FMEAFORM!$AC$10:$AC$107=J$4)*(FMEAFORM!$AE$10:$AE$107=$C23)))</f>
        <v>#REF!</v>
      </c>
      <c r="K23" s="40" t="e">
        <f>IF(SUMPRODUCT((FMEAFORM!$AC$10:$AC$107=K$4)*(FMEAFORM!$AE$10:$AE$107=$C23))=0,"",SUMPRODUCT((FMEAFORM!$AC$10:$AC$107=K$4)*(FMEAFORM!$AE$10:$AE$107=$C23)))</f>
        <v>#REF!</v>
      </c>
      <c r="L23" s="40" t="e">
        <f>IF(SUMPRODUCT((FMEAFORM!$AC$10:$AC$107=L$4)*(FMEAFORM!$AE$10:$AE$107=$C23))=0,"",SUMPRODUCT((FMEAFORM!$AC$10:$AC$107=L$4)*(FMEAFORM!$AE$10:$AE$107=$C23)))</f>
        <v>#REF!</v>
      </c>
      <c r="M23" s="40" t="e">
        <f>IF(SUMPRODUCT((FMEAFORM!$AC$10:$AC$107=M$4)*(FMEAFORM!$AE$10:$AE$107=$C23))=0,"",SUMPRODUCT((FMEAFORM!$AC$10:$AC$107=M$4)*(FMEAFORM!$AE$10:$AE$107=$C23)))</f>
        <v>#REF!</v>
      </c>
      <c r="N23" s="11"/>
      <c r="O23" s="71"/>
      <c r="P23" s="12"/>
      <c r="Q23" s="70"/>
      <c r="R23" s="70"/>
      <c r="S23" s="70"/>
      <c r="T23" s="70"/>
      <c r="U23" s="70"/>
      <c r="V23" s="70"/>
      <c r="W23" s="70"/>
      <c r="X23" s="70"/>
      <c r="Y23" s="70"/>
      <c r="Z23" s="70"/>
      <c r="AA23" s="11"/>
    </row>
    <row r="24" spans="2:27" ht="27.75" customHeight="1" x14ac:dyDescent="0.3">
      <c r="B24" s="701"/>
      <c r="C24" s="36">
        <v>7</v>
      </c>
      <c r="D24" s="37" t="e">
        <f>IF(SUMPRODUCT((FMEAFORM!$AC$10:$AC$107=D$4)*(FMEAFORM!$AE$10:$AE$107=$C24))=0,"",SUMPRODUCT((FMEAFORM!$AC$10:$AC$107=D$4)*(FMEAFORM!$AE$10:$AE$107=$C24)))</f>
        <v>#REF!</v>
      </c>
      <c r="E24" s="37" t="e">
        <f>IF(SUMPRODUCT((FMEAFORM!$AC$10:$AC$107=E$4)*(FMEAFORM!$AE$10:$AE$107=$C24))=0,"",SUMPRODUCT((FMEAFORM!$AC$10:$AC$107=E$4)*(FMEAFORM!$AE$10:$AE$107=$C24)))</f>
        <v>#REF!</v>
      </c>
      <c r="F24" s="68" t="e">
        <f>IF(SUMPRODUCT((FMEAFORM!$AC$10:$AC$107=F$4)*(FMEAFORM!$AE$10:$AE$107=$C24))=0,"",SUMPRODUCT((FMEAFORM!$AC$10:$AC$107=F$4)*(FMEAFORM!$AE$10:$AE$107=$C24)))</f>
        <v>#REF!</v>
      </c>
      <c r="G24" s="68" t="e">
        <f>IF(SUMPRODUCT((FMEAFORM!$AC$10:$AC$107=G$4)*(FMEAFORM!$AE$10:$AE$107=$C24))=0,"",SUMPRODUCT((FMEAFORM!$AC$10:$AC$107=G$4)*(FMEAFORM!$AE$10:$AE$107=$C24)))</f>
        <v>#REF!</v>
      </c>
      <c r="H24" s="68" t="e">
        <f>IF(SUMPRODUCT((FMEAFORM!$AC$10:$AC$107=H$4)*(FMEAFORM!$AE$10:$AE$107=$C24))=0,"",SUMPRODUCT((FMEAFORM!$AC$10:$AC$107=H$4)*(FMEAFORM!$AE$10:$AE$107=$C24)))</f>
        <v>#REF!</v>
      </c>
      <c r="I24" s="40" t="e">
        <f>IF(SUMPRODUCT((FMEAFORM!$AC$10:$AC$107=I$4)*(FMEAFORM!$AE$10:$AE$107=$C24))=0,"",SUMPRODUCT((FMEAFORM!$AC$10:$AC$107=I$4)*(FMEAFORM!$AE$10:$AE$107=$C24)))</f>
        <v>#REF!</v>
      </c>
      <c r="J24" s="40" t="e">
        <f>IF(SUMPRODUCT((FMEAFORM!$AC$10:$AC$107=J$4)*(FMEAFORM!$AE$10:$AE$107=$C24))=0,"",SUMPRODUCT((FMEAFORM!$AC$10:$AC$107=J$4)*(FMEAFORM!$AE$10:$AE$107=$C24)))</f>
        <v>#REF!</v>
      </c>
      <c r="K24" s="40" t="e">
        <f>IF(SUMPRODUCT((FMEAFORM!$AC$10:$AC$107=K$4)*(FMEAFORM!$AE$10:$AE$107=$C24))=0,"",SUMPRODUCT((FMEAFORM!$AC$10:$AC$107=K$4)*(FMEAFORM!$AE$10:$AE$107=$C24)))</f>
        <v>#REF!</v>
      </c>
      <c r="L24" s="40" t="e">
        <f>IF(SUMPRODUCT((FMEAFORM!$AC$10:$AC$107=L$4)*(FMEAFORM!$AE$10:$AE$107=$C24))=0,"",SUMPRODUCT((FMEAFORM!$AC$10:$AC$107=L$4)*(FMEAFORM!$AE$10:$AE$107=$C24)))</f>
        <v>#REF!</v>
      </c>
      <c r="M24" s="40" t="e">
        <f>IF(SUMPRODUCT((FMEAFORM!$AC$10:$AC$107=M$4)*(FMEAFORM!$AE$10:$AE$107=$C24))=0,"",SUMPRODUCT((FMEAFORM!$AC$10:$AC$107=M$4)*(FMEAFORM!$AE$10:$AE$107=$C24)))</f>
        <v>#REF!</v>
      </c>
      <c r="N24" s="11"/>
      <c r="O24" s="71"/>
      <c r="P24" s="12"/>
      <c r="Q24" s="70"/>
      <c r="R24" s="70"/>
      <c r="S24" s="70"/>
      <c r="T24" s="70"/>
      <c r="U24" s="70"/>
      <c r="V24" s="70"/>
      <c r="W24" s="70"/>
      <c r="X24" s="70"/>
      <c r="Y24" s="70"/>
      <c r="Z24" s="70"/>
      <c r="AA24" s="11"/>
    </row>
    <row r="25" spans="2:27" ht="27.75" customHeight="1" x14ac:dyDescent="0.3">
      <c r="B25" s="701"/>
      <c r="C25" s="36">
        <v>8</v>
      </c>
      <c r="D25" s="37" t="e">
        <f>IF(SUMPRODUCT((FMEAFORM!$AC$10:$AC$107=D$4)*(FMEAFORM!$AE$10:$AE$107=$C25))=0,"",SUMPRODUCT((FMEAFORM!$AC$10:$AC$107=D$4)*(FMEAFORM!$AE$10:$AE$107=$C25)))</f>
        <v>#REF!</v>
      </c>
      <c r="E25" s="37" t="e">
        <f>IF(SUMPRODUCT((FMEAFORM!$AC$10:$AC$107=E$4)*(FMEAFORM!$AE$10:$AE$107=$C25))=0,"",SUMPRODUCT((FMEAFORM!$AC$10:$AC$107=E$4)*(FMEAFORM!$AE$10:$AE$107=$C25)))</f>
        <v>#REF!</v>
      </c>
      <c r="F25" s="68" t="e">
        <f>IF(SUMPRODUCT((FMEAFORM!$AC$10:$AC$107=F$4)*(FMEAFORM!$AE$10:$AE$107=$C25))=0,"",SUMPRODUCT((FMEAFORM!$AC$10:$AC$107=F$4)*(FMEAFORM!$AE$10:$AE$107=$C25)))</f>
        <v>#REF!</v>
      </c>
      <c r="G25" s="68" t="e">
        <f>IF(SUMPRODUCT((FMEAFORM!$AC$10:$AC$107=G$4)*(FMEAFORM!$AE$10:$AE$107=$C25))=0,"",SUMPRODUCT((FMEAFORM!$AC$10:$AC$107=G$4)*(FMEAFORM!$AE$10:$AE$107=$C25)))</f>
        <v>#REF!</v>
      </c>
      <c r="H25" s="40" t="e">
        <f>IF(SUMPRODUCT((FMEAFORM!$AC$10:$AC$107=H$4)*(FMEAFORM!$AE$10:$AE$107=$C25))=0,"",SUMPRODUCT((FMEAFORM!$AC$10:$AC$107=H$4)*(FMEAFORM!$AE$10:$AE$107=$C25)))</f>
        <v>#REF!</v>
      </c>
      <c r="I25" s="40" t="e">
        <f>IF(SUMPRODUCT((FMEAFORM!$AC$10:$AC$107=I$4)*(FMEAFORM!$AE$10:$AE$107=$C25))=0,"",SUMPRODUCT((FMEAFORM!$AC$10:$AC$107=I$4)*(FMEAFORM!$AE$10:$AE$107=$C25)))</f>
        <v>#REF!</v>
      </c>
      <c r="J25" s="40" t="e">
        <f>IF(SUMPRODUCT((FMEAFORM!$AC$10:$AC$107=J$4)*(FMEAFORM!$AE$10:$AE$107=$C25))=0,"",SUMPRODUCT((FMEAFORM!$AC$10:$AC$107=J$4)*(FMEAFORM!$AE$10:$AE$107=$C25)))</f>
        <v>#REF!</v>
      </c>
      <c r="K25" s="40" t="e">
        <f>IF(SUMPRODUCT((FMEAFORM!$AC$10:$AC$107=K$4)*(FMEAFORM!$AE$10:$AE$107=$C25))=0,"",SUMPRODUCT((FMEAFORM!$AC$10:$AC$107=K$4)*(FMEAFORM!$AE$10:$AE$107=$C25)))</f>
        <v>#REF!</v>
      </c>
      <c r="L25" s="40" t="e">
        <f>IF(SUMPRODUCT((FMEAFORM!$AC$10:$AC$107=L$4)*(FMEAFORM!$AE$10:$AE$107=$C25))=0,"",SUMPRODUCT((FMEAFORM!$AC$10:$AC$107=L$4)*(FMEAFORM!$AE$10:$AE$107=$C25)))</f>
        <v>#REF!</v>
      </c>
      <c r="M25" s="40" t="e">
        <f>IF(SUMPRODUCT((FMEAFORM!$AC$10:$AC$107=M$4)*(FMEAFORM!$AE$10:$AE$107=$C25))=0,"",SUMPRODUCT((FMEAFORM!$AC$10:$AC$107=M$4)*(FMEAFORM!$AE$10:$AE$107=$C25)))</f>
        <v>#REF!</v>
      </c>
      <c r="N25" s="11"/>
      <c r="O25" s="71"/>
      <c r="P25" s="12"/>
      <c r="Q25" s="70"/>
      <c r="R25" s="70"/>
      <c r="S25" s="70"/>
      <c r="T25" s="70"/>
      <c r="U25" s="70"/>
      <c r="V25" s="70"/>
      <c r="W25" s="70"/>
      <c r="X25" s="70"/>
      <c r="Y25" s="70"/>
      <c r="Z25" s="70"/>
      <c r="AA25" s="11"/>
    </row>
    <row r="26" spans="2:27" ht="27.75" customHeight="1" x14ac:dyDescent="0.3">
      <c r="B26" s="701"/>
      <c r="C26" s="36">
        <v>9</v>
      </c>
      <c r="D26" s="37" t="e">
        <f>IF(SUMPRODUCT((FMEAFORM!$AC$10:$AC$107=D$4)*(FMEAFORM!$AE$10:$AE$107=$C26))=0,"",SUMPRODUCT((FMEAFORM!$AC$10:$AC$107=D$4)*(FMEAFORM!$AE$10:$AE$107=$C26)))</f>
        <v>#REF!</v>
      </c>
      <c r="E26" s="37" t="e">
        <f>IF(SUMPRODUCT((FMEAFORM!$AC$10:$AC$107=E$4)*(FMEAFORM!$AE$10:$AE$107=$C26))=0,"",SUMPRODUCT((FMEAFORM!$AC$10:$AC$107=E$4)*(FMEAFORM!$AE$10:$AE$107=$C26)))</f>
        <v>#REF!</v>
      </c>
      <c r="F26" s="68" t="e">
        <f>IF(SUMPRODUCT((FMEAFORM!$AC$10:$AC$107=F$4)*(FMEAFORM!$AE$10:$AE$107=$C26))=0,"",SUMPRODUCT((FMEAFORM!$AC$10:$AC$107=F$4)*(FMEAFORM!$AE$10:$AE$107=$C26)))</f>
        <v>#REF!</v>
      </c>
      <c r="G26" s="68" t="e">
        <f>IF(SUMPRODUCT((FMEAFORM!$AC$10:$AC$107=G$4)*(FMEAFORM!$AE$10:$AE$107=$C26))=0,"",SUMPRODUCT((FMEAFORM!$AC$10:$AC$107=G$4)*(FMEAFORM!$AE$10:$AE$107=$C26)))</f>
        <v>#REF!</v>
      </c>
      <c r="H26" s="40" t="e">
        <f>IF(SUMPRODUCT((FMEAFORM!$AC$10:$AC$107=H$4)*(FMEAFORM!$AE$10:$AE$107=$C26))=0,"",SUMPRODUCT((FMEAFORM!$AC$10:$AC$107=H$4)*(FMEAFORM!$AE$10:$AE$107=$C26)))</f>
        <v>#REF!</v>
      </c>
      <c r="I26" s="40" t="e">
        <f>IF(SUMPRODUCT((FMEAFORM!$AC$10:$AC$107=I$4)*(FMEAFORM!$AE$10:$AE$107=$C26))=0,"",SUMPRODUCT((FMEAFORM!$AC$10:$AC$107=I$4)*(FMEAFORM!$AE$10:$AE$107=$C26)))</f>
        <v>#REF!</v>
      </c>
      <c r="J26" s="40" t="e">
        <f>IF(SUMPRODUCT((FMEAFORM!$AC$10:$AC$107=J$4)*(FMEAFORM!$AE$10:$AE$107=$C26))=0,"",SUMPRODUCT((FMEAFORM!$AC$10:$AC$107=J$4)*(FMEAFORM!$AE$10:$AE$107=$C26)))</f>
        <v>#REF!</v>
      </c>
      <c r="K26" s="40" t="e">
        <f>IF(SUMPRODUCT((FMEAFORM!$AC$10:$AC$107=K$4)*(FMEAFORM!$AE$10:$AE$107=$C26))=0,"",SUMPRODUCT((FMEAFORM!$AC$10:$AC$107=K$4)*(FMEAFORM!$AE$10:$AE$107=$C26)))</f>
        <v>#REF!</v>
      </c>
      <c r="L26" s="40" t="e">
        <f>IF(SUMPRODUCT((FMEAFORM!$AC$10:$AC$107=L$4)*(FMEAFORM!$AE$10:$AE$107=$C26))=0,"",SUMPRODUCT((FMEAFORM!$AC$10:$AC$107=L$4)*(FMEAFORM!$AE$10:$AE$107=$C26)))</f>
        <v>#REF!</v>
      </c>
      <c r="M26" s="40" t="e">
        <f>IF(SUMPRODUCT((FMEAFORM!$AC$10:$AC$107=M$4)*(FMEAFORM!$AE$10:$AE$107=$C26))=0,"",SUMPRODUCT((FMEAFORM!$AC$10:$AC$107=M$4)*(FMEAFORM!$AE$10:$AE$107=$C26)))</f>
        <v>#REF!</v>
      </c>
      <c r="N26" s="11"/>
      <c r="O26" s="71"/>
      <c r="P26" s="12"/>
      <c r="Q26" s="70"/>
      <c r="R26" s="70"/>
      <c r="S26" s="70"/>
      <c r="T26" s="70"/>
      <c r="U26" s="70"/>
      <c r="V26" s="70"/>
      <c r="W26" s="70"/>
      <c r="X26" s="70"/>
      <c r="Y26" s="70"/>
      <c r="Z26" s="70"/>
      <c r="AA26" s="11"/>
    </row>
    <row r="27" spans="2:27" ht="27.75" customHeight="1" x14ac:dyDescent="0.3">
      <c r="B27" s="701"/>
      <c r="C27" s="36">
        <v>10</v>
      </c>
      <c r="D27" s="37" t="e">
        <f>IF(SUMPRODUCT((FMEAFORM!$AC$10:$AC$107=D$4)*(FMEAFORM!$AE$10:$AE$107=$C27))=0,"",SUMPRODUCT((FMEAFORM!$AC$10:$AC$107=D$4)*(FMEAFORM!$AE$10:$AE$107=$C27)))</f>
        <v>#REF!</v>
      </c>
      <c r="E27" s="68" t="e">
        <f>IF(SUMPRODUCT((FMEAFORM!$AC$10:$AC$107=E$4)*(FMEAFORM!$AE$10:$AE$107=$C27))=0,"",SUMPRODUCT((FMEAFORM!$AC$10:$AC$107=E$4)*(FMEAFORM!$AE$10:$AE$107=$C27)))</f>
        <v>#REF!</v>
      </c>
      <c r="F27" s="41" t="e">
        <f>IF(SUMPRODUCT((FMEAFORM!$AC$10:$AC$107=F$4)*(FMEAFORM!$AE$10:$AE$107=$C27))=0,"",SUMPRODUCT((FMEAFORM!$AC$10:$AC$107=F$4)*(FMEAFORM!$AE$10:$AE$107=$C27)))</f>
        <v>#REF!</v>
      </c>
      <c r="G27" s="40" t="e">
        <f>IF(SUMPRODUCT((FMEAFORM!$AC$10:$AC$107=G$4)*(FMEAFORM!$AE$10:$AE$107=$C27))=0,"",SUMPRODUCT((FMEAFORM!$AC$10:$AC$107=G$4)*(FMEAFORM!$AE$10:$AE$107=$C27)))</f>
        <v>#REF!</v>
      </c>
      <c r="H27" s="40" t="e">
        <f>IF(SUMPRODUCT((FMEAFORM!$AC$10:$AC$107=H$4)*(FMEAFORM!$AE$10:$AE$107=$C27))=0,"",SUMPRODUCT((FMEAFORM!$AC$10:$AC$107=H$4)*(FMEAFORM!$AE$10:$AE$107=$C27)))</f>
        <v>#REF!</v>
      </c>
      <c r="I27" s="40" t="e">
        <f>IF(SUMPRODUCT((FMEAFORM!$AC$10:$AC$107=I$4)*(FMEAFORM!$AE$10:$AE$107=$C27))=0,"",SUMPRODUCT((FMEAFORM!$AC$10:$AC$107=I$4)*(FMEAFORM!$AE$10:$AE$107=$C27)))</f>
        <v>#REF!</v>
      </c>
      <c r="J27" s="40" t="e">
        <f>IF(SUMPRODUCT((FMEAFORM!$AC$10:$AC$107=J$4)*(FMEAFORM!$AE$10:$AE$107=$C27))=0,"",SUMPRODUCT((FMEAFORM!$AC$10:$AC$107=J$4)*(FMEAFORM!$AE$10:$AE$107=$C27)))</f>
        <v>#REF!</v>
      </c>
      <c r="K27" s="40" t="e">
        <f>IF(SUMPRODUCT((FMEAFORM!$AC$10:$AC$107=K$4)*(FMEAFORM!$AE$10:$AE$107=$C27))=0,"",SUMPRODUCT((FMEAFORM!$AC$10:$AC$107=K$4)*(FMEAFORM!$AE$10:$AE$107=$C27)))</f>
        <v>#REF!</v>
      </c>
      <c r="L27" s="40" t="e">
        <f>IF(SUMPRODUCT((FMEAFORM!$AC$10:$AC$107=L$4)*(FMEAFORM!$AE$10:$AE$107=$C27))=0,"",SUMPRODUCT((FMEAFORM!$AC$10:$AC$107=L$4)*(FMEAFORM!$AE$10:$AE$107=$C27)))</f>
        <v>#REF!</v>
      </c>
      <c r="M27" s="40" t="e">
        <f>IF(SUMPRODUCT((FMEAFORM!$AC$10:$AC$107=M$4)*(FMEAFORM!$AE$10:$AE$107=$C27))=0,"",SUMPRODUCT((FMEAFORM!$AC$10:$AC$107=M$4)*(FMEAFORM!$AE$10:$AE$107=$C27)))</f>
        <v>#REF!</v>
      </c>
      <c r="N27" s="11"/>
      <c r="O27" s="71"/>
      <c r="P27" s="12"/>
      <c r="Q27" s="70"/>
      <c r="R27" s="70"/>
      <c r="S27" s="70"/>
      <c r="T27" s="70"/>
      <c r="U27" s="70"/>
      <c r="V27" s="70"/>
      <c r="W27" s="70"/>
      <c r="X27" s="70"/>
      <c r="Y27" s="70"/>
      <c r="Z27" s="70"/>
      <c r="AA27" s="11"/>
    </row>
    <row r="28" spans="2:27" ht="27.75" customHeight="1" x14ac:dyDescent="0.3">
      <c r="N28" s="11"/>
      <c r="O28" s="11"/>
      <c r="P28" s="11"/>
      <c r="Q28" s="11"/>
      <c r="R28" s="11"/>
      <c r="S28" s="11"/>
      <c r="T28" s="11"/>
      <c r="U28" s="11"/>
      <c r="V28" s="11"/>
      <c r="W28" s="11"/>
      <c r="X28" s="11"/>
      <c r="Y28" s="11"/>
      <c r="Z28" s="11"/>
      <c r="AA28" s="11"/>
    </row>
    <row r="49" spans="2:73" ht="27.75" customHeight="1" x14ac:dyDescent="0.3">
      <c r="B49" s="11"/>
      <c r="C49" s="11"/>
      <c r="D49" s="11"/>
      <c r="E49" s="11"/>
      <c r="F49" s="79"/>
      <c r="G49" s="11"/>
      <c r="H49" s="11"/>
      <c r="I49" s="11"/>
      <c r="J49" s="11"/>
      <c r="K49" s="11"/>
      <c r="L49" s="11"/>
      <c r="M49" s="11"/>
      <c r="N49" s="11"/>
      <c r="O49" s="11"/>
      <c r="P49" s="11"/>
      <c r="Q49" s="11"/>
    </row>
    <row r="50" spans="2:73" ht="27.75" customHeight="1" x14ac:dyDescent="0.3">
      <c r="B50" s="11"/>
      <c r="C50" s="11"/>
      <c r="D50" s="702"/>
      <c r="E50" s="702"/>
      <c r="F50" s="702"/>
      <c r="G50" s="702"/>
      <c r="H50" s="11"/>
      <c r="I50" s="703"/>
      <c r="J50" s="703"/>
      <c r="K50" s="703"/>
      <c r="L50" s="703"/>
      <c r="M50" s="703"/>
      <c r="N50" s="11"/>
      <c r="O50" s="11"/>
      <c r="P50" s="11"/>
      <c r="Q50" s="11"/>
    </row>
    <row r="51" spans="2:73" ht="27.75" customHeight="1" x14ac:dyDescent="0.3">
      <c r="B51" s="11"/>
      <c r="C51" s="11"/>
      <c r="D51" s="702"/>
      <c r="E51" s="702"/>
      <c r="F51" s="702"/>
      <c r="G51" s="702"/>
      <c r="H51" s="10"/>
      <c r="I51" s="702"/>
      <c r="J51" s="702"/>
      <c r="K51" s="702"/>
      <c r="L51" s="702"/>
      <c r="M51" s="702"/>
      <c r="N51" s="11"/>
      <c r="O51" s="11"/>
      <c r="P51" s="11"/>
      <c r="Q51" s="11"/>
      <c r="AV51" s="76"/>
      <c r="AW51" s="76"/>
      <c r="BT51" s="74"/>
      <c r="BU51" s="74"/>
    </row>
    <row r="52" spans="2:73" ht="27.75" customHeight="1" x14ac:dyDescent="0.3">
      <c r="B52" s="11"/>
      <c r="C52" s="11"/>
      <c r="D52" s="699"/>
      <c r="E52" s="699"/>
      <c r="F52" s="700"/>
      <c r="G52" s="700"/>
      <c r="H52" s="10"/>
      <c r="I52" s="704"/>
      <c r="J52" s="704"/>
      <c r="K52" s="699"/>
      <c r="L52" s="699"/>
      <c r="M52" s="699"/>
      <c r="N52" s="11"/>
      <c r="O52" s="11"/>
      <c r="P52" s="11"/>
      <c r="Q52" s="11"/>
      <c r="AV52" s="76"/>
      <c r="AW52" s="76"/>
      <c r="BT52" s="74"/>
      <c r="BU52" s="74"/>
    </row>
    <row r="53" spans="2:73" ht="27.75" customHeight="1" x14ac:dyDescent="0.3">
      <c r="B53" s="11"/>
      <c r="C53" s="11"/>
      <c r="D53" s="699"/>
      <c r="E53" s="699"/>
      <c r="F53" s="700"/>
      <c r="G53" s="700"/>
      <c r="H53" s="10"/>
      <c r="I53" s="704"/>
      <c r="J53" s="704"/>
      <c r="K53" s="699"/>
      <c r="L53" s="699"/>
      <c r="M53" s="699"/>
      <c r="N53" s="11"/>
      <c r="O53" s="11"/>
      <c r="P53" s="11"/>
      <c r="Q53" s="11"/>
      <c r="AV53" s="76"/>
      <c r="AW53" s="76"/>
      <c r="BT53" s="74"/>
      <c r="BU53" s="74"/>
    </row>
    <row r="54" spans="2:73" ht="27.75" customHeight="1" x14ac:dyDescent="0.3">
      <c r="B54" s="11"/>
      <c r="C54" s="11"/>
      <c r="D54" s="699"/>
      <c r="E54" s="699"/>
      <c r="F54" s="700"/>
      <c r="G54" s="700"/>
      <c r="H54" s="10"/>
      <c r="I54" s="704"/>
      <c r="J54" s="704"/>
      <c r="K54" s="699"/>
      <c r="L54" s="699"/>
      <c r="M54" s="699"/>
      <c r="N54" s="11"/>
      <c r="O54" s="11"/>
      <c r="P54" s="11"/>
      <c r="Q54" s="11"/>
    </row>
    <row r="55" spans="2:73" ht="27.75" customHeight="1" x14ac:dyDescent="0.3">
      <c r="B55" s="11"/>
      <c r="C55" s="11"/>
      <c r="D55" s="11"/>
      <c r="E55" s="11"/>
      <c r="F55" s="11"/>
      <c r="G55" s="11"/>
      <c r="H55" s="11"/>
      <c r="I55" s="11"/>
      <c r="J55" s="11"/>
      <c r="K55" s="11"/>
      <c r="L55" s="11"/>
      <c r="M55" s="11"/>
      <c r="N55" s="11"/>
      <c r="O55" s="11"/>
      <c r="P55" s="11"/>
      <c r="Q55" s="11"/>
    </row>
    <row r="56" spans="2:73" ht="27.75" customHeight="1" x14ac:dyDescent="0.3">
      <c r="B56" s="11"/>
      <c r="C56" s="11"/>
      <c r="D56" s="11"/>
      <c r="E56" s="11"/>
      <c r="F56" s="11"/>
      <c r="G56" s="11"/>
      <c r="H56" s="11"/>
      <c r="I56" s="11"/>
      <c r="J56" s="11"/>
      <c r="K56" s="11"/>
      <c r="L56" s="11"/>
      <c r="M56" s="11"/>
      <c r="N56" s="11"/>
      <c r="O56" s="11"/>
      <c r="P56" s="11"/>
      <c r="Q56" s="11"/>
    </row>
    <row r="57" spans="2:73" ht="27.75" customHeight="1" x14ac:dyDescent="0.3">
      <c r="B57" s="11"/>
      <c r="C57" s="11"/>
      <c r="D57" s="11"/>
      <c r="E57" s="11"/>
      <c r="F57" s="11"/>
      <c r="G57" s="11"/>
      <c r="H57" s="11"/>
      <c r="I57" s="11"/>
      <c r="J57" s="11"/>
      <c r="K57" s="11"/>
      <c r="L57" s="11"/>
      <c r="M57" s="11"/>
      <c r="N57" s="11"/>
      <c r="O57" s="11"/>
      <c r="P57" s="11"/>
      <c r="Q57" s="11"/>
    </row>
  </sheetData>
  <sheetProtection sheet="1" objects="1" scenarios="1"/>
  <mergeCells count="25">
    <mergeCell ref="L1:Q1"/>
    <mergeCell ref="Q3:Z3"/>
    <mergeCell ref="O5:O14"/>
    <mergeCell ref="D16:M16"/>
    <mergeCell ref="D3:M3"/>
    <mergeCell ref="K54:M54"/>
    <mergeCell ref="I50:M50"/>
    <mergeCell ref="K51:M51"/>
    <mergeCell ref="K52:M52"/>
    <mergeCell ref="K53:M53"/>
    <mergeCell ref="I51:J51"/>
    <mergeCell ref="I52:J52"/>
    <mergeCell ref="I53:J53"/>
    <mergeCell ref="I54:J54"/>
    <mergeCell ref="D54:E54"/>
    <mergeCell ref="F54:G54"/>
    <mergeCell ref="B5:B14"/>
    <mergeCell ref="D50:G50"/>
    <mergeCell ref="D51:E51"/>
    <mergeCell ref="F51:G51"/>
    <mergeCell ref="B18:B27"/>
    <mergeCell ref="D52:E52"/>
    <mergeCell ref="F52:G52"/>
    <mergeCell ref="D53:E53"/>
    <mergeCell ref="F53:G53"/>
  </mergeCells>
  <phoneticPr fontId="19" type="noConversion"/>
  <conditionalFormatting sqref="D5:M14 Q5:Z14 D18:M27 T19:V20 Q18:Z18 Q21:Z27">
    <cfRule type="cellIs" dxfId="0" priority="1" stopIfTrue="1" operator="equal">
      <formula>0</formula>
    </cfRule>
  </conditionalFormatting>
  <pageMargins left="0.78740157499999996" right="0.78740157499999996" top="0.984251969" bottom="0.984251969" header="0.5" footer="0.5"/>
  <pageSetup paperSize="9" scale="52"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91843ce3-67ac-4aff-ad8f-b82474be9e3a">VTW34XHZZ5QY-108545140-63678</_dlc_DocId>
    <_dlc_DocIdUrl xmlns="91843ce3-67ac-4aff-ad8f-b82474be9e3a">
      <Url>https://nxp1.sharepoint.com/teams/206_21/_layouts/15/DocIdRedir.aspx?ID=VTW34XHZZ5QY-108545140-63678</Url>
      <Description>VTW34XHZZ5QY-108545140-63678</Description>
    </_dlc_DocIdUrl>
    <_dlc_DocIdPersistId xmlns="91843ce3-67ac-4aff-ad8f-b82474be9e3a">true</_dlc_DocIdPersistId>
    <SharedWithUsers xmlns="91843ce3-67ac-4aff-ad8f-b82474be9e3a">
      <UserInfo>
        <DisplayName/>
        <AccountId xsi:nil="true"/>
        <AccountType/>
      </UserInfo>
    </SharedWithUsers>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55077CE660F956409841017A94E87852" ma:contentTypeVersion="14" ma:contentTypeDescription="Create a new document." ma:contentTypeScope="" ma:versionID="9e34a98fa16560ba54074aef0e360857">
  <xsd:schema xmlns:xsd="http://www.w3.org/2001/XMLSchema" xmlns:xs="http://www.w3.org/2001/XMLSchema" xmlns:p="http://schemas.microsoft.com/office/2006/metadata/properties" xmlns:ns2="91843ce3-67ac-4aff-ad8f-b82474be9e3a" xmlns:ns3="24c88cc1-3585-46d2-a668-f7b765b4e4a3" targetNamespace="http://schemas.microsoft.com/office/2006/metadata/properties" ma:root="true" ma:fieldsID="5d358f892bc784cd78fffcb94523658a" ns2:_="" ns3:_="">
    <xsd:import namespace="91843ce3-67ac-4aff-ad8f-b82474be9e3a"/>
    <xsd:import namespace="24c88cc1-3585-46d2-a668-f7b765b4e4a3"/>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843ce3-67ac-4aff-ad8f-b82474be9e3a"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4c88cc1-3585-46d2-a668-f7b765b4e4a3"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Tags" ma:index="18" nillable="true" ma:displayName="Tags" ma:internalName="MediaServiceAutoTag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Location" ma:index="22" nillable="true" ma:displayName="Location" ma:internalName="MediaServiceLocation" ma:readOnly="true">
      <xsd:simpleType>
        <xsd:restriction base="dms:Text"/>
      </xsd:simpleType>
    </xsd:element>
    <xsd:element name="MediaLengthInSeconds" ma:index="23"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2C684BA-442A-4379-BF65-6C8C9ECB60CF}">
  <ds:schemaRefs>
    <ds:schemaRef ds:uri="http://schemas.microsoft.com/sharepoint/v3/contenttype/forms"/>
  </ds:schemaRefs>
</ds:datastoreItem>
</file>

<file path=customXml/itemProps2.xml><?xml version="1.0" encoding="utf-8"?>
<ds:datastoreItem xmlns:ds="http://schemas.openxmlformats.org/officeDocument/2006/customXml" ds:itemID="{E1B6FA97-65E7-4DF3-A3E5-D39AC6D210F9}">
  <ds:schemaRefs>
    <ds:schemaRef ds:uri="http://schemas.microsoft.com/office/2006/documentManagement/types"/>
    <ds:schemaRef ds:uri="http://purl.org/dc/elements/1.1/"/>
    <ds:schemaRef ds:uri="http://schemas.openxmlformats.org/package/2006/metadata/core-properties"/>
    <ds:schemaRef ds:uri="http://purl.org/dc/terms/"/>
    <ds:schemaRef ds:uri="http://schemas.microsoft.com/office/infopath/2007/PartnerControls"/>
    <ds:schemaRef ds:uri="http://purl.org/dc/dcmitype/"/>
    <ds:schemaRef ds:uri="http://www.w3.org/XML/1998/namespace"/>
    <ds:schemaRef ds:uri="24c88cc1-3585-46d2-a668-f7b765b4e4a3"/>
    <ds:schemaRef ds:uri="91843ce3-67ac-4aff-ad8f-b82474be9e3a"/>
    <ds:schemaRef ds:uri="http://schemas.microsoft.com/office/2006/metadata/properties"/>
  </ds:schemaRefs>
</ds:datastoreItem>
</file>

<file path=customXml/itemProps3.xml><?xml version="1.0" encoding="utf-8"?>
<ds:datastoreItem xmlns:ds="http://schemas.openxmlformats.org/officeDocument/2006/customXml" ds:itemID="{2CEFB124-84AC-407D-B744-6A8FD60F7259}">
  <ds:schemaRefs>
    <ds:schemaRef ds:uri="http://schemas.microsoft.com/sharepoint/events"/>
  </ds:schemaRefs>
</ds:datastoreItem>
</file>

<file path=customXml/itemProps4.xml><?xml version="1.0" encoding="utf-8"?>
<ds:datastoreItem xmlns:ds="http://schemas.openxmlformats.org/officeDocument/2006/customXml" ds:itemID="{ABFABA28-E599-4F64-A7E9-D3A80C65DE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1843ce3-67ac-4aff-ad8f-b82474be9e3a"/>
    <ds:schemaRef ds:uri="24c88cc1-3585-46d2-a668-f7b765b4e4a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9</vt:i4>
      </vt:variant>
    </vt:vector>
  </HeadingPairs>
  <TitlesOfParts>
    <vt:vector size="22" baseType="lpstr">
      <vt:lpstr>Validation</vt:lpstr>
      <vt:lpstr>Document Information</vt:lpstr>
      <vt:lpstr>FMEA Prep</vt:lpstr>
      <vt:lpstr>Usage Guide FMEA Register</vt:lpstr>
      <vt:lpstr>Classification</vt:lpstr>
      <vt:lpstr>Action Item Prioritization</vt:lpstr>
      <vt:lpstr>FMEA-Item</vt:lpstr>
      <vt:lpstr>Ranking Guidelines FMEA</vt:lpstr>
      <vt:lpstr>FMEAFORM</vt:lpstr>
      <vt:lpstr>FMEA Review Records</vt:lpstr>
      <vt:lpstr>FMEA RPN Trend</vt:lpstr>
      <vt:lpstr>Revision History</vt:lpstr>
      <vt:lpstr>FMEA Pareto</vt:lpstr>
      <vt:lpstr>Classification</vt:lpstr>
      <vt:lpstr>KEYIDENTIFIER</vt:lpstr>
      <vt:lpstr>'FMEA Pareto'!Print_Area</vt:lpstr>
      <vt:lpstr>'FMEA RPN Trend'!Print_Area</vt:lpstr>
      <vt:lpstr>FMEAFORM!Print_Area</vt:lpstr>
      <vt:lpstr>'Ranking Guidelines FMEA'!Print_Area</vt:lpstr>
      <vt:lpstr>FMEAFORM!Print_Titles</vt:lpstr>
      <vt:lpstr>Review_Frequency</vt:lpstr>
      <vt:lpstr>SRClass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NXP DFMEA Template</dc:title>
  <dc:subject/>
  <dc:creator>not supplied</dc:creator>
  <cp:keywords/>
  <cp:lastModifiedBy>Sandeep B B</cp:lastModifiedBy>
  <cp:lastPrinted>2018-07-12T21:52:29Z</cp:lastPrinted>
  <dcterms:created xsi:type="dcterms:W3CDTF">1999-11-09T16:52:49Z</dcterms:created>
  <dcterms:modified xsi:type="dcterms:W3CDTF">2022-06-21T11:05:25Z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C_REASONFORCHANGE">
    <vt:lpwstr/>
  </property>
  <property fmtid="{D5CDD505-2E9C-101B-9397-08002B2CF9AE}" pid="3" name="SC_DOCNAME2">
    <vt:lpwstr/>
  </property>
  <property fmtid="{D5CDD505-2E9C-101B-9397-08002B2CF9AE}" pid="4" name="SC_KEYWORDS">
    <vt:lpwstr/>
  </property>
  <property fmtid="{D5CDD505-2E9C-101B-9397-08002B2CF9AE}" pid="5" name="SC_SPARCPROJECTID">
    <vt:lpwstr/>
  </property>
  <property fmtid="{D5CDD505-2E9C-101B-9397-08002B2CF9AE}" pid="6" name="SC_ORIGINATOR">
    <vt:lpwstr/>
  </property>
  <property fmtid="{D5CDD505-2E9C-101B-9397-08002B2CF9AE}" pid="7" name="SC_AUTHOR">
    <vt:lpwstr/>
  </property>
  <property fmtid="{D5CDD505-2E9C-101B-9397-08002B2CF9AE}" pid="8" name="SC_ORGANIZATIONSYSTEMVERSION">
    <vt:lpwstr/>
  </property>
  <property fmtid="{D5CDD505-2E9C-101B-9397-08002B2CF9AE}" pid="9" name="Manager">
    <vt:lpwstr/>
  </property>
  <property fmtid="{D5CDD505-2E9C-101B-9397-08002B2CF9AE}" pid="10" name="Keywords">
    <vt:lpwstr/>
  </property>
  <property fmtid="{D5CDD505-2E9C-101B-9397-08002B2CF9AE}" pid="11" name="Subject">
    <vt:lpwstr/>
  </property>
  <property fmtid="{D5CDD505-2E9C-101B-9397-08002B2CF9AE}" pid="12" name="SC_SUBTITLE">
    <vt:lpwstr/>
  </property>
  <property fmtid="{D5CDD505-2E9C-101B-9397-08002B2CF9AE}" pid="13" name="SC_CHECKINREASON">
    <vt:lpwstr/>
  </property>
  <property fmtid="{D5CDD505-2E9C-101B-9397-08002B2CF9AE}" pid="14" name="Comments">
    <vt:lpwstr/>
  </property>
  <property fmtid="{D5CDD505-2E9C-101B-9397-08002B2CF9AE}" pid="15" name="Category">
    <vt:lpwstr/>
  </property>
  <property fmtid="{D5CDD505-2E9C-101B-9397-08002B2CF9AE}" pid="16" name="Company">
    <vt:lpwstr/>
  </property>
  <property fmtid="{D5CDD505-2E9C-101B-9397-08002B2CF9AE}" pid="17" name="SC_DOCOWNER">
    <vt:lpwstr/>
  </property>
  <property fmtid="{D5CDD505-2E9C-101B-9397-08002B2CF9AE}" pid="18" name="SC_OMSDOCTYPE">
    <vt:lpwstr/>
  </property>
  <property fmtid="{D5CDD505-2E9C-101B-9397-08002B2CF9AE}" pid="19" name="SC_FUNCTORGANIZATION">
    <vt:lpwstr/>
  </property>
  <property fmtid="{D5CDD505-2E9C-101B-9397-08002B2CF9AE}" pid="20" name="SC_BUSINESSPROCESS">
    <vt:lpwstr/>
  </property>
  <property fmtid="{D5CDD505-2E9C-101B-9397-08002B2CF9AE}" pid="21" name="SC_ORGANIZATION">
    <vt:lpwstr/>
  </property>
  <property fmtid="{D5CDD505-2E9C-101B-9397-08002B2CF9AE}" pid="22" name="SC_MANUFACTURINGDOCTYPE">
    <vt:lpwstr/>
  </property>
  <property fmtid="{D5CDD505-2E9C-101B-9397-08002B2CF9AE}" pid="23" name="FuncDeptWorkArea">
    <vt:lpwstr/>
  </property>
  <property fmtid="{D5CDD505-2E9C-101B-9397-08002B2CF9AE}" pid="24" name="Security">
    <vt:lpwstr>4;#COMPANY INTERNAL|fba6ddd2-c0d6-406a-843f-19fb8f95d116</vt:lpwstr>
  </property>
  <property fmtid="{D5CDD505-2E9C-101B-9397-08002B2CF9AE}" pid="25" name="ContentTypeId">
    <vt:lpwstr>0x01010055077CE660F956409841017A94E87852</vt:lpwstr>
  </property>
  <property fmtid="{D5CDD505-2E9C-101B-9397-08002B2CF9AE}" pid="26" name="BusinessProcess">
    <vt:lpwstr>9;#Product Creation|a7649e8b-3c83-451c-acd6-0fa93bce73a5</vt:lpwstr>
  </property>
  <property fmtid="{D5CDD505-2E9C-101B-9397-08002B2CF9AE}" pid="27" name="OwningOrganization">
    <vt:lpwstr>972;#CTO|9adc44e0-6b82-42dc-aa43-6023003aa999</vt:lpwstr>
  </property>
  <property fmtid="{D5CDD505-2E9C-101B-9397-08002B2CF9AE}" pid="28" name="Applicable To">
    <vt:lpwstr>970;#NXP BLs|b35cc808-c40c-4827-801b-7b9aa4e90f11;#70;#Package Innovation|1f2c7e6f-1f6e-4d69-9c65-dd971cd6af0b;#13;#Global Quality|043b4be7-25a9-45d1-9c81-f2848996afa6</vt:lpwstr>
  </property>
  <property fmtid="{D5CDD505-2E9C-101B-9397-08002B2CF9AE}" pid="29" name="Internal Status">
    <vt:lpwstr/>
  </property>
  <property fmtid="{D5CDD505-2E9C-101B-9397-08002B2CF9AE}" pid="30" name="of386e9c175e49338c84f1dec815ceb8">
    <vt:lpwstr/>
  </property>
  <property fmtid="{D5CDD505-2E9C-101B-9397-08002B2CF9AE}" pid="31" name="Level">
    <vt:lpwstr/>
  </property>
  <property fmtid="{D5CDD505-2E9C-101B-9397-08002B2CF9AE}" pid="32" name="_dlc_DocIdItemGuid">
    <vt:lpwstr>4b61c8b4-8c0c-42dc-acf3-2d129f29f778</vt:lpwstr>
  </property>
  <property fmtid="{D5CDD505-2E9C-101B-9397-08002B2CF9AE}" pid="33" name="Order">
    <vt:r8>1279900</vt:r8>
  </property>
  <property fmtid="{D5CDD505-2E9C-101B-9397-08002B2CF9AE}" pid="34" name="Grouping">
    <vt:lpwstr/>
  </property>
  <property fmtid="{D5CDD505-2E9C-101B-9397-08002B2CF9AE}" pid="35" name="SharedWithUsers">
    <vt:lpwstr/>
  </property>
  <property fmtid="{D5CDD505-2E9C-101B-9397-08002B2CF9AE}" pid="36" name="SetFieldsInPublishLibrary">
    <vt:lpwstr>https://nxp1.sharepoint.com/sites/OMS/_layouts/15/wrkstat.aspx?List=4d397c7c-e936-4db5-93ed-9c0420aad031&amp;WorkflowInstanceName=a187ff21-e43c-4d58-ae24-4e1d7b35b82b, Publish</vt:lpwstr>
  </property>
</Properties>
</file>