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gaurav\Downloads\"/>
    </mc:Choice>
  </mc:AlternateContent>
  <xr:revisionPtr revIDLastSave="0" documentId="13_ncr:1_{4540DC12-E4BC-4179-8908-981CB01E8FF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CF Model" sheetId="1" r:id="rId1"/>
    <sheet name="Valuation Dashboar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2" l="1"/>
  <c r="B4" i="2"/>
  <c r="B2" i="2"/>
  <c r="B3" i="2"/>
  <c r="J6" i="1"/>
  <c r="J7" i="1" s="1"/>
  <c r="C6" i="1"/>
  <c r="F6" i="1" s="1"/>
  <c r="J5" i="1"/>
  <c r="F5" i="1"/>
  <c r="C5" i="1"/>
  <c r="D5" i="1" s="1"/>
  <c r="E5" i="1" s="1"/>
  <c r="I5" i="1" s="1"/>
  <c r="K5" i="1" s="1"/>
  <c r="J4" i="1"/>
  <c r="F4" i="1"/>
  <c r="C4" i="1"/>
  <c r="D4" i="1" s="1"/>
  <c r="E4" i="1" s="1"/>
  <c r="I4" i="1" s="1"/>
  <c r="K4" i="1" s="1"/>
  <c r="J3" i="1"/>
  <c r="D3" i="1"/>
  <c r="E3" i="1" s="1"/>
  <c r="C3" i="1"/>
  <c r="F3" i="1" s="1"/>
  <c r="J2" i="1"/>
  <c r="C2" i="1"/>
  <c r="F2" i="1" s="1"/>
  <c r="I3" i="1" l="1"/>
  <c r="K3" i="1" s="1"/>
  <c r="D6" i="1"/>
  <c r="E6" i="1" s="1"/>
  <c r="I6" i="1" s="1"/>
  <c r="D2" i="1"/>
  <c r="E2" i="1" s="1"/>
  <c r="I2" i="1" s="1"/>
  <c r="K2" i="1" s="1"/>
  <c r="K7" i="1" l="1"/>
  <c r="K6" i="1"/>
</calcChain>
</file>

<file path=xl/sharedStrings.xml><?xml version="1.0" encoding="utf-8"?>
<sst xmlns="http://schemas.openxmlformats.org/spreadsheetml/2006/main" count="19" uniqueCount="19">
  <si>
    <t>Year</t>
  </si>
  <si>
    <t>Revenue (₹ Cr)</t>
  </si>
  <si>
    <t>EBITDA (₹ Cr)</t>
  </si>
  <si>
    <t>EBIT (₹ Cr)</t>
  </si>
  <si>
    <t>NOPAT (₹ Cr)</t>
  </si>
  <si>
    <t>Depreciation (₹ Cr)</t>
  </si>
  <si>
    <t>CapEx (₹ Cr)</t>
  </si>
  <si>
    <t>Change in WC (₹ Cr)</t>
  </si>
  <si>
    <t>FCF (₹ Cr)</t>
  </si>
  <si>
    <t>Discount Factor</t>
  </si>
  <si>
    <t>Discounted FCF</t>
  </si>
  <si>
    <t>Terminal Value</t>
  </si>
  <si>
    <t>Metric</t>
  </si>
  <si>
    <t>Formula</t>
  </si>
  <si>
    <t>Total Discounted FCF</t>
  </si>
  <si>
    <t>Discounted Terminal Value</t>
  </si>
  <si>
    <t>Enterprise Value</t>
  </si>
  <si>
    <t>Number of Shares (Cr)</t>
  </si>
  <si>
    <t>Intrinsic Share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</si>
</sst>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'Valuation Dashboard'!$B$1</c:f>
              <c:strCache>
                <c:ptCount val="1"/>
                <c:pt idx="0">
                  <c:v>Formula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'Valuation Dashboard'!$A$2:$A$6</c15:sqref>
                  </c15:fullRef>
                </c:ext>
              </c:extLst>
              <c:f>'Valuation Dashboard'!$A$2:$A$4</c:f>
              <c:strCache>
                <c:ptCount val="3"/>
                <c:pt idx="0">
                  <c:v>Total Discounted FCF</c:v>
                </c:pt>
                <c:pt idx="1">
                  <c:v>Discounted Terminal Value</c:v>
                </c:pt>
                <c:pt idx="2">
                  <c:v>Enterprise Value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'Valuation Dashboard'!$B$2:$B$6</c15:sqref>
                  </c15:fullRef>
                </c:ext>
              </c:extLst>
              <c:f>'Valuation Dashboard'!$B$2:$B$4</c:f>
              <c:numCache>
                <c:formatCode>General</c:formatCode>
                <c:ptCount val="3"/>
                <c:pt idx="0">
                  <c:v>127365.31224275558</c:v>
                </c:pt>
                <c:pt idx="1">
                  <c:v>470950.25712436595</c:v>
                </c:pt>
                <c:pt idx="2">
                  <c:v>598315.56936712156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32-4088-9477-6AB4A0F0F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81874416"/>
        <c:axId val="481875496"/>
      </c:barChart>
      <c:catAx>
        <c:axId val="4818744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875496"/>
        <c:crosses val="autoZero"/>
        <c:auto val="1"/>
        <c:lblAlgn val="ctr"/>
        <c:lblOffset val="100"/>
        <c:noMultiLvlLbl val="0"/>
      </c:catAx>
      <c:valAx>
        <c:axId val="481875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87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2</xdr:row>
      <xdr:rowOff>166686</xdr:rowOff>
    </xdr:from>
    <xdr:to>
      <xdr:col>13</xdr:col>
      <xdr:colOff>571500</xdr:colOff>
      <xdr:row>18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27E3EF-CF05-27D7-E1B7-1375100AC9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CFTable" displayName="DCFTable" ref="A1:K7">
  <autoFilter ref="A1:K7" xr:uid="{00000000-0009-0000-0100-000001000000}"/>
  <tableColumns count="11">
    <tableColumn id="1" xr3:uid="{00000000-0010-0000-0000-000001000000}" name="Year"/>
    <tableColumn id="2" xr3:uid="{00000000-0010-0000-0000-000002000000}" name="Revenue (₹ Cr)"/>
    <tableColumn id="3" xr3:uid="{00000000-0010-0000-0000-000003000000}" name="EBITDA (₹ Cr)"/>
    <tableColumn id="4" xr3:uid="{00000000-0010-0000-0000-000004000000}" name="EBIT (₹ Cr)"/>
    <tableColumn id="5" xr3:uid="{00000000-0010-0000-0000-000005000000}" name="NOPAT (₹ Cr)"/>
    <tableColumn id="6" xr3:uid="{00000000-0010-0000-0000-000006000000}" name="Depreciation (₹ Cr)"/>
    <tableColumn id="7" xr3:uid="{00000000-0010-0000-0000-000007000000}" name="CapEx (₹ Cr)"/>
    <tableColumn id="8" xr3:uid="{00000000-0010-0000-0000-000008000000}" name="Change in WC (₹ Cr)"/>
    <tableColumn id="9" xr3:uid="{00000000-0010-0000-0000-000009000000}" name="FCF (₹ Cr)"/>
    <tableColumn id="10" xr3:uid="{00000000-0010-0000-0000-00000A000000}" name="Discount Factor"/>
    <tableColumn id="11" xr3:uid="{00000000-0010-0000-0000-00000B000000}" name="Discounted FCF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>
      <selection activeCell="F10" sqref="F10"/>
    </sheetView>
  </sheetViews>
  <sheetFormatPr defaultRowHeight="15" x14ac:dyDescent="0.25"/>
  <cols>
    <col min="1" max="1" width="14.5703125" bestFit="1" customWidth="1"/>
    <col min="2" max="2" width="16.5703125" bestFit="1" customWidth="1"/>
    <col min="3" max="3" width="14.85546875" bestFit="1" customWidth="1"/>
    <col min="4" max="4" width="12.28515625" bestFit="1" customWidth="1"/>
    <col min="5" max="5" width="14.85546875" bestFit="1" customWidth="1"/>
    <col min="6" max="6" width="20.28515625" bestFit="1" customWidth="1"/>
    <col min="7" max="7" width="13.85546875" bestFit="1" customWidth="1"/>
    <col min="8" max="8" width="21.140625" bestFit="1" customWidth="1"/>
    <col min="9" max="9" width="12" bestFit="1" customWidth="1"/>
    <col min="10" max="11" width="17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2025</v>
      </c>
      <c r="B2">
        <v>159000</v>
      </c>
      <c r="C2">
        <f>B2*0.26</f>
        <v>41340</v>
      </c>
      <c r="D2">
        <f>C2*0.9</f>
        <v>37206</v>
      </c>
      <c r="E2">
        <f>D2*(1-0.25)</f>
        <v>27904.5</v>
      </c>
      <c r="F2">
        <f>C2*0.1</f>
        <v>4134</v>
      </c>
      <c r="G2">
        <v>-3000</v>
      </c>
      <c r="H2">
        <v>-500</v>
      </c>
      <c r="I2">
        <f>E2+F2+G2+H2</f>
        <v>28538.5</v>
      </c>
      <c r="J2">
        <f>(1+0.095)^1</f>
        <v>1.095</v>
      </c>
      <c r="K2">
        <f>I2/J2</f>
        <v>26062.55707762557</v>
      </c>
    </row>
    <row r="3" spans="1:11" x14ac:dyDescent="0.25">
      <c r="A3">
        <v>2026</v>
      </c>
      <c r="B3">
        <v>171720</v>
      </c>
      <c r="C3">
        <f>B3*0.26</f>
        <v>44647.200000000004</v>
      </c>
      <c r="D3">
        <f>C3*0.9</f>
        <v>40182.480000000003</v>
      </c>
      <c r="E3">
        <f>D3*(1-0.25)</f>
        <v>30136.86</v>
      </c>
      <c r="F3">
        <f>C3*0.1</f>
        <v>4464.72</v>
      </c>
      <c r="G3">
        <v>-3200</v>
      </c>
      <c r="H3">
        <v>-520</v>
      </c>
      <c r="I3">
        <f>E3+F3+G3+H3</f>
        <v>30881.58</v>
      </c>
      <c r="J3">
        <f>(1+0.095)^2</f>
        <v>1.199025</v>
      </c>
      <c r="K3">
        <f>I3/J3</f>
        <v>25755.576405829739</v>
      </c>
    </row>
    <row r="4" spans="1:11" x14ac:dyDescent="0.25">
      <c r="A4">
        <v>2027</v>
      </c>
      <c r="B4">
        <v>185457.6</v>
      </c>
      <c r="C4">
        <f>B4*0.26</f>
        <v>48218.976000000002</v>
      </c>
      <c r="D4">
        <f>C4*0.9</f>
        <v>43397.078400000006</v>
      </c>
      <c r="E4">
        <f>D4*(1-0.25)</f>
        <v>32547.808800000006</v>
      </c>
      <c r="F4">
        <f>C4*0.1</f>
        <v>4821.8976000000002</v>
      </c>
      <c r="G4">
        <v>-3400</v>
      </c>
      <c r="H4">
        <v>-540</v>
      </c>
      <c r="I4">
        <f>E4+F4+G4+H4</f>
        <v>33429.70640000001</v>
      </c>
      <c r="J4">
        <f>(1+0.095)^3</f>
        <v>1.3129323749999999</v>
      </c>
      <c r="K4">
        <f>I4/J4</f>
        <v>25461.864629547286</v>
      </c>
    </row>
    <row r="5" spans="1:11" x14ac:dyDescent="0.25">
      <c r="A5">
        <v>2028</v>
      </c>
      <c r="B5">
        <v>200294.21</v>
      </c>
      <c r="C5">
        <f>B5*0.26</f>
        <v>52076.494599999998</v>
      </c>
      <c r="D5">
        <f>C5*0.9</f>
        <v>46868.845139999998</v>
      </c>
      <c r="E5">
        <f>D5*(1-0.25)</f>
        <v>35151.633855</v>
      </c>
      <c r="F5">
        <f>C5*0.1</f>
        <v>5207.6494600000005</v>
      </c>
      <c r="G5">
        <v>-3600</v>
      </c>
      <c r="H5">
        <v>-560</v>
      </c>
      <c r="I5">
        <f>E5+F5+G5+H5</f>
        <v>36199.283315000001</v>
      </c>
      <c r="J5">
        <f>(1+0.095)^4</f>
        <v>1.437660950625</v>
      </c>
      <c r="K5">
        <f>I5/J5</f>
        <v>25179.290916445178</v>
      </c>
    </row>
    <row r="6" spans="1:11" x14ac:dyDescent="0.25">
      <c r="A6">
        <v>2029</v>
      </c>
      <c r="B6">
        <v>216317.75</v>
      </c>
      <c r="C6">
        <f>B6*0.26</f>
        <v>56242.615000000005</v>
      </c>
      <c r="D6">
        <f>C6*0.9</f>
        <v>50618.353500000005</v>
      </c>
      <c r="E6">
        <f>D6*(1-0.25)</f>
        <v>37963.765125000005</v>
      </c>
      <c r="F6">
        <f>C6*0.1</f>
        <v>5624.2615000000005</v>
      </c>
      <c r="G6">
        <v>-3800</v>
      </c>
      <c r="H6">
        <v>-580</v>
      </c>
      <c r="I6">
        <f>E6+F6+G6+H6</f>
        <v>39208.026625000006</v>
      </c>
      <c r="J6">
        <f>(1+0.095)^5</f>
        <v>1.574238740934375</v>
      </c>
      <c r="K6">
        <f>I6/J6</f>
        <v>24906.023213307813</v>
      </c>
    </row>
    <row r="7" spans="1:11" x14ac:dyDescent="0.25">
      <c r="A7" t="s">
        <v>11</v>
      </c>
      <c r="J7">
        <f>J6</f>
        <v>1.574238740934375</v>
      </c>
      <c r="K7">
        <f>I6*(1+0.04)/(0.095-0.04)/J7</f>
        <v>470950.25712436595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25507-9C67-471B-8261-066E8842EA9F}">
  <dimension ref="A1:B7"/>
  <sheetViews>
    <sheetView tabSelected="1" workbookViewId="0">
      <selection activeCell="B3" sqref="B3"/>
    </sheetView>
  </sheetViews>
  <sheetFormatPr defaultRowHeight="15" x14ac:dyDescent="0.25"/>
  <cols>
    <col min="1" max="1" width="26.42578125" customWidth="1"/>
    <col min="2" max="2" width="20.5703125" customWidth="1"/>
  </cols>
  <sheetData>
    <row r="1" spans="1:2" x14ac:dyDescent="0.25">
      <c r="A1" s="2" t="s">
        <v>12</v>
      </c>
      <c r="B1" s="2" t="s">
        <v>13</v>
      </c>
    </row>
    <row r="2" spans="1:2" ht="45" x14ac:dyDescent="0.25">
      <c r="A2" s="3" t="s">
        <v>14</v>
      </c>
      <c r="B2" s="4">
        <f>SUM('DCF Model'!K2:K6)</f>
        <v>127365.31224275558</v>
      </c>
    </row>
    <row r="3" spans="1:2" ht="60" x14ac:dyDescent="0.25">
      <c r="A3" s="3" t="s">
        <v>15</v>
      </c>
      <c r="B3" s="4">
        <f>'DCF Model'!K7</f>
        <v>470950.25712436595</v>
      </c>
    </row>
    <row r="4" spans="1:2" ht="30" x14ac:dyDescent="0.25">
      <c r="A4" s="5" t="s">
        <v>16</v>
      </c>
      <c r="B4" s="4">
        <f>SUM(B2 + B3)</f>
        <v>598315.56936712156</v>
      </c>
    </row>
    <row r="5" spans="1:2" x14ac:dyDescent="0.25">
      <c r="A5" s="3" t="s">
        <v>17</v>
      </c>
      <c r="B5" s="6">
        <v>4231578947</v>
      </c>
    </row>
    <row r="6" spans="1:2" ht="45" x14ac:dyDescent="0.25">
      <c r="A6" s="5" t="s">
        <v>18</v>
      </c>
      <c r="B6" s="4">
        <f>(B4 / B5)*B7</f>
        <v>1413.9298282294851</v>
      </c>
    </row>
    <row r="7" spans="1:2" x14ac:dyDescent="0.25">
      <c r="B7">
        <v>10000000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DCF Model</vt:lpstr>
      <vt:lpstr>Valuation 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Kumar Gaurav</cp:lastModifiedBy>
  <dcterms:created xsi:type="dcterms:W3CDTF">2025-05-23T09:52:32Z</dcterms:created>
  <dcterms:modified xsi:type="dcterms:W3CDTF">2025-05-23T10:08:34Z</dcterms:modified>
</cp:coreProperties>
</file>