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hrash/Downloads/"/>
    </mc:Choice>
  </mc:AlternateContent>
  <xr:revisionPtr revIDLastSave="0" documentId="13_ncr:1_{836663D8-63F8-2A47-8E59-B502E9292CCA}" xr6:coauthVersionLast="47" xr6:coauthVersionMax="47" xr10:uidLastSave="{00000000-0000-0000-0000-000000000000}"/>
  <bookViews>
    <workbookView xWindow="14400" yWindow="660" windowWidth="15420" windowHeight="16800" tabRatio="500" activeTab="10" xr2:uid="{00000000-000D-0000-FFFF-FFFF00000000}"/>
  </bookViews>
  <sheets>
    <sheet name="Task Brief" sheetId="1" r:id="rId1"/>
    <sheet name="Menu" sheetId="2" r:id="rId2"/>
    <sheet name="Restaurant Info" sheetId="3" r:id="rId3"/>
    <sheet name="Test Conversations" sheetId="4" r:id="rId4"/>
    <sheet name="Data Dictionary" sheetId="5" r:id="rId5"/>
    <sheet name="Bill Lines" sheetId="6" r:id="rId6"/>
    <sheet name="Bill Verification" sheetId="7" r:id="rId7"/>
    <sheet name="Rules" sheetId="8" r:id="rId8"/>
    <sheet name="Test Log" sheetId="9" r:id="rId9"/>
    <sheet name="Recommendation" sheetId="10" r:id="rId10"/>
    <sheet name="AI Use Log" sheetId="12" r:id="rId11"/>
  </sheets>
  <definedNames>
    <definedName name="_xlnm._FilterDatabase" localSheetId="1" hidden="1">Menu!$A$1:$I$35</definedName>
    <definedName name="_xlnm._FilterDatabase" localSheetId="2" hidden="1">'Restaurant Info'!$A$1:$B$7</definedName>
    <definedName name="_xlnm._FilterDatabase" localSheetId="3" hidden="1">'Test Conversations'!$A$1:$B$8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7" i="10" l="1"/>
  <c r="B16" i="10"/>
  <c r="B15" i="10"/>
  <c r="B14" i="10"/>
  <c r="B13" i="10"/>
  <c r="B12" i="10"/>
  <c r="B11" i="10"/>
  <c r="B10" i="10"/>
  <c r="C25" i="9"/>
  <c r="E31" i="7"/>
  <c r="E28" i="7"/>
  <c r="D25" i="7"/>
  <c r="D24" i="7"/>
  <c r="D23" i="7"/>
  <c r="D22" i="7"/>
  <c r="D21" i="7"/>
  <c r="D20" i="7"/>
  <c r="D19" i="7"/>
  <c r="D18" i="7"/>
  <c r="D17" i="7"/>
  <c r="D16" i="7"/>
  <c r="D15" i="7"/>
  <c r="D14" i="7"/>
  <c r="D13" i="7"/>
  <c r="D12" i="7"/>
  <c r="G27" i="6"/>
  <c r="E27" i="6"/>
  <c r="F27" i="6" s="1"/>
  <c r="E25" i="7" s="1"/>
  <c r="C27" i="6"/>
  <c r="G26" i="6"/>
  <c r="E26" i="6"/>
  <c r="F26" i="6" s="1"/>
  <c r="E24" i="7" s="1"/>
  <c r="C26" i="6"/>
  <c r="G25" i="6"/>
  <c r="E25" i="6"/>
  <c r="F25" i="6" s="1"/>
  <c r="E23" i="7" s="1"/>
  <c r="C25" i="6"/>
  <c r="G24" i="6"/>
  <c r="E24" i="6"/>
  <c r="F24" i="6" s="1"/>
  <c r="C24" i="6"/>
  <c r="G23" i="6"/>
  <c r="E23" i="6"/>
  <c r="F23" i="6" s="1"/>
  <c r="C23" i="6"/>
  <c r="G22" i="6"/>
  <c r="E22" i="6"/>
  <c r="F22" i="6" s="1"/>
  <c r="E21" i="7" s="1"/>
  <c r="C22" i="6"/>
  <c r="G21" i="6"/>
  <c r="E21" i="6"/>
  <c r="F21" i="6" s="1"/>
  <c r="E20" i="7" s="1"/>
  <c r="C21" i="6"/>
  <c r="G20" i="6"/>
  <c r="E20" i="6"/>
  <c r="F20" i="6" s="1"/>
  <c r="C20" i="6"/>
  <c r="G19" i="6"/>
  <c r="E19" i="6"/>
  <c r="F19" i="6" s="1"/>
  <c r="C19" i="6"/>
  <c r="G18" i="6"/>
  <c r="E18" i="6"/>
  <c r="F18" i="6" s="1"/>
  <c r="C18" i="6"/>
  <c r="G17" i="6"/>
  <c r="E17" i="6"/>
  <c r="F17" i="6" s="1"/>
  <c r="C17" i="6"/>
  <c r="G16" i="6"/>
  <c r="E16" i="6"/>
  <c r="F16" i="6" s="1"/>
  <c r="C16" i="6"/>
  <c r="G15" i="6"/>
  <c r="E15" i="6"/>
  <c r="F15" i="6" s="1"/>
  <c r="C15" i="6"/>
  <c r="G14" i="6"/>
  <c r="E14" i="6"/>
  <c r="F14" i="6" s="1"/>
  <c r="E17" i="7" s="1"/>
  <c r="C14" i="6"/>
  <c r="G13" i="6"/>
  <c r="E13" i="6"/>
  <c r="F13" i="6" s="1"/>
  <c r="C13" i="6"/>
  <c r="G12" i="6"/>
  <c r="E12" i="6"/>
  <c r="F12" i="6" s="1"/>
  <c r="C12" i="6"/>
  <c r="G11" i="6"/>
  <c r="E11" i="6"/>
  <c r="F11" i="6" s="1"/>
  <c r="C11" i="6"/>
  <c r="G10" i="6"/>
  <c r="E10" i="6"/>
  <c r="F10" i="6" s="1"/>
  <c r="C10" i="6"/>
  <c r="G9" i="6"/>
  <c r="E9" i="6"/>
  <c r="F9" i="6" s="1"/>
  <c r="C9" i="6"/>
  <c r="G8" i="6"/>
  <c r="E8" i="6"/>
  <c r="F8" i="6" s="1"/>
  <c r="C8" i="6"/>
  <c r="G7" i="6"/>
  <c r="E7" i="6"/>
  <c r="F7" i="6" s="1"/>
  <c r="E13" i="7" s="1"/>
  <c r="C7" i="6"/>
  <c r="G6" i="6"/>
  <c r="E6" i="6"/>
  <c r="F6" i="6" s="1"/>
  <c r="C6" i="6"/>
  <c r="G5" i="6"/>
  <c r="E5" i="6"/>
  <c r="F5" i="6" s="1"/>
  <c r="C5" i="6"/>
  <c r="C23" i="1"/>
  <c r="F21" i="7" l="1"/>
  <c r="E12" i="7"/>
  <c r="I12" i="7" s="1"/>
  <c r="E16" i="7"/>
  <c r="F16" i="7" s="1"/>
  <c r="G16" i="7" s="1"/>
  <c r="E22" i="7"/>
  <c r="F22" i="7" s="1"/>
  <c r="G22" i="7" s="1"/>
  <c r="E14" i="7"/>
  <c r="I14" i="7" s="1"/>
  <c r="C11" i="10"/>
  <c r="F13" i="7"/>
  <c r="G13" i="7" s="1"/>
  <c r="I22" i="7"/>
  <c r="I24" i="7"/>
  <c r="F17" i="7"/>
  <c r="G17" i="7" s="1"/>
  <c r="I20" i="7"/>
  <c r="F23" i="7"/>
  <c r="G23" i="7" s="1"/>
  <c r="I17" i="7"/>
  <c r="F25" i="7"/>
  <c r="G25" i="7" s="1"/>
  <c r="I25" i="7"/>
  <c r="F20" i="7"/>
  <c r="G20" i="7" s="1"/>
  <c r="E19" i="7"/>
  <c r="F19" i="7" s="1"/>
  <c r="I23" i="7"/>
  <c r="F24" i="7"/>
  <c r="G24" i="7" s="1"/>
  <c r="E18" i="7"/>
  <c r="I21" i="7"/>
  <c r="G21" i="7"/>
  <c r="I13" i="7"/>
  <c r="E15" i="7"/>
  <c r="F12" i="7" l="1"/>
  <c r="G12" i="7" s="1"/>
  <c r="I16" i="7"/>
  <c r="F14" i="7"/>
  <c r="G14" i="7" s="1"/>
  <c r="H16" i="7"/>
  <c r="J16" i="7" s="1"/>
  <c r="P16" i="7" s="1"/>
  <c r="Q16" i="7" s="1"/>
  <c r="H12" i="7"/>
  <c r="J12" i="7" s="1"/>
  <c r="P12" i="7" s="1"/>
  <c r="Q12" i="7" s="1"/>
  <c r="H17" i="7"/>
  <c r="J17" i="7"/>
  <c r="P17" i="7" s="1"/>
  <c r="Q17" i="7" s="1"/>
  <c r="H25" i="7"/>
  <c r="J25" i="7" s="1"/>
  <c r="P25" i="7" s="1"/>
  <c r="Q25" i="7" s="1"/>
  <c r="H22" i="7"/>
  <c r="J22" i="7" s="1"/>
  <c r="P22" i="7" s="1"/>
  <c r="Q22" i="7" s="1"/>
  <c r="H14" i="7"/>
  <c r="J14" i="7" s="1"/>
  <c r="P14" i="7" s="1"/>
  <c r="Q14" i="7" s="1"/>
  <c r="H24" i="7"/>
  <c r="J24" i="7" s="1"/>
  <c r="P24" i="7" s="1"/>
  <c r="Q24" i="7" s="1"/>
  <c r="H13" i="7"/>
  <c r="J13" i="7" s="1"/>
  <c r="P13" i="7" s="1"/>
  <c r="Q13" i="7" s="1"/>
  <c r="I18" i="7"/>
  <c r="F18" i="7"/>
  <c r="G18" i="7" s="1"/>
  <c r="H20" i="7"/>
  <c r="J20" i="7" s="1"/>
  <c r="P20" i="7" s="1"/>
  <c r="Q20" i="7" s="1"/>
  <c r="H21" i="7"/>
  <c r="J21" i="7" s="1"/>
  <c r="P21" i="7" s="1"/>
  <c r="Q21" i="7" s="1"/>
  <c r="H23" i="7"/>
  <c r="J23" i="7" s="1"/>
  <c r="P23" i="7" s="1"/>
  <c r="Q23" i="7" s="1"/>
  <c r="F15" i="7"/>
  <c r="G15" i="7" s="1"/>
  <c r="I15" i="7"/>
  <c r="I19" i="7"/>
  <c r="G19" i="7"/>
  <c r="H18" i="7" l="1"/>
  <c r="J18" i="7" s="1"/>
  <c r="P18" i="7" s="1"/>
  <c r="Q18" i="7" s="1"/>
  <c r="H19" i="7"/>
  <c r="J19" i="7" s="1"/>
  <c r="P19" i="7" s="1"/>
  <c r="Q19" i="7" s="1"/>
  <c r="H15" i="7"/>
  <c r="J15" i="7" s="1"/>
  <c r="P15" i="7" s="1"/>
  <c r="Q15" i="7" s="1"/>
  <c r="E29" i="7" l="1"/>
  <c r="E30" i="7" s="1"/>
</calcChain>
</file>

<file path=xl/sharedStrings.xml><?xml version="1.0" encoding="utf-8"?>
<sst xmlns="http://schemas.openxmlformats.org/spreadsheetml/2006/main" count="922" uniqueCount="523">
  <si>
    <t>T25  Restaurant ordering chatbot</t>
  </si>
  <si>
    <t>Mini project | 30 marks | Build something with free LLM tools</t>
  </si>
  <si>
    <t>Task ID</t>
  </si>
  <si>
    <t>T25</t>
  </si>
  <si>
    <t>Task</t>
  </si>
  <si>
    <t>Restaurant ordering chatbot</t>
  </si>
  <si>
    <t>Theme</t>
  </si>
  <si>
    <t>Chatbots &amp; AI assistants</t>
  </si>
  <si>
    <t>Suggested free tools</t>
  </si>
  <si>
    <t>Gemini Gems, NotebookLM, Google AI Studio or any free chatbot builder; test in the free chat apps</t>
  </si>
  <si>
    <t>What students do</t>
  </si>
  <si>
    <t>1. Build a bot that takes an order from the menu, handles changes and computes the bill with GST.
2. Test with the sample conversations plus 10 of your own.
3. Check every bill total by hand.
4. Add rules for unavailable items and allergens.</t>
  </si>
  <si>
    <t>Deliverables</t>
  </si>
  <si>
    <t>Bot; bill verification sheet; rules; AI-use log</t>
  </si>
  <si>
    <t>Dataset in this file</t>
  </si>
  <si>
    <t>38-item menu, restaurant info, sample test messages
- 'Menu' sheet: 34 rows x 9 columns
- 'Restaurant Info' sheet: 6 rows x 2 columns
- 'Test Conversations' sheet: 7 rows x 2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</si>
  <si>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</si>
  <si>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</si>
  <si>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</si>
  <si>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</si>
  <si>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</si>
  <si>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</si>
  <si>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</si>
  <si>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</si>
  <si>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</si>
  <si>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</si>
  <si>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</si>
  <si>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</si>
  <si>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</si>
  <si>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</si>
  <si>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</si>
  <si>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</si>
  <si>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</si>
  <si>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</si>
  <si>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</si>
  <si>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</si>
  <si>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</si>
  <si>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</si>
  <si>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</si>
  <si>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</si>
  <si>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</si>
  <si>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</si>
  <si>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</si>
  <si>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</si>
  <si>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</si>
  <si>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</si>
  <si>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</si>
  <si>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</si>
  <si>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</si>
  <si>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</si>
  <si>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</si>
  <si>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</si>
  <si>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</si>
  <si>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</si>
  <si>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</si>
  <si>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</si>
  <si>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</si>
  <si>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</si>
  <si>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</si>
  <si>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</si>
  <si>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</si>
  <si>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</si>
  <si>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item_id</t>
  </si>
  <si>
    <t>category</t>
  </si>
  <si>
    <t>item_name</t>
  </si>
  <si>
    <t>price_inr</t>
  </si>
  <si>
    <t>food_type</t>
  </si>
  <si>
    <t>spice_level</t>
  </si>
  <si>
    <t>prep_time_min</t>
  </si>
  <si>
    <t>allergen_note</t>
  </si>
  <si>
    <t>available_today</t>
  </si>
  <si>
    <t>M01</t>
  </si>
  <si>
    <t>Starters</t>
  </si>
  <si>
    <t>Paneer Tikka</t>
  </si>
  <si>
    <t>Veg</t>
  </si>
  <si>
    <t>Spicy</t>
  </si>
  <si>
    <t>Contains dairy</t>
  </si>
  <si>
    <t>Yes</t>
  </si>
  <si>
    <t>M02</t>
  </si>
  <si>
    <t>Chicken 65</t>
  </si>
  <si>
    <t>Non-veg</t>
  </si>
  <si>
    <t>Mild</t>
  </si>
  <si>
    <t>M03</t>
  </si>
  <si>
    <t>Hara Bhara Kebab</t>
  </si>
  <si>
    <t>Medium</t>
  </si>
  <si>
    <t>M04</t>
  </si>
  <si>
    <t>Fish Koliwada</t>
  </si>
  <si>
    <t>M05</t>
  </si>
  <si>
    <t>Masala Papad</t>
  </si>
  <si>
    <t>Contains gluten</t>
  </si>
  <si>
    <t>No</t>
  </si>
  <si>
    <t>M06</t>
  </si>
  <si>
    <t>Crispy Corn</t>
  </si>
  <si>
    <t>M07</t>
  </si>
  <si>
    <t>Main Course</t>
  </si>
  <si>
    <t>Dal Makhani</t>
  </si>
  <si>
    <t>M08</t>
  </si>
  <si>
    <t>Paneer Butter Masala</t>
  </si>
  <si>
    <t>M09</t>
  </si>
  <si>
    <t>Butter Chicken</t>
  </si>
  <si>
    <t>M10</t>
  </si>
  <si>
    <t>Mutton Rogan Josh</t>
  </si>
  <si>
    <t>M11</t>
  </si>
  <si>
    <t>Veg Kolhapuri</t>
  </si>
  <si>
    <t>M12</t>
  </si>
  <si>
    <t>Chana Masala</t>
  </si>
  <si>
    <t>M13</t>
  </si>
  <si>
    <t>Prawn Curry</t>
  </si>
  <si>
    <t>M14</t>
  </si>
  <si>
    <t>Breads &amp; Rice</t>
  </si>
  <si>
    <t>Butter Naan</t>
  </si>
  <si>
    <t>M15</t>
  </si>
  <si>
    <t>Tandoori Roti</t>
  </si>
  <si>
    <t>M16</t>
  </si>
  <si>
    <t>Garlic Naan</t>
  </si>
  <si>
    <t>M17</t>
  </si>
  <si>
    <t>Jeera Rice</t>
  </si>
  <si>
    <t>M18</t>
  </si>
  <si>
    <t>Veg Biryani</t>
  </si>
  <si>
    <t>M19</t>
  </si>
  <si>
    <t>Chicken Biryani</t>
  </si>
  <si>
    <t>Contains nuts</t>
  </si>
  <si>
    <t>M20</t>
  </si>
  <si>
    <t>Laccha Paratha</t>
  </si>
  <si>
    <t>M21</t>
  </si>
  <si>
    <t>Maharashtrian Specials</t>
  </si>
  <si>
    <t>Misal Pav</t>
  </si>
  <si>
    <t>M22</t>
  </si>
  <si>
    <t>Sabudana Vada</t>
  </si>
  <si>
    <t>Veg (Jain on request)</t>
  </si>
  <si>
    <t>M23</t>
  </si>
  <si>
    <t>Kolhapuri Chicken Thali</t>
  </si>
  <si>
    <t>M24</t>
  </si>
  <si>
    <t>Puran Poli</t>
  </si>
  <si>
    <t>M25</t>
  </si>
  <si>
    <t>Pithla Bhakri</t>
  </si>
  <si>
    <t>M26</t>
  </si>
  <si>
    <t>Desserts</t>
  </si>
  <si>
    <t>Gulab Jamun</t>
  </si>
  <si>
    <t>-</t>
  </si>
  <si>
    <t>M27</t>
  </si>
  <si>
    <t>Rasmalai</t>
  </si>
  <si>
    <t>M28</t>
  </si>
  <si>
    <t>Kulfi</t>
  </si>
  <si>
    <t>M29</t>
  </si>
  <si>
    <t>Chocolate Brownie</t>
  </si>
  <si>
    <t>Contains egg</t>
  </si>
  <si>
    <t>M30</t>
  </si>
  <si>
    <t>Beverages</t>
  </si>
  <si>
    <t>Masala Chai</t>
  </si>
  <si>
    <t>M31</t>
  </si>
  <si>
    <t>Sweet Lassi</t>
  </si>
  <si>
    <t>M32</t>
  </si>
  <si>
    <t>Fresh Lime Soda</t>
  </si>
  <si>
    <t>M33</t>
  </si>
  <si>
    <t>Cold Coffee</t>
  </si>
  <si>
    <t>M34</t>
  </si>
  <si>
    <t>Kokum Sherbet</t>
  </si>
  <si>
    <t>item</t>
  </si>
  <si>
    <t>details</t>
  </si>
  <si>
    <t>Restaurant</t>
  </si>
  <si>
    <t>Tambda Rassa Kitchen (fictional), Gangapur Road, Nashik</t>
  </si>
  <si>
    <t>Hours</t>
  </si>
  <si>
    <t>12:00-15:30 and 19:00-23:30, all days</t>
  </si>
  <si>
    <t>Delivery radius</t>
  </si>
  <si>
    <t>6 km; free above Rs 499, else Rs 40</t>
  </si>
  <si>
    <t>Taxes</t>
  </si>
  <si>
    <t>5% GST on food bill</t>
  </si>
  <si>
    <t>Payment</t>
  </si>
  <si>
    <t>UPI, cards, cash on delivery</t>
  </si>
  <si>
    <t>Offer</t>
  </si>
  <si>
    <t>10% off on orders above Rs 999 on weekdays</t>
  </si>
  <si>
    <t>speaker</t>
  </si>
  <si>
    <t>sample_message_to_test</t>
  </si>
  <si>
    <t>Customer</t>
  </si>
  <si>
    <t>Hi, what veg starters do you have that are not spicy?</t>
  </si>
  <si>
    <t>I want 2 paneer tikka, 1 dal makhani and 4 butter naan</t>
  </si>
  <si>
    <t>Is there anything Jain?</t>
  </si>
  <si>
    <t>Can I change the address after ordering?</t>
  </si>
  <si>
    <t>What will be the total with GST?</t>
  </si>
  <si>
    <t>Do you deliver to Satpur MIDC?</t>
  </si>
  <si>
    <t>Add one mutton rogan josh... actually remove it, make it veg kolhapuri</t>
  </si>
  <si>
    <t>sheet</t>
  </si>
  <si>
    <t>column</t>
  </si>
  <si>
    <t>data_type</t>
  </si>
  <si>
    <t>example_value</t>
  </si>
  <si>
    <t>non_empty_values</t>
  </si>
  <si>
    <t>distinct_values</t>
  </si>
  <si>
    <t>Menu</t>
  </si>
  <si>
    <t>Text</t>
  </si>
  <si>
    <t>Whole number</t>
  </si>
  <si>
    <t>260</t>
  </si>
  <si>
    <t>26</t>
  </si>
  <si>
    <t>Restaurant Info</t>
  </si>
  <si>
    <t>Test Conversations</t>
  </si>
  <si>
    <t>Bill Lines - items in each test's FINAL cart (typed by hand from the test scenario, not copied from the bot)</t>
  </si>
  <si>
    <t>Blue = hand-entered inputs (test id, item id, qty). Black = formulas pulling name / price / availability from the Menu sheet.</t>
  </si>
  <si>
    <t>test_id</t>
  </si>
  <si>
    <t>item_name (lookup)</t>
  </si>
  <si>
    <t>qty</t>
  </si>
  <si>
    <t>unit price Rs (lookup)</t>
  </si>
  <si>
    <t>line total Rs</t>
  </si>
  <si>
    <t>available today? (lookup)</t>
  </si>
  <si>
    <t>S2</t>
  </si>
  <si>
    <t>S7</t>
  </si>
  <si>
    <t>T08</t>
  </si>
  <si>
    <t>T09</t>
  </si>
  <si>
    <t>T10</t>
  </si>
  <si>
    <t>T11</t>
  </si>
  <si>
    <t>T12</t>
  </si>
  <si>
    <t>T13</t>
  </si>
  <si>
    <t>T14</t>
  </si>
  <si>
    <t>T15</t>
  </si>
  <si>
    <t>T16</t>
  </si>
  <si>
    <t>T17</t>
  </si>
  <si>
    <t>T18</t>
  </si>
  <si>
    <t>T19</t>
  </si>
  <si>
    <t>Bill Verification - every bill recalculated independently in Excel and compared with the bot's total</t>
  </si>
  <si>
    <t>Hand column = Excel formulas built only from the Menu sheet + the rules in the blue cells. Bot columns = numbers the chatbot printed (pasted as values from results.json).</t>
  </si>
  <si>
    <t>Billing parameters (from 'Restaurant Info' sheet)</t>
  </si>
  <si>
    <t>GST rate on food</t>
  </si>
  <si>
    <t>Assumptions: (1) offer is taken off the food subtotal BEFORE GST; (2) free-delivery test uses the food subtotal BEFORE discount; (3) GST is not charged on the delivery fee ('5% GST on food bill'); (4) amounts rounded to 2 decimals (half-up).</t>
  </si>
  <si>
    <t>Weekday offer rate</t>
  </si>
  <si>
    <t>Offer applies if food subtotal is MORE than (Rs)</t>
  </si>
  <si>
    <t>Delivery fee (Rs)</t>
  </si>
  <si>
    <t>Delivery free if food subtotal is MORE than (Rs)</t>
  </si>
  <si>
    <t>scenario</t>
  </si>
  <si>
    <t>order date</t>
  </si>
  <si>
    <t>weekday? (Mon-Fri)</t>
  </si>
  <si>
    <t>food subtotal</t>
  </si>
  <si>
    <t>discount</t>
  </si>
  <si>
    <t>after discount</t>
  </si>
  <si>
    <t>GST</t>
  </si>
  <si>
    <t>delivery</t>
  </si>
  <si>
    <t>HAND TOTAL (Excel)</t>
  </si>
  <si>
    <t>bot subtotal</t>
  </si>
  <si>
    <t>bot discount</t>
  </si>
  <si>
    <t>bot GST</t>
  </si>
  <si>
    <t>bot delivery</t>
  </si>
  <si>
    <t>BOT TOTAL</t>
  </si>
  <si>
    <t>difference</t>
  </si>
  <si>
    <t>result</t>
  </si>
  <si>
    <t>Order 2 paneer tikka + 1 dal makhani (UNAVAILABLE) + 4 butter naan, then ask total</t>
  </si>
  <si>
    <t>Add mutton rogan josh, remove it, make it veg kolhapuri</t>
  </si>
  <si>
    <t>Just below free-delivery threshold: Chana Masala + Paneer Butter Masala = 490</t>
  </si>
  <si>
    <t>Just above threshold: Hara Bhara Kebab + Paneer Butter Masala = 500 (delivery free)</t>
  </si>
  <si>
    <t>Weekday discount applies: 2 Mutton Rogan Josh + 1 Chicken Biryani = 1160 (Monday)</t>
  </si>
  <si>
    <t>Same order on Sunday: NO discount</t>
  </si>
  <si>
    <t>Boundary 990 on weekday: no discount; nudge to unlock offer</t>
  </si>
  <si>
    <t>Boundary 1000 on weekday: discount applies</t>
  </si>
  <si>
    <t>Two UNAVAILABLE items, then a valid alternative</t>
  </si>
  <si>
    <t>Nut allergy: Chicken Biryani blocked; lime soda has no allergen data -&gt; caution</t>
  </si>
  <si>
    <t>Quantity change: 2 gulab jamun + 1 kulfi, then make it 3 gulab jamun</t>
  </si>
  <si>
    <t>Jain order: 2 sabudana vada</t>
  </si>
  <si>
    <t>Typos + unknown item: 'panner tikka', 'pizza', ambiguous 'naan'</t>
  </si>
  <si>
    <t>Closed hours (4 pm): cart ok, order cannot be placed; then place at 7:30 pm with address</t>
  </si>
  <si>
    <t>Summary</t>
  </si>
  <si>
    <t>Bills checked</t>
  </si>
  <si>
    <t>Bills matching to the paisa</t>
  </si>
  <si>
    <t>Accuracy</t>
  </si>
  <si>
    <t>Largest absolute difference (Rs)</t>
  </si>
  <si>
    <t>Also hand-checked on paper (examples): S2 = 2x260 + 4x60 = 760; GST 38.00; delivery free; 798.00.  T10 (Mon) = 1160 - 116 = 1044; GST 52.20; 1,096.20.  T08 = 490 + 24.50 + 40 = 554.50.</t>
  </si>
  <si>
    <t>Rules - what the bot must always do (implemented in bot.py; copied into the Gemini Gem / Google AI Studio system instructions)</t>
  </si>
  <si>
    <t>Every rule has at least one test that proves it (see 'Test Log').</t>
  </si>
  <si>
    <t>rule id</t>
  </si>
  <si>
    <t>area</t>
  </si>
  <si>
    <t>rule</t>
  </si>
  <si>
    <t>why (source in the data)</t>
  </si>
  <si>
    <t>tested by</t>
  </si>
  <si>
    <t>R01</t>
  </si>
  <si>
    <t>Only offer / add items whose available_today = 'Yes'. 14 of 34 items are 'No' today.</t>
  </si>
  <si>
    <t>Menu!I</t>
  </si>
  <si>
    <t>S2, T14</t>
  </si>
  <si>
    <t>R02</t>
  </si>
  <si>
    <t>Unavailable</t>
  </si>
  <si>
    <t>If a customer asks for an unavailable item: do NOT add it, say so, suggest up to 3 available items from the same category (same veg/non-veg type first), keep the rest of the order.</t>
  </si>
  <si>
    <t>Menu!I, Menu!B, Menu!E</t>
  </si>
  <si>
    <t>R03</t>
  </si>
  <si>
    <t>Ordering</t>
  </si>
  <si>
    <t>Quantity defaults to 1; words (one, two, a) and digits both work; max 20 of one item - above that ask them to phone the restaurant.</t>
  </si>
  <si>
    <t>Kitchen capacity guard (assumption)</t>
  </si>
  <si>
    <t>S2, T10</t>
  </si>
  <si>
    <t>R04</t>
  </si>
  <si>
    <t>If a name matches several items ('naan', 'paneer', 'chicken') ask which one - never guess. Fix small typos ('panner'); if the item is not on the menu say so and suggest close names.</t>
  </si>
  <si>
    <t>Menu!C</t>
  </si>
  <si>
    <t>R05</t>
  </si>
  <si>
    <t>Changes</t>
  </si>
  <si>
    <t>Support add, remove, reduce, 'make it 3', 'make it &lt;other item&gt;', 'replace X with Y'. 'it' = the last item touched.</t>
  </si>
  <si>
    <t>Sample message 7</t>
  </si>
  <si>
    <t>S7, T16</t>
  </si>
  <si>
    <t>R06</t>
  </si>
  <si>
    <t>Bill</t>
  </si>
  <si>
    <t>Food subtotal = sum(price x qty). GST = 5% of the amount AFTER discount, rounded to 2 decimals (half-up). GST is not charged on delivery.</t>
  </si>
  <si>
    <t>Restaurant Info: '5% GST on food bill'</t>
  </si>
  <si>
    <t>all bills</t>
  </si>
  <si>
    <t>R07</t>
  </si>
  <si>
    <t>Delivery Rs 40, FREE when food subtotal is MORE than Rs 499 (Rs 499 exactly pays Rs 40). Test uses subtotal before discount.</t>
  </si>
  <si>
    <t>Restaurant Info: delivery</t>
  </si>
  <si>
    <t>T08 (490), T09 (500)</t>
  </si>
  <si>
    <t>R08</t>
  </si>
  <si>
    <t>10% off ONLY when food subtotal is MORE than Rs 999 AND the order date is Mon-Fri. Rs 999 exactly gets nothing; weekends get nothing.</t>
  </si>
  <si>
    <t>Restaurant Info: offer</t>
  </si>
  <si>
    <t>T10, T11, T12 (990), T13 (1000)</t>
  </si>
  <si>
    <t>R09</t>
  </si>
  <si>
    <t>Never state a total from memory: the code computes it; the Gemini Gem must show line-by-line working. With an empty cart, ask for the order instead of inventing a total.</t>
  </si>
  <si>
    <t>Verification requirement</t>
  </si>
  <si>
    <t>S5, all bills</t>
  </si>
  <si>
    <t>R10</t>
  </si>
  <si>
    <t>Upsell</t>
  </si>
  <si>
    <t>If the customer is within Rs 100 of free delivery / the weekday offer, show one tip with the exact extra amount. Never push the tip if far away.</t>
  </si>
  <si>
    <t>Business insight (see Recommendation)</t>
  </si>
  <si>
    <t>T08, T12</t>
  </si>
  <si>
    <t>R11</t>
  </si>
  <si>
    <t>Allergen</t>
  </si>
  <si>
    <t>Allergen words understood: nuts, dairy, gluten, egg, fish, shellfish (prawn). When a customer declares an allergy, remember it for the whole chat.</t>
  </si>
  <si>
    <t>Menu!H</t>
  </si>
  <si>
    <t>R12</t>
  </si>
  <si>
    <t>If an item's allergen_note (or food_type 'Contains egg') matches the declared allergy: do NOT add it; ask 'yes add anyway' to override.</t>
  </si>
  <si>
    <t>Menu!H, Menu!E</t>
  </si>
  <si>
    <t>R13</t>
  </si>
  <si>
    <t>BLANK allergen_note is NOT 'allergen-free'. 16 items are blank. With a declared allergy, add them only with the warning 'no allergen information on file - confirm with the kitchen'.</t>
  </si>
  <si>
    <t>Menu!H (blank cells)</t>
  </si>
  <si>
    <t>R14</t>
  </si>
  <si>
    <t>Name-based safety net: dishes whose names suggest an allergen not in the data (e.g. Fish Koliwada / Prawn Curry -&gt; fish/shellfish, Butter Naan -&gt; gluten &amp; dairy) are treated as 'likely contains' and blocked with that label.</t>
  </si>
  <si>
    <t>Data gap found in audit</t>
  </si>
  <si>
    <t>T15 logic, unit-checked</t>
  </si>
  <si>
    <t>R15</t>
  </si>
  <si>
    <t>Never promise 'safe' or 'free from'. Always add that cross-contact is possible and serious allergies must be confirmed with the restaurant.</t>
  </si>
  <si>
    <t>Responsible-AI rule</t>
  </si>
  <si>
    <t>allergen query</t>
  </si>
  <si>
    <t>R16</t>
  </si>
  <si>
    <t>Diet</t>
  </si>
  <si>
    <t>'Veg' lists only food_type starting with 'Veg'. Chocolate Brownie (food_type 'Contains egg') is never shown as veg. Jain: only Sabudana Vada ('Veg (Jain on request)'); the bot must not claim any other dish is Jain.</t>
  </si>
  <si>
    <t>Menu!E</t>
  </si>
  <si>
    <t>S3, S1</t>
  </si>
  <si>
    <t>R17</t>
  </si>
  <si>
    <t>Spice</t>
  </si>
  <si>
    <t>'Not spicy' = exclude spice_level 'Spicy'. Mild/'-' shown first; Medium shown only as 'closest'. If nothing is Mild, say so.</t>
  </si>
  <si>
    <t>Menu!F</t>
  </si>
  <si>
    <t>S1</t>
  </si>
  <si>
    <t>R18</t>
  </si>
  <si>
    <t>Delivery</t>
  </si>
  <si>
    <t>Radius is 6 km of Gangapur Road. The bot cannot measure distance, so for any area (e.g. Satpur MIDC) it must NOT say yes/no - it states the radius and asks for the address for staff confirmation.</t>
  </si>
  <si>
    <t>Restaurant Info: delivery radius</t>
  </si>
  <si>
    <t>S6</t>
  </si>
  <si>
    <t>R19</t>
  </si>
  <si>
    <t>Address</t>
  </si>
  <si>
    <t>Before the order is confirmed the address can be given/changed freely. After placement the bot must NOT promise a change (no policy in the data) - tell the customer to phone the restaurant at once.</t>
  </si>
  <si>
    <t>Sample message 4; no policy in data</t>
  </si>
  <si>
    <t>S4</t>
  </si>
  <si>
    <t>R20</t>
  </si>
  <si>
    <t>Open 12:00-15:30 and 19:00-23:30 daily. Outside hours the cart can be built but the order cannot be placed.</t>
  </si>
  <si>
    <t>Restaurant Info: hours</t>
  </si>
  <si>
    <t>R21</t>
  </si>
  <si>
    <t>Out of scope</t>
  </si>
  <si>
    <t>Anything not in the data (calories, refunds, phone number, delivery time, prep time) -&gt; say it is not available; do not invent. Prep-time column is not used (values look unreliable, e.g. Masala Chai 23 min vs Butter Chicken 9 min).</t>
  </si>
  <si>
    <t>Menu!G audit</t>
  </si>
  <si>
    <t>R22</t>
  </si>
  <si>
    <t>Privacy</t>
  </si>
  <si>
    <t>Never ask for or store real personal data in public AI tools; test with fictional addresses only.</t>
  </si>
  <si>
    <t>Task Brief: Responsible AI rules</t>
  </si>
  <si>
    <t>Test Log - 7 sample conversations (S1-S7) + 12 of my own (T08-T19)</t>
  </si>
  <si>
    <t>Run by run_tests.py against the live bot. Expected totals were worked out by hand BEFORE running. PASS = bill matches to the paisa AND the required rule wording appeared.</t>
  </si>
  <si>
    <t>test id</t>
  </si>
  <si>
    <t>type</t>
  </si>
  <si>
    <t>simulated date/time</t>
  </si>
  <si>
    <t>conversation (YOU -&gt; BOT)</t>
  </si>
  <si>
    <t>expected total (hand)</t>
  </si>
  <si>
    <t>bot total</t>
  </si>
  <si>
    <t>sample</t>
  </si>
  <si>
    <t>Veg starters that are not spicy</t>
  </si>
  <si>
    <t>10/5/26 Mon 13:00</t>
  </si>
  <si>
    <t>YOU: Hi, what veg starters do you have that are not spicy?
BOT: There are no mild-spice veg starters available today.
Closest (Medium spice, not 'Spicy'): Hara Bhara Kebab (Rs 220, Veg, Medium; contains dairy)
Avoid (Spicy): Paneer Tikka
Not available today: Masala Papad, Crispy Corn</t>
  </si>
  <si>
    <t>n/a (no bill)</t>
  </si>
  <si>
    <t>n/a</t>
  </si>
  <si>
    <t>PASS</t>
  </si>
  <si>
    <t>YOU: I want 2 paneer tikka, 1 dal makhani and 4 butter naan
BOT: Added 2 x Paneer Tikka (Rs 260 each). Note: Contains dairy.
Sorry, Dal Makhani is not available today, so I have not added it. Similar options available: Paneer Butter Masala (Rs 280), Veg Kolhapuri (Rs 250), Chana Masala (Rs 210).
Added 4 x Butter Naan (Rs 60 each).
YOU: What will be the total with GST?
BOT: Here is your bill:
  2 x Paneer Tikka @ Rs 260 = Rs 520.00
  4 x Butter Naan @ Rs 60 = Rs 240.00
  Food subtotal: Rs 760.00
  GST @5% on Rs 760.00: Rs 38.00
  Delivery: FREE (food above Rs 499)
  TOTAL PAYABLE: Rs 798.00</t>
  </si>
  <si>
    <t>S3</t>
  </si>
  <si>
    <t>Jain query</t>
  </si>
  <si>
    <t>YOU: Is there anything Jain?
BOT: Yes - Sabudana Vada (Rs 120; 'Veg (Jain on request)'; Contains dairy) can be made Jain on request. It is the only item marked Jain in our menu - please tell the kitchen your Jain requirements when ordering. I can't promise other dishes are Jain.</t>
  </si>
  <si>
    <t>Change address after ordering (info not in data -&gt; must not promise)</t>
  </si>
  <si>
    <t>YOU: Can I change the address after ordering?
BOT: Yes - nothing is final until you confirm. I'll ask for the delivery address at the end. After the order is placed, changing the address isn't guaranteed, so please check it carefully.</t>
  </si>
  <si>
    <t>S5</t>
  </si>
  <si>
    <t>Total with GST when cart is empty (must ask for order, not invent a number)</t>
  </si>
  <si>
    <t>YOU: What will be the total with GST?
BOT: I can compute that as soon as I know your order - what would you like? For reference: bill = food subtotal (- 10% on weekdays above Rs 999) + 5% GST + Rs 40 delivery if food is Rs 499 or less.</t>
  </si>
  <si>
    <t>Delivery to Satpur MIDC (distance unknown -&gt; must not guess)</t>
  </si>
  <si>
    <t>YOU: Do you deliver to Satpur MIDC?
BOT: I can't measure the distance to Satpur MIDC myself. We deliver within a 6 km radius of Tambda Rassa Kitchen (Gangapur Road, Nashik). Delivery is free for food above Rs 499, otherwise Rs 40. Please share your full address or pin and the restaurant will confirm it is inside the radius before dispatch.</t>
  </si>
  <si>
    <t>YOU: Add one mutton rogan josh... actually remove it, make it veg kolhapuri
BOT: Added 1 x Mutton Rogan Josh (Rs 420 each). Note: Contains gluten.
Removed Mutton Rogan Josh from your order.
Added 1 x Veg Kolhapuri (Rs 250 each). Note: Contains dairy.
YOU: total
BOT: Here is your bill:
  1 x Veg Kolhapuri @ Rs 250 = Rs 250.00
  Food subtotal: Rs 250.00
  GST @5% on Rs 250.00: Rs 12.50
  Delivery: Rs 40.00
  TOTAL PAYABLE: Rs 302.50</t>
  </si>
  <si>
    <t>own</t>
  </si>
  <si>
    <t>YOU: I want 1 chana masala and 1 paneer butter masala
BOT: Added 1 x Chana Masala (Rs 210 each). Note: Contains gluten.
Added 1 x Paneer Butter Masala (Rs 280 each). Note: Contains gluten.
YOU: bill
BOT: Here is your bill:
  1 x Chana Masala @ Rs 210 = Rs 210.00
  1 x Paneer Butter Masala @ Rs 280 = Rs 280.00
  Food subtotal: Rs 490.00
  GST @5% on Rs 490.00: Rs 24.50
  Delivery: Rs 40.00
  TOTAL PAYABLE: Rs 554.50
  Tip: add Rs 10 more food to get free delivery (saves Rs 40).</t>
  </si>
  <si>
    <t>YOU: 1 hara bhara kebab and 1 paneer butter masala
BOT: Added 1 x Hara Bhara Kebab (Rs 220 each). Note: Contains dairy.
Added 1 x Paneer Butter Masala (Rs 280 each). Note: Contains gluten.
YOU: bill
BOT: Here is your bill:
  1 x Hara Bhara Kebab @ Rs 220 = Rs 220.00
  1 x Paneer Butter Masala @ Rs 280 = Rs 280.00
  Food subtotal: Rs 500.00
  GST @5% on Rs 500.00: Rs 25.00
  Delivery: FREE (food above Rs 499)
  TOTAL PAYABLE: Rs 525.00</t>
  </si>
  <si>
    <t>YOU: Please add 2 mutton rogan josh and a chicken biryani
BOT: Added 2 x Mutton Rogan Josh (Rs 420 each). Note: Contains gluten.
Added 1 x Chicken Biryani (Rs 320 each). Note: Contains nuts.
YOU: total
BOT: Here is your bill:
  2 x Mutton Rogan Josh @ Rs 420 = Rs 840.00
  1 x Chicken Biryani @ Rs 320 = Rs 320.00
  Food subtotal: Rs 1,160.00
  Weekday offer (10% off, food &gt; Rs 999): -Rs 116.00
  Amount after discount: Rs 1,044.00
  GST @5% on Rs 1,044.00: Rs 52.20
  Delivery: FREE (food above Rs 499)
  TOTAL PAYABLE: Rs 1,096.20</t>
  </si>
  <si>
    <t>10/4/26 Sun 13:00</t>
  </si>
  <si>
    <t>YOU: Please add 2 mutton rogan josh and a chicken biryani
BOT: Added 2 x Mutton Rogan Josh (Rs 420 each). Note: Contains gluten.
Added 1 x Chicken Biryani (Rs 320 each). Note: Contains nuts.
YOU: total
BOT: Here is your bill:
  2 x Mutton Rogan Josh @ Rs 420 = Rs 840.00
  1 x Chicken Biryani @ Rs 320 = Rs 320.00
  Food subtotal: Rs 1,160.00
  GST @5% on Rs 1,160.00: Rs 58.00
  Delivery: FREE (food above Rs 499)
  TOTAL PAYABLE: Rs 1,218.00</t>
  </si>
  <si>
    <t>YOU: 2 mutton rogan josh and 1 chocolate brownie
BOT: Added 2 x Mutton Rogan Josh (Rs 420 each). Note: Contains gluten.
Added 1 x Chocolate Brownie (Rs 150 each). Note: contains egg.
YOU: bill
BOT: Here is your bill:
  2 x Mutton Rogan Josh @ Rs 420 = Rs 840.00
  1 x Chocolate Brownie @ Rs 150 = Rs 150.00
  Food subtotal: Rs 990.00
  GST @5% on Rs 990.00: Rs 49.50
  Delivery: FREE (food above Rs 499)
  TOTAL PAYABLE: Rs 1,039.50
  Tip: add Rs 10 more food today to unlock 10% off (weekday offer).</t>
  </si>
  <si>
    <t>YOU: 2 mutton rogan josh, 1 gulab jamun and 1 garlic naan
BOT: Added 2 x Mutton Rogan Josh (Rs 420 each). Note: Contains gluten.
Added 1 x Gulab Jamun (Rs 90 each).
Added 1 x Garlic Naan (Rs 70 each). Note: Contains dairy.
YOU: bill
BOT: Here is your bill:
  2 x Mutton Rogan Josh @ Rs 420 = Rs 840.00
  1 x Gulab Jamun @ Rs 90 = Rs 90.00
  1 x Garlic Naan @ Rs 70 = Rs 70.00
  Food subtotal: Rs 1,000.00
  Weekday offer (10% off, food &gt; Rs 999): -Rs 100.00
  Amount after discount: Rs 900.00
  GST @5% on Rs 900.00: Rs 45.00
  Delivery: FREE (food above Rs 499)
  TOTAL PAYABLE: Rs 945.00</t>
  </si>
  <si>
    <t>YOU: Add prawn curry and butter chicken
BOT: Sorry, Prawn Curry is not available today, so I have not added it. Similar options available: Mutton Rogan Josh (Rs 420).
Sorry, Butter Chicken is not available today, so I have not added it. Similar options available: Mutton Rogan Josh (Rs 420).
YOU: ok 1 mutton rogan josh
BOT: Added 1 x Mutton Rogan Josh (Rs 420 each). Note: Contains gluten.
YOU: total
BOT: Here is your bill:
  1 x Mutton Rogan Josh @ Rs 420 = Rs 420.00
  Food subtotal: Rs 420.00
  GST @5% on Rs 420.00: Rs 21.00
  Delivery: Rs 40.00
  TOTAL PAYABLE: Rs 481.00
  Tip: add Rs 80 more food to get free delivery (saves Rs 40).</t>
  </si>
  <si>
    <t>YOU: I'm allergic to nuts. 1 chicken biryani and 1 fresh lime soda
BOT: Noted - I'll flag any dish with: nuts. Dishes with no allergen info on file will be marked 'unconfirmed'.
ALLERGY ALERT: Chicken Biryani contains nuts, and you told me you are allergic. I have NOT added it. Reply 'yes add anyway' to add it, or pick something else.
Added 1 x Fresh Lime Soda (Rs 80 each). Caution: our menu has no allergen information for Fresh Lime Soda, so I cannot confirm it is free of nuts. Please confirm with the kitchen before eating.
YOU: no
BOT: OK, I've left it out. What else would you like?
YOU: total
BOT: Here is your bill:
  1 x Fresh Lime Soda @ Rs 80 = Rs 80.00
  Food subtotal: Rs 80.00
  GST @5% on Rs 80.00: Rs 4.00
  Delivery: Rs 40.00
  TOTAL PAYABLE: Rs 124.00</t>
  </si>
  <si>
    <t>YOU: 2 gulab jamun and 1 kulfi
BOT: Added 2 x Gulab Jamun (Rs 90 each).
Added 1 x Kulfi (Rs 100 each).
YOU: make it 3 gulab jamun
BOT: Updated: 3 x Gulab Jamun.
YOU: total
BOT: Here is your bill:
  3 x Gulab Jamun @ Rs 90 = Rs 270.00
  1 x Kulfi @ Rs 100 = Rs 100.00
  Food subtotal: Rs 370.00
  GST @5% on Rs 370.00: Rs 18.50
  Delivery: Rs 40.00
  TOTAL PAYABLE: Rs 428.50</t>
  </si>
  <si>
    <t>YOU: 2 sabudana vada jain please
BOT: Added 2 x Sabudana Vada (Rs 120 each). Note: Contains dairy.
YOU: total
BOT: Here is your bill:
  2 x Sabudana Vada @ Rs 120 = Rs 240.00
  Food subtotal: Rs 240.00
  GST @5% on Rs 240.00: Rs 12.00
  Delivery: Rs 40.00
  TOTAL PAYABLE: Rs 292.00</t>
  </si>
  <si>
    <t>YOU: 2 panner tikka and 1 pizza and 1 naan
BOT: Added 2 x Paneer Tikka (Rs 260 each). Note: Contains dairy.
Sorry, I couldn't find 'pizza' on our menu.
Which 'naan' do you mean? Butter Naan (Rs 60), Garlic Naan (Rs 70).
YOU: total
BOT: Here is your bill:
  2 x Paneer Tikka @ Rs 260 = Rs 520.00
  Food subtotal: Rs 520.00
  GST @5% on Rs 520.00: Rs 26.00
  Delivery: FREE (food above Rs 499)
  TOTAL PAYABLE: Rs 546.00</t>
  </si>
  <si>
    <t>10/5/26 Mon 16:00</t>
  </si>
  <si>
    <t>YOU: 1 kulfi
BOT: Added 1 x Kulfi (Rs 100 each).
YOU: confirm
BOT: We're closed right now (open 12:00-15:30 and 19:00-23:30 daily), so I can't place the order yet. Your cart is saved.
YOU: [19:30 same cart] 1 kulfi
BOT: Added 1 x Kulfi (Rs 100 each).
YOU: confirm
BOT: Here is your bill:
  1 x Kulfi @ Rs 100 = Rs 100.00
  Food subtotal: Rs 100.00
  GST @5% on Rs 100.00: Rs 5.00
  Delivery: Rs 40.00
  TOTAL PAYABLE: Rs 145.00
Please share your delivery address (we deliver within 6 km of Gangapur Road, Nashik).
YOU: Flat 12, Gangapur Road, Nashik
BOT: Order #001 placed for delivery to: Flat 12, Gangapur Road, Nashik.
Here is your bill:
  1 x Kulfi @ Rs 100 = Rs 100.00
  Food subtotal: Rs 100.00
  GST @5% on Rs 100.00: Rs 5.00
  Delivery: Rs 40.00
  TOTAL PAYABLE: Rs 145.00
Payment: UPI, card or cash on delivery. Thank you - Tambda Rassa Kitchen!</t>
  </si>
  <si>
    <t>Passed</t>
  </si>
  <si>
    <t>Business analysis, recommendation and limitations - Tambda Rassa Kitchen ordering bot</t>
  </si>
  <si>
    <t>A. First 3 steps to build it - and what could go wrong</t>
  </si>
  <si>
    <t>Step 1 - Audit the data before building</t>
  </si>
  <si>
    <t>Read Menu, Restaurant Info and Test Conversations; list gaps and ambiguous rules.</t>
  </si>
  <si>
    <t>Could go wrong: bot is built on wrong assumptions (e.g. brief says 38 items, sheet has 34; 16 allergen cells blank).</t>
  </si>
  <si>
    <t>Done - see section B.</t>
  </si>
  <si>
    <t>Step 2 - Write the rules, then the bill engine</t>
  </si>
  <si>
    <t>Fix GST/discount/delivery order of operations, unavailable-item and allergen rules; compute money in code (Decimal), not in the LLM.</t>
  </si>
  <si>
    <t>Could go wrong: LLM does arithmetic mentally and is off by a few rupees; discount applied on weekends; GST charged before discount.</t>
  </si>
  <si>
    <t>Mitigation: code engine + Excel cross-check (Bill Verification).</t>
  </si>
  <si>
    <t>Step 3 - Build the conversation layer and test hard</t>
  </si>
  <si>
    <t>Parse orders/changes, add allergy + unavailable handling, then run the 7 samples + 10-plus own tests and verify every bill by hand.</t>
  </si>
  <si>
    <t>Could go wrong: ambiguous names ('naan'), typos, 'it' references, guessed delivery areas, promises about address changes that the data does not support.</t>
  </si>
  <si>
    <t>Mitigation: Test Log (19 conversations), Rules R04, R18, R19.</t>
  </si>
  <si>
    <t>B. What the data shows (live formulas on the Menu sheet)</t>
  </si>
  <si>
    <t>Menu items in sheet</t>
  </si>
  <si>
    <t>Task Brief says 38 - the sheet has 34. Reported, not silently changed.</t>
  </si>
  <si>
    <t>Unavailable today</t>
  </si>
  <si>
    <t>Main Course available / total</t>
  </si>
  <si>
    <t>Dal Makhani, Butter Chicken and Prawn Curry are all unavailable.</t>
  </si>
  <si>
    <t>Breads &amp; Rice available / total</t>
  </si>
  <si>
    <t>Tandoori Roti, Jeera Rice, Veg Biryani, Laccha Paratha unavailable.</t>
  </si>
  <si>
    <t>Blank allergen notes</t>
  </si>
  <si>
    <t>A blank is 'unknown', not 'safe'. Includes Fish Koliwada and Prawn Curry (fish/shellfish).</t>
  </si>
  <si>
    <t>Blank allergen AND available today</t>
  </si>
  <si>
    <t>These are the items the bot would have to describe as 'unconfirmed' to an allergic customer.</t>
  </si>
  <si>
    <t>Prep-time range (min)</t>
  </si>
  <si>
    <t>Masala Chai 23 min vs Butter Chicken 9 min: looks unreliable, so the bot does not quote prep times.</t>
  </si>
  <si>
    <t>Cheapest available add-on (Rs)</t>
  </si>
  <si>
    <t>Butter Naan - the smallest add-on available for free-delivery nudges (Masala Chai Rs 40 is unavailable today).</t>
  </si>
  <si>
    <t>C. Recommendation to the restaurant manager (specific, from the data and the 19 tests)</t>
  </si>
  <si>
    <t>1. Fix allergen data before public launch.</t>
  </si>
  <si>
    <t>16 of 34 items (47%) have no allergen note, including every fish/prawn dish. Have the kitchen complete the column in one sitting (about 16 cells). Until then the bot shows 'unconfirmed' - safe, but it makes allergic customers phone the restaurant.</t>
  </si>
  <si>
    <t>2. Keep the bot's live availability filter, and update 'available_today' each morning.</t>
  </si>
  <si>
    <t>14 of 34 items (41%) are unavailable today, including 3 of 7 mains and 4 of 7 breads/rice. Without the filter, roughly 2 in 5 random menu picks would be a dead end. A shared sheet the bot reads makes this a 2-minute daily task.</t>
  </si>
  <si>
    <t>3. Keep the 'add Rs X more' tips.</t>
  </si>
  <si>
    <t>Free delivery starts at food &gt; Rs 499: an order of Rs 490 pays Rs 554.50 (T08); Rs 500 pays Rs 525.00 (T09) - a Rs 10 bigger basket saves the customer Rs 29.50 in total. The weekday offer is a steeper cliff: Rs 990 food pays Rs 1,039.50 (T12) but Rs 1,000 food pays Rs 945.00 (T13). Both are strong, honest nudges - but the 10% cliff costs the restaurant about Rs 100 on every Rs 1,000 order, so check food margin before keeping the 999 threshold.</t>
  </si>
  <si>
    <t>4. Make the weekend rule visible.</t>
  </si>
  <si>
    <t>The offer is Mon-Fri only (T11: same Rs 1,160 basket pays Rs 1,218.00 on Sunday vs Rs 1,096.20 on Monday - Rs 121.80 more). The bot states this up front to avoid disputes; add it to the menu card too.</t>
  </si>
  <si>
    <t>5. Decide three policies the data is silent on, then add them as rules:</t>
  </si>
  <si>
    <t>address change after ordering, an exact delivery-area list (e.g. is Satpur MIDC inside 6 km?), and prep-time/ETA quoting. Today the bot refuses to guess on all three.</t>
  </si>
  <si>
    <t>6. Pilot before full launch.</t>
  </si>
  <si>
    <t>Run 2 weeks with staff confirming each order; track (a) bills that staff had to correct, (b) allergy escalations, (c) % of nudges accepted. Target: 0 incorrect bills (14/14 bills correct in testing) before removing staff check.</t>
  </si>
  <si>
    <t>D. Assumptions, limitations and responsible-AI notes</t>
  </si>
  <si>
    <t>Assumptions</t>
  </si>
  <si>
    <t>GST on discounted food amount; free-delivery test on pre-discount food subtotal; delivery not taxed; 'weekday' = Mon-Fri by the order date; bill rounded half-up to 2 decimals.</t>
  </si>
  <si>
    <t>Limitations</t>
  </si>
  <si>
    <t>Rule-based language understanding: unusual phrasings can fall back to a help message. Cannot measure distance. No payments, no live kitchen stock (relies on available_today). The Python bot was tested here on synthetic data with a simulated clock/date; the Google AI Studio build is documented separately in AI Use Log #8-#15.</t>
  </si>
  <si>
    <t>Allergens</t>
  </si>
  <si>
    <t>The bot is a helper, never a medical guarantee. Name-based inference is a safety net, flagged as 'not in data'.</t>
  </si>
  <si>
    <t>Responsible AI</t>
  </si>
  <si>
    <t>Synthetic data only; no real personal data; every bill was recomputed independently in Excel; AI-generated parts are disclosed in the AI Use Log (#1-#15: student's ChatGPT / Google AI Studio use; #16-#30: Claude, used to build the Python bot, rules, tests and workbook sheets). 'Gold Labels' sheet: not present in this file.</t>
  </si>
  <si>
    <t>Personal reflection (write in your own words)</t>
  </si>
  <si>
    <t>&lt;&lt; STUDENT TO WRITE 4-6 lines: what you learned, what surprised you (e.g. a blank allergen cell is not 'safe'), what you would do differently. &gt;&gt;</t>
  </si>
  <si>
    <t>Asked for help understanding the restaurant chatbot assignment and its requirements.</t>
  </si>
  <si>
    <t>Asked how to approach the chatbot using the restaurant Excel dataset.</t>
  </si>
  <si>
    <t>Asked why an initial chatbot was accepting unavailable menu items.</t>
  </si>
  <si>
    <t>Asked for Python logic to read the restaurant workbook and validate menu items.</t>
  </si>
  <si>
    <t>Provided Restaurant Info and Test Conversations and asked for chatbot rules to be aligned with them.</t>
  </si>
  <si>
    <t>Asked for a revised version of the chatbot after identifying issues in the first implementation.</t>
  </si>
  <si>
    <t>Asked how to convert the terminal chatbot into a proper user-facing chatbot without using the terminal.</t>
  </si>
  <si>
    <t>Prompted AI Studio to build a restaurant ordering chatbot using the assignment requirements, restaurant information and menu rules.</t>
  </si>
  <si>
    <t>Instructed the chatbot to use the supplied menu as the source of truth for prices and availability.</t>
  </si>
  <si>
    <t>Tested an order containing 2 Paneer Tikka, 1 Dal Makhani and 4 Butter Naan.</t>
  </si>
  <si>
    <t>Tested: “Add one mutton rogan josh… actually remove it, make it veg kolhapuri.”</t>
  </si>
  <si>
    <t>Tested GST and bill calculation using the restaurant’s 5% GST rule.</t>
  </si>
  <si>
    <t>Tested the weekday 10% discount for orders above ₹999 and delivery-charge conditions.</t>
  </si>
  <si>
    <t>Tested allergen questions, Jain-related queries, delivery radius and address-change questions.</t>
  </si>
  <si>
    <t>Conducted final end-to-end testing covering menu selection, availability, order modification, allergens, GST, discount and delivery rules.</t>
  </si>
  <si>
    <t>AI Use Log - one row per prompt (minimum 15). Entries #1-#15: student (ChatGPT / Google AI Studio). Entries #16-#30: Claude, used to build the Python bot, rules, tests and workbook sheets (disclosed).</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</si>
  <si>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</si>
  <si>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</si>
  <si>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</si>
  <si>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</si>
  <si>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</si>
  <si>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</si>
  <si>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</si>
  <si>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</si>
  <si>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</si>
  <si>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</si>
  <si>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ChatGPT</t>
  </si>
  <si>
    <t>GPT-5.6 Luna</t>
  </si>
  <si>
    <t>Default</t>
  </si>
  <si>
    <t>Identified ordering, billing, GST, availability, allergen handling and testing requirements.</t>
  </si>
  <si>
    <t>Converted the assignment into a development checklist.</t>
  </si>
  <si>
    <t>Kept</t>
  </si>
  <si>
    <t>Suggested treating the Excel menu as the source of truth instead of allowing AI to invent prices or availability.</t>
  </si>
  <si>
    <t>Decided to separate conversational AI from business-rule validation.</t>
  </si>
  <si>
    <t>Identified the issue as lack of deterministic validation and possible LLM hallucination.</t>
  </si>
  <si>
    <t>Added explicit availability validation before accepting an item.</t>
  </si>
  <si>
    <t>Generated logic for reading menu data, checking availability and calculating bills.</t>
  </si>
  <si>
    <t>Tested the logic against the actual workbook structure.</t>
  </si>
  <si>
    <t>Incorporated GST, delivery charges, discount conditions and sample conversations.</t>
  </si>
  <si>
    <t>Used supplied restaurant rules as the source of truth.</t>
  </si>
  <si>
    <t>Improved order changes, unavailable-item handling and deterministic billing.</t>
  </si>
  <si>
    <t>Used the revised logic as the basis for the final chatbot design.</t>
  </si>
  <si>
    <t>Recommended Google AI Studio Build Mode as a suitable free application-building option.</t>
  </si>
  <si>
    <t>Chose Google AI Studio for the final UI implementation.</t>
  </si>
  <si>
    <t>Google AI Studio</t>
  </si>
  <si>
    <t>Build Mode</t>
  </si>
  <si>
    <t>Generated a functional conversational chatbot interface.</t>
  </si>
  <si>
    <t>Reviewed the application and identified areas requiring stronger business-rule enforcement.</t>
  </si>
  <si>
    <t>Reduced the risk of inventing menu items or accepting unavailable items.</t>
  </si>
  <si>
    <t>Strengthened menu-validation instructions and application logic.</t>
  </si>
  <si>
    <t>Correctly identified that Dal Makhani was unavailable while the other requested items were available.</t>
  </si>
  <si>
    <t>Ensured unavailable items were not silently added to the cart.</t>
  </si>
  <si>
    <t>Tested whether the chatbot followed the latest customer instruction.</t>
  </si>
  <si>
    <t>Ensured Mutton Rogan Josh was removed and Veg Kolhapuri became the final item.</t>
  </si>
  <si>
    <t>Generated the bill based on menu prices and GST.</t>
  </si>
  <si>
    <t>Manually calculated the bill and compared it with the chatbot result.</t>
  </si>
  <si>
    <t>Applied the relevant business conditions during testing.</t>
  </si>
  <si>
    <t>Kept financial calculations deterministic rather than relying solely on AI arithmetic.</t>
  </si>
  <si>
    <t>Used available menu/allergen information and avoided inventing policies not provided in the dataset.</t>
  </si>
  <si>
    <t>Refined responses where the dataset did not provide enough information.</t>
  </si>
  <si>
    <t>Final version</t>
  </si>
  <si>
    <t>Final chatbot provided a user-friendly ordering experience while following the supplied business rules.</t>
  </si>
  <si>
    <t>Final version retained for demonstration, screen recording and submission.</t>
  </si>
  <si>
    <t>Kept – Final</t>
  </si>
  <si>
    <t>evidence link /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</si>
</sst>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2" x14ac:knownFonts="1">
    <font>
      <sz val="10"/>
      <name val="Arial"/>
      <charset val="1"/>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b/>
      <sz val="13"/>
      <name val="Arial"/>
      <family val="2"/>
    </font>
    <font>
      <i/>
      <sz val="10"/>
      <name val="Arial"/>
      <family val="2"/>
    </font>
    <font>
      <sz val="10"/>
      <color rgb="FF0000FF"/>
      <name val="Arial"/>
      <family val="2"/>
    </font>
    <font>
      <i/>
      <sz val="9"/>
      <color rgb="FF555555"/>
      <name val="Arial"/>
      <family val="2"/>
    </font>
    <font>
      <i/>
      <sz val="10"/>
      <color rgb="FF666666"/>
      <name val="Arial"/>
      <family val="2"/>
    </font>
  </fonts>
  <fills count="7">
    <fill>
      <patternFill patternType="none"/>
    </fill>
    <fill>
      <patternFill patternType="gray125"/>
    </fill>
    <fill>
      <patternFill patternType="solid">
        <fgColor rgb="FFE8F1F2"/>
        <bgColor rgb="FFEDEDED"/>
      </patternFill>
    </fill>
    <fill>
      <patternFill patternType="solid">
        <fgColor rgb="FF1F4E5A"/>
        <bgColor rgb="FF003366"/>
      </patternFill>
    </fill>
    <fill>
      <patternFill patternType="solid">
        <fgColor rgb="FFFFF2CC"/>
        <bgColor rgb="FFEDEDED"/>
      </patternFill>
    </fill>
    <fill>
      <patternFill patternType="solid">
        <fgColor rgb="FFE2EFDA"/>
        <bgColor rgb="FFE8F1F2"/>
      </patternFill>
    </fill>
    <fill>
      <patternFill patternType="solid">
        <fgColor rgb="FF1F4E5A"/>
        <bgColor rgb="FF1F4E5A"/>
      </patternFill>
    </fill>
  </fills>
  <borders count="3">
    <border>
      <left/>
      <right/>
      <top/>
      <bottom/>
      <diagonal/>
    </border>
    <border>
      <left style="thin">
        <color rgb="FFC9D3D6"/>
      </left>
      <right style="thin">
        <color rgb="FFC9D3D6"/>
      </right>
      <top style="thin">
        <color rgb="FFC9D3D6"/>
      </top>
      <bottom style="thin">
        <color rgb="FFC9D3D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0" fillId="0" borderId="0" xfId="0" applyAlignment="1">
      <alignment vertical="top" wrapText="1"/>
    </xf>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3" fontId="6" fillId="0" borderId="0" xfId="0" applyNumberFormat="1" applyFont="1"/>
    <xf numFmtId="0" fontId="7" fillId="0" borderId="0" xfId="0" applyFont="1"/>
    <xf numFmtId="0" fontId="8" fillId="0" borderId="0" xfId="0" applyFont="1"/>
    <xf numFmtId="0" fontId="5" fillId="3" borderId="2" xfId="0" applyFont="1" applyFill="1" applyBorder="1" applyAlignment="1">
      <alignment vertical="center" wrapText="1"/>
    </xf>
    <xf numFmtId="0" fontId="9" fillId="0" borderId="2" xfId="0" applyFont="1" applyBorder="1"/>
    <xf numFmtId="0" fontId="0" fillId="0" borderId="2" xfId="0" applyBorder="1"/>
    <xf numFmtId="3" fontId="0" fillId="0" borderId="2" xfId="0" applyNumberFormat="1" applyBorder="1"/>
    <xf numFmtId="9" fontId="9" fillId="4" borderId="2" xfId="0" applyNumberFormat="1" applyFont="1" applyFill="1" applyBorder="1"/>
    <xf numFmtId="3" fontId="9" fillId="4" borderId="2" xfId="0" applyNumberFormat="1" applyFont="1" applyFill="1" applyBorder="1"/>
    <xf numFmtId="0" fontId="0" fillId="0" borderId="2" xfId="0" applyBorder="1" applyAlignment="1">
      <alignment vertical="top" wrapText="1"/>
    </xf>
    <xf numFmtId="164" fontId="0" fillId="0" borderId="2" xfId="0" applyNumberFormat="1" applyBorder="1"/>
    <xf numFmtId="4" fontId="0" fillId="0" borderId="2" xfId="0" applyNumberFormat="1" applyBorder="1"/>
    <xf numFmtId="4" fontId="3" fillId="5" borderId="2" xfId="0" applyNumberFormat="1" applyFont="1" applyFill="1" applyBorder="1"/>
    <xf numFmtId="4" fontId="9" fillId="0" borderId="2" xfId="0" applyNumberFormat="1" applyFont="1" applyBorder="1"/>
    <xf numFmtId="4" fontId="9" fillId="5" borderId="2" xfId="0" applyNumberFormat="1" applyFont="1" applyFill="1" applyBorder="1"/>
    <xf numFmtId="9" fontId="3" fillId="0" borderId="0" xfId="0" applyNumberFormat="1" applyFont="1"/>
    <xf numFmtId="2" fontId="0" fillId="0" borderId="0" xfId="0" applyNumberFormat="1"/>
    <xf numFmtId="0" fontId="3" fillId="0" borderId="2" xfId="0" applyFont="1" applyBorder="1" applyAlignment="1">
      <alignment vertical="top" wrapText="1"/>
    </xf>
    <xf numFmtId="0" fontId="3" fillId="5" borderId="2" xfId="0" applyFont="1" applyFill="1" applyBorder="1" applyAlignment="1">
      <alignment vertical="top" wrapText="1"/>
    </xf>
    <xf numFmtId="4" fontId="0" fillId="0" borderId="2" xfId="0" applyNumberFormat="1" applyBorder="1" applyAlignment="1">
      <alignment vertical="top" wrapText="1"/>
    </xf>
    <xf numFmtId="0" fontId="7" fillId="0" borderId="0" xfId="0" applyFont="1" applyAlignment="1">
      <alignment vertical="top" wrapText="1"/>
    </xf>
    <xf numFmtId="0" fontId="5" fillId="3" borderId="0" xfId="0" applyFont="1" applyFill="1" applyAlignment="1">
      <alignment vertical="top" wrapText="1"/>
    </xf>
    <xf numFmtId="0" fontId="0" fillId="3" borderId="0" xfId="0" applyFill="1"/>
    <xf numFmtId="0" fontId="3" fillId="0" borderId="0" xfId="0" applyFont="1" applyAlignment="1">
      <alignment vertical="top" wrapText="1"/>
    </xf>
    <xf numFmtId="9" fontId="0" fillId="0" borderId="0" xfId="0" applyNumberFormat="1" applyAlignment="1">
      <alignment vertical="top" wrapText="1"/>
    </xf>
    <xf numFmtId="0" fontId="10" fillId="0" borderId="0" xfId="0" applyFont="1"/>
    <xf numFmtId="0" fontId="6" fillId="0" borderId="1" xfId="0" applyFont="1" applyBorder="1" applyAlignment="1">
      <alignment horizontal="center" vertical="top"/>
    </xf>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8" fillId="0" borderId="0" xfId="0" applyFont="1" applyAlignment="1">
      <alignment vertical="top" wrapText="1"/>
    </xf>
    <xf numFmtId="0" fontId="0" fillId="0" borderId="0" xfId="0" applyAlignment="1">
      <alignment vertical="top" wrapText="1"/>
    </xf>
    <xf numFmtId="0" fontId="0" fillId="4" borderId="0" xfId="0" applyFill="1" applyAlignment="1">
      <alignment vertical="top" wrapText="1"/>
    </xf>
    <xf numFmtId="0" fontId="5" fillId="6" borderId="1" xfId="0" applyFont="1" applyFill="1" applyBorder="1" applyAlignment="1">
      <alignment vertical="center" wrapText="1"/>
    </xf>
    <xf numFmtId="0" fontId="1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8F1F2"/>
      <rgbColor rgb="FF660066"/>
      <rgbColor rgb="FFFF8080"/>
      <rgbColor rgb="FF0563C1"/>
      <rgbColor rgb="FFC9D3D6"/>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9</xdr:col>
      <xdr:colOff>228600</xdr:colOff>
      <xdr:row>3</xdr:row>
      <xdr:rowOff>139701</xdr:rowOff>
    </xdr:from>
    <xdr:to>
      <xdr:col>9</xdr:col>
      <xdr:colOff>2536186</xdr:colOff>
      <xdr:row>3</xdr:row>
      <xdr:rowOff>1168401</xdr:rowOff>
    </xdr:to>
    <xdr:pic>
      <xdr:nvPicPr>
        <xdr:cNvPr id="2" name="Picture 1">
          <a:extLst>
            <a:ext uri="{FF2B5EF4-FFF2-40B4-BE49-F238E27FC236}">
              <a16:creationId xmlns:a16="http://schemas.microsoft.com/office/drawing/2014/main" id="{1E2415D4-D251-BE45-2F93-5E2C848763F6}"/>
            </a:ext>
          </a:extLst>
        </xdr:cNvPr>
        <xdr:cNvPicPr>
          <a:picLocks noChangeAspect="1"/>
        </xdr:cNvPicPr>
      </xdr:nvPicPr>
      <xdr:blipFill>
        <a:blip xmlns:r="http://schemas.openxmlformats.org/officeDocument/2006/relationships" r:embed="rId1"/>
        <a:stretch>
          <a:fillRect/>
        </a:stretch>
      </xdr:blipFill>
      <xdr:spPr>
        <a:xfrm>
          <a:off x="20878800" y="812801"/>
          <a:ext cx="2307586" cy="1028700"/>
        </a:xfrm>
        <a:prstGeom prst="rect">
          <a:avLst/>
        </a:prstGeom>
      </xdr:spPr>
    </xdr:pic>
    <xdr:clientData/>
  </xdr:twoCellAnchor>
  <xdr:twoCellAnchor editAs="oneCell">
    <xdr:from>
      <xdr:col>9</xdr:col>
      <xdr:colOff>685800</xdr:colOff>
      <xdr:row>3</xdr:row>
      <xdr:rowOff>1339300</xdr:rowOff>
    </xdr:from>
    <xdr:to>
      <xdr:col>9</xdr:col>
      <xdr:colOff>2565400</xdr:colOff>
      <xdr:row>4</xdr:row>
      <xdr:rowOff>992949</xdr:rowOff>
    </xdr:to>
    <xdr:pic>
      <xdr:nvPicPr>
        <xdr:cNvPr id="3" name="Picture 2">
          <a:extLst>
            <a:ext uri="{FF2B5EF4-FFF2-40B4-BE49-F238E27FC236}">
              <a16:creationId xmlns:a16="http://schemas.microsoft.com/office/drawing/2014/main" id="{45983881-66D5-7A0C-C435-A8526784E823}"/>
            </a:ext>
          </a:extLst>
        </xdr:cNvPr>
        <xdr:cNvPicPr>
          <a:picLocks noChangeAspect="1"/>
        </xdr:cNvPicPr>
      </xdr:nvPicPr>
      <xdr:blipFill>
        <a:blip xmlns:r="http://schemas.openxmlformats.org/officeDocument/2006/relationships" r:embed="rId2"/>
        <a:stretch>
          <a:fillRect/>
        </a:stretch>
      </xdr:blipFill>
      <xdr:spPr>
        <a:xfrm>
          <a:off x="21336000" y="2012400"/>
          <a:ext cx="1879600" cy="1012549"/>
        </a:xfrm>
        <a:prstGeom prst="rect">
          <a:avLst/>
        </a:prstGeom>
      </xdr:spPr>
    </xdr:pic>
    <xdr:clientData/>
  </xdr:twoCellAnchor>
  <xdr:twoCellAnchor editAs="oneCell">
    <xdr:from>
      <xdr:col>9</xdr:col>
      <xdr:colOff>590234</xdr:colOff>
      <xdr:row>5</xdr:row>
      <xdr:rowOff>164919</xdr:rowOff>
    </xdr:from>
    <xdr:to>
      <xdr:col>9</xdr:col>
      <xdr:colOff>2374900</xdr:colOff>
      <xdr:row>5</xdr:row>
      <xdr:rowOff>1126327</xdr:rowOff>
    </xdr:to>
    <xdr:pic>
      <xdr:nvPicPr>
        <xdr:cNvPr id="4" name="Picture 3">
          <a:extLst>
            <a:ext uri="{FF2B5EF4-FFF2-40B4-BE49-F238E27FC236}">
              <a16:creationId xmlns:a16="http://schemas.microsoft.com/office/drawing/2014/main" id="{F9A8CD5D-30A8-A387-A804-7201C64E9244}"/>
            </a:ext>
          </a:extLst>
        </xdr:cNvPr>
        <xdr:cNvPicPr>
          <a:picLocks noChangeAspect="1"/>
        </xdr:cNvPicPr>
      </xdr:nvPicPr>
      <xdr:blipFill>
        <a:blip xmlns:r="http://schemas.openxmlformats.org/officeDocument/2006/relationships" r:embed="rId3"/>
        <a:stretch>
          <a:fillRect/>
        </a:stretch>
      </xdr:blipFill>
      <xdr:spPr>
        <a:xfrm>
          <a:off x="21240434" y="3212919"/>
          <a:ext cx="1784666" cy="961408"/>
        </a:xfrm>
        <a:prstGeom prst="rect">
          <a:avLst/>
        </a:prstGeom>
      </xdr:spPr>
    </xdr:pic>
    <xdr:clientData/>
  </xdr:twoCellAnchor>
  <xdr:twoCellAnchor editAs="oneCell">
    <xdr:from>
      <xdr:col>9</xdr:col>
      <xdr:colOff>698500</xdr:colOff>
      <xdr:row>6</xdr:row>
      <xdr:rowOff>102101</xdr:rowOff>
    </xdr:from>
    <xdr:to>
      <xdr:col>9</xdr:col>
      <xdr:colOff>2387600</xdr:colOff>
      <xdr:row>6</xdr:row>
      <xdr:rowOff>1012027</xdr:rowOff>
    </xdr:to>
    <xdr:pic>
      <xdr:nvPicPr>
        <xdr:cNvPr id="8" name="Picture 7">
          <a:extLst>
            <a:ext uri="{FF2B5EF4-FFF2-40B4-BE49-F238E27FC236}">
              <a16:creationId xmlns:a16="http://schemas.microsoft.com/office/drawing/2014/main" id="{B587741D-9814-3476-C07C-1B48FCF1EC7D}"/>
            </a:ext>
          </a:extLst>
        </xdr:cNvPr>
        <xdr:cNvPicPr>
          <a:picLocks noChangeAspect="1"/>
        </xdr:cNvPicPr>
      </xdr:nvPicPr>
      <xdr:blipFill>
        <a:blip xmlns:r="http://schemas.openxmlformats.org/officeDocument/2006/relationships" r:embed="rId4"/>
        <a:stretch>
          <a:fillRect/>
        </a:stretch>
      </xdr:blipFill>
      <xdr:spPr>
        <a:xfrm>
          <a:off x="21348700" y="4394701"/>
          <a:ext cx="1689100" cy="909926"/>
        </a:xfrm>
        <a:prstGeom prst="rect">
          <a:avLst/>
        </a:prstGeom>
      </xdr:spPr>
    </xdr:pic>
    <xdr:clientData/>
  </xdr:twoCellAnchor>
  <xdr:twoCellAnchor editAs="oneCell">
    <xdr:from>
      <xdr:col>13</xdr:col>
      <xdr:colOff>241300</xdr:colOff>
      <xdr:row>24</xdr:row>
      <xdr:rowOff>155409</xdr:rowOff>
    </xdr:from>
    <xdr:to>
      <xdr:col>18</xdr:col>
      <xdr:colOff>368300</xdr:colOff>
      <xdr:row>36</xdr:row>
      <xdr:rowOff>21427</xdr:rowOff>
    </xdr:to>
    <xdr:pic>
      <xdr:nvPicPr>
        <xdr:cNvPr id="9" name="Picture 8">
          <a:extLst>
            <a:ext uri="{FF2B5EF4-FFF2-40B4-BE49-F238E27FC236}">
              <a16:creationId xmlns:a16="http://schemas.microsoft.com/office/drawing/2014/main" id="{82339E5A-3FE9-47EF-39E6-41FE5DF23B5A}"/>
            </a:ext>
          </a:extLst>
        </xdr:cNvPr>
        <xdr:cNvPicPr>
          <a:picLocks noChangeAspect="1"/>
        </xdr:cNvPicPr>
      </xdr:nvPicPr>
      <xdr:blipFill>
        <a:blip xmlns:r="http://schemas.openxmlformats.org/officeDocument/2006/relationships" r:embed="rId5"/>
        <a:stretch>
          <a:fillRect/>
        </a:stretch>
      </xdr:blipFill>
      <xdr:spPr>
        <a:xfrm>
          <a:off x="27292300" y="11293309"/>
          <a:ext cx="3429000" cy="1847218"/>
        </a:xfrm>
        <a:prstGeom prst="rect">
          <a:avLst/>
        </a:prstGeom>
      </xdr:spPr>
    </xdr:pic>
    <xdr:clientData/>
  </xdr:twoCellAnchor>
  <xdr:twoCellAnchor editAs="oneCell">
    <xdr:from>
      <xdr:col>9</xdr:col>
      <xdr:colOff>279400</xdr:colOff>
      <xdr:row>11</xdr:row>
      <xdr:rowOff>57499</xdr:rowOff>
    </xdr:from>
    <xdr:to>
      <xdr:col>9</xdr:col>
      <xdr:colOff>2235200</xdr:colOff>
      <xdr:row>11</xdr:row>
      <xdr:rowOff>1157220</xdr:rowOff>
    </xdr:to>
    <xdr:pic>
      <xdr:nvPicPr>
        <xdr:cNvPr id="10" name="Picture 9">
          <a:extLst>
            <a:ext uri="{FF2B5EF4-FFF2-40B4-BE49-F238E27FC236}">
              <a16:creationId xmlns:a16="http://schemas.microsoft.com/office/drawing/2014/main" id="{0236F27A-7177-6D78-5702-FB1319308F60}"/>
            </a:ext>
          </a:extLst>
        </xdr:cNvPr>
        <xdr:cNvPicPr>
          <a:picLocks noChangeAspect="1"/>
        </xdr:cNvPicPr>
      </xdr:nvPicPr>
      <xdr:blipFill>
        <a:blip xmlns:r="http://schemas.openxmlformats.org/officeDocument/2006/relationships" r:embed="rId6"/>
        <a:stretch>
          <a:fillRect/>
        </a:stretch>
      </xdr:blipFill>
      <xdr:spPr>
        <a:xfrm>
          <a:off x="20929600" y="10877899"/>
          <a:ext cx="1955800" cy="1099721"/>
        </a:xfrm>
        <a:prstGeom prst="rect">
          <a:avLst/>
        </a:prstGeom>
      </xdr:spPr>
    </xdr:pic>
    <xdr:clientData/>
  </xdr:twoCellAnchor>
  <xdr:twoCellAnchor editAs="oneCell">
    <xdr:from>
      <xdr:col>9</xdr:col>
      <xdr:colOff>326019</xdr:colOff>
      <xdr:row>10</xdr:row>
      <xdr:rowOff>95874</xdr:rowOff>
    </xdr:from>
    <xdr:to>
      <xdr:col>9</xdr:col>
      <xdr:colOff>2349500</xdr:colOff>
      <xdr:row>10</xdr:row>
      <xdr:rowOff>1079500</xdr:rowOff>
    </xdr:to>
    <xdr:pic>
      <xdr:nvPicPr>
        <xdr:cNvPr id="11" name="Picture 10">
          <a:extLst>
            <a:ext uri="{FF2B5EF4-FFF2-40B4-BE49-F238E27FC236}">
              <a16:creationId xmlns:a16="http://schemas.microsoft.com/office/drawing/2014/main" id="{BCB77D02-09EE-CC35-6EA8-4AF0C7F302BF}"/>
            </a:ext>
          </a:extLst>
        </xdr:cNvPr>
        <xdr:cNvPicPr>
          <a:picLocks noChangeAspect="1"/>
        </xdr:cNvPicPr>
      </xdr:nvPicPr>
      <xdr:blipFill>
        <a:blip xmlns:r="http://schemas.openxmlformats.org/officeDocument/2006/relationships" r:embed="rId7"/>
        <a:stretch>
          <a:fillRect/>
        </a:stretch>
      </xdr:blipFill>
      <xdr:spPr>
        <a:xfrm>
          <a:off x="20976219" y="9747874"/>
          <a:ext cx="2023481" cy="983626"/>
        </a:xfrm>
        <a:prstGeom prst="rect">
          <a:avLst/>
        </a:prstGeom>
      </xdr:spPr>
    </xdr:pic>
    <xdr:clientData/>
  </xdr:twoCellAnchor>
  <xdr:twoCellAnchor editAs="oneCell">
    <xdr:from>
      <xdr:col>9</xdr:col>
      <xdr:colOff>469900</xdr:colOff>
      <xdr:row>9</xdr:row>
      <xdr:rowOff>141928</xdr:rowOff>
    </xdr:from>
    <xdr:to>
      <xdr:col>9</xdr:col>
      <xdr:colOff>2324100</xdr:colOff>
      <xdr:row>9</xdr:row>
      <xdr:rowOff>1485410</xdr:rowOff>
    </xdr:to>
    <xdr:pic>
      <xdr:nvPicPr>
        <xdr:cNvPr id="12" name="Picture 11">
          <a:extLst>
            <a:ext uri="{FF2B5EF4-FFF2-40B4-BE49-F238E27FC236}">
              <a16:creationId xmlns:a16="http://schemas.microsoft.com/office/drawing/2014/main" id="{6ABF3E46-BFF5-9405-909B-286B709626B4}"/>
            </a:ext>
          </a:extLst>
        </xdr:cNvPr>
        <xdr:cNvPicPr>
          <a:picLocks noChangeAspect="1"/>
        </xdr:cNvPicPr>
      </xdr:nvPicPr>
      <xdr:blipFill>
        <a:blip xmlns:r="http://schemas.openxmlformats.org/officeDocument/2006/relationships" r:embed="rId8"/>
        <a:stretch>
          <a:fillRect/>
        </a:stretch>
      </xdr:blipFill>
      <xdr:spPr>
        <a:xfrm>
          <a:off x="21120100" y="8079428"/>
          <a:ext cx="1854200" cy="1343482"/>
        </a:xfrm>
        <a:prstGeom prst="rect">
          <a:avLst/>
        </a:prstGeom>
      </xdr:spPr>
    </xdr:pic>
    <xdr:clientData/>
  </xdr:twoCellAnchor>
  <xdr:twoCellAnchor editAs="oneCell">
    <xdr:from>
      <xdr:col>9</xdr:col>
      <xdr:colOff>647700</xdr:colOff>
      <xdr:row>7</xdr:row>
      <xdr:rowOff>103561</xdr:rowOff>
    </xdr:from>
    <xdr:to>
      <xdr:col>9</xdr:col>
      <xdr:colOff>2082800</xdr:colOff>
      <xdr:row>7</xdr:row>
      <xdr:rowOff>1143379</xdr:rowOff>
    </xdr:to>
    <xdr:pic>
      <xdr:nvPicPr>
        <xdr:cNvPr id="13" name="Picture 12">
          <a:extLst>
            <a:ext uri="{FF2B5EF4-FFF2-40B4-BE49-F238E27FC236}">
              <a16:creationId xmlns:a16="http://schemas.microsoft.com/office/drawing/2014/main" id="{37A46A05-7888-EBA1-8675-3F1CA87040F5}"/>
            </a:ext>
          </a:extLst>
        </xdr:cNvPr>
        <xdr:cNvPicPr>
          <a:picLocks noChangeAspect="1"/>
        </xdr:cNvPicPr>
      </xdr:nvPicPr>
      <xdr:blipFill>
        <a:blip xmlns:r="http://schemas.openxmlformats.org/officeDocument/2006/relationships" r:embed="rId9"/>
        <a:stretch>
          <a:fillRect/>
        </a:stretch>
      </xdr:blipFill>
      <xdr:spPr>
        <a:xfrm>
          <a:off x="21297900" y="5602661"/>
          <a:ext cx="1435100" cy="1039818"/>
        </a:xfrm>
        <a:prstGeom prst="rect">
          <a:avLst/>
        </a:prstGeom>
      </xdr:spPr>
    </xdr:pic>
    <xdr:clientData/>
  </xdr:twoCellAnchor>
  <xdr:twoCellAnchor editAs="oneCell">
    <xdr:from>
      <xdr:col>9</xdr:col>
      <xdr:colOff>520701</xdr:colOff>
      <xdr:row>8</xdr:row>
      <xdr:rowOff>36562</xdr:rowOff>
    </xdr:from>
    <xdr:to>
      <xdr:col>9</xdr:col>
      <xdr:colOff>2082801</xdr:colOff>
      <xdr:row>8</xdr:row>
      <xdr:rowOff>1168400</xdr:rowOff>
    </xdr:to>
    <xdr:pic>
      <xdr:nvPicPr>
        <xdr:cNvPr id="14" name="Picture 13">
          <a:extLst>
            <a:ext uri="{FF2B5EF4-FFF2-40B4-BE49-F238E27FC236}">
              <a16:creationId xmlns:a16="http://schemas.microsoft.com/office/drawing/2014/main" id="{2FC2ED66-1AB6-0997-6E28-45803CF15739}"/>
            </a:ext>
          </a:extLst>
        </xdr:cNvPr>
        <xdr:cNvPicPr>
          <a:picLocks noChangeAspect="1"/>
        </xdr:cNvPicPr>
      </xdr:nvPicPr>
      <xdr:blipFill>
        <a:blip xmlns:r="http://schemas.openxmlformats.org/officeDocument/2006/relationships" r:embed="rId10"/>
        <a:stretch>
          <a:fillRect/>
        </a:stretch>
      </xdr:blipFill>
      <xdr:spPr>
        <a:xfrm>
          <a:off x="21170901" y="6792962"/>
          <a:ext cx="1562100" cy="1131838"/>
        </a:xfrm>
        <a:prstGeom prst="rect">
          <a:avLst/>
        </a:prstGeom>
      </xdr:spPr>
    </xdr:pic>
    <xdr:clientData/>
  </xdr:twoCellAnchor>
  <xdr:oneCellAnchor>
    <xdr:from>
      <xdr:col>9</xdr:col>
      <xdr:colOff>520701</xdr:colOff>
      <xdr:row>12</xdr:row>
      <xdr:rowOff>36562</xdr:rowOff>
    </xdr:from>
    <xdr:ext cx="1123904" cy="814338"/>
    <xdr:pic>
      <xdr:nvPicPr>
        <xdr:cNvPr id="15" name="Picture 14">
          <a:extLst>
            <a:ext uri="{FF2B5EF4-FFF2-40B4-BE49-F238E27FC236}">
              <a16:creationId xmlns:a16="http://schemas.microsoft.com/office/drawing/2014/main" id="{2A539F7F-D469-D64E-A1CF-F7A1DC4422F3}"/>
            </a:ext>
          </a:extLst>
        </xdr:cNvPr>
        <xdr:cNvPicPr>
          <a:picLocks noChangeAspect="1"/>
        </xdr:cNvPicPr>
      </xdr:nvPicPr>
      <xdr:blipFill>
        <a:blip xmlns:r="http://schemas.openxmlformats.org/officeDocument/2006/relationships" r:embed="rId10"/>
        <a:stretch>
          <a:fillRect/>
        </a:stretch>
      </xdr:blipFill>
      <xdr:spPr>
        <a:xfrm>
          <a:off x="21170901" y="12203162"/>
          <a:ext cx="1123904" cy="814338"/>
        </a:xfrm>
        <a:prstGeom prst="rect">
          <a:avLst/>
        </a:prstGeom>
      </xdr:spPr>
    </xdr:pic>
    <xdr:clientData/>
  </xdr:oneCellAnchor>
  <xdr:twoCellAnchor editAs="oneCell">
    <xdr:from>
      <xdr:col>9</xdr:col>
      <xdr:colOff>329157</xdr:colOff>
      <xdr:row>13</xdr:row>
      <xdr:rowOff>38100</xdr:rowOff>
    </xdr:from>
    <xdr:to>
      <xdr:col>9</xdr:col>
      <xdr:colOff>1790701</xdr:colOff>
      <xdr:row>13</xdr:row>
      <xdr:rowOff>986324</xdr:rowOff>
    </xdr:to>
    <xdr:pic>
      <xdr:nvPicPr>
        <xdr:cNvPr id="16" name="Picture 15">
          <a:extLst>
            <a:ext uri="{FF2B5EF4-FFF2-40B4-BE49-F238E27FC236}">
              <a16:creationId xmlns:a16="http://schemas.microsoft.com/office/drawing/2014/main" id="{58D284C0-8C89-CF2A-447C-8725E625C061}"/>
            </a:ext>
          </a:extLst>
        </xdr:cNvPr>
        <xdr:cNvPicPr>
          <a:picLocks noChangeAspect="1"/>
        </xdr:cNvPicPr>
      </xdr:nvPicPr>
      <xdr:blipFill>
        <a:blip xmlns:r="http://schemas.openxmlformats.org/officeDocument/2006/relationships" r:embed="rId11"/>
        <a:stretch>
          <a:fillRect/>
        </a:stretch>
      </xdr:blipFill>
      <xdr:spPr>
        <a:xfrm>
          <a:off x="20979357" y="13144500"/>
          <a:ext cx="1461544" cy="94822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sheetViews>
  <sheetFormatPr baseColWidth="10" defaultColWidth="8.6640625" defaultRowHeight="13" x14ac:dyDescent="0.15"/>
  <cols>
    <col min="1" max="1" width="26" customWidth="1"/>
    <col min="2" max="2" width="95" customWidth="1"/>
    <col min="3" max="3" width="10" customWidth="1"/>
    <col min="4" max="4" width="22" customWidth="1"/>
    <col min="5" max="6" width="20" customWidth="1"/>
    <col min="7" max="7" width="16" customWidth="1"/>
  </cols>
  <sheetData>
    <row r="1" spans="1:2" ht="17.25" customHeight="1" x14ac:dyDescent="0.2">
      <c r="A1" s="2" t="s">
        <v>0</v>
      </c>
    </row>
    <row r="2" spans="1:2" ht="15" customHeight="1" x14ac:dyDescent="0.15">
      <c r="A2" s="3" t="s">
        <v>1</v>
      </c>
    </row>
    <row r="4" spans="1:2" ht="18" customHeight="1" x14ac:dyDescent="0.15">
      <c r="A4" s="4" t="s">
        <v>2</v>
      </c>
      <c r="B4" s="5" t="s">
        <v>3</v>
      </c>
    </row>
    <row r="5" spans="1:2" ht="18" customHeight="1" x14ac:dyDescent="0.15">
      <c r="A5" s="4" t="s">
        <v>4</v>
      </c>
      <c r="B5" s="5" t="s">
        <v>5</v>
      </c>
    </row>
    <row r="6" spans="1:2" ht="18" customHeight="1" x14ac:dyDescent="0.15">
      <c r="A6" s="4" t="s">
        <v>6</v>
      </c>
      <c r="B6" s="5" t="s">
        <v>7</v>
      </c>
    </row>
    <row r="7" spans="1:2" ht="27.75" customHeight="1" x14ac:dyDescent="0.15">
      <c r="A7" s="4" t="s">
        <v>8</v>
      </c>
      <c r="B7" s="5" t="s">
        <v>9</v>
      </c>
    </row>
    <row r="8" spans="1:2" ht="69.75" customHeight="1" x14ac:dyDescent="0.15">
      <c r="A8" s="4" t="s">
        <v>10</v>
      </c>
      <c r="B8" s="5" t="s">
        <v>11</v>
      </c>
    </row>
    <row r="9" spans="1:2" ht="18" customHeight="1" x14ac:dyDescent="0.15">
      <c r="A9" s="4" t="s">
        <v>12</v>
      </c>
      <c r="B9" s="5" t="s">
        <v>13</v>
      </c>
    </row>
    <row r="10" spans="1:2" ht="55.5" customHeight="1" x14ac:dyDescent="0.15">
      <c r="A10" s="4" t="s">
        <v>14</v>
      </c>
      <c r="B10" s="5" t="s">
        <v>15</v>
      </c>
    </row>
    <row r="11" spans="1:2" ht="42" customHeight="1" x14ac:dyDescent="0.15">
      <c r="A11" s="4" t="s">
        <v>16</v>
      </c>
      <c r="B11" s="5" t="s">
        <v>17</v>
      </c>
    </row>
    <row r="12" spans="1:2" ht="18" customHeight="1" x14ac:dyDescent="0.15">
      <c r="A12" s="4" t="s">
        <v>18</v>
      </c>
      <c r="B12" s="5" t="s">
        <v>19</v>
      </c>
    </row>
    <row r="13" spans="1:2" ht="27.75" customHeight="1" x14ac:dyDescent="0.15">
      <c r="A13" s="4" t="s">
        <v>20</v>
      </c>
      <c r="B13" s="5" t="s">
        <v>21</v>
      </c>
    </row>
    <row r="14" spans="1:2" ht="42" customHeight="1" x14ac:dyDescent="0.15">
      <c r="A14" s="4" t="s">
        <v>22</v>
      </c>
      <c r="B14" s="5" t="s">
        <v>23</v>
      </c>
    </row>
    <row r="16" spans="1:2" ht="15" customHeight="1" x14ac:dyDescent="0.2">
      <c r="A16" s="6" t="s">
        <v>24</v>
      </c>
    </row>
    <row r="17" spans="1:7" ht="15" customHeight="1" x14ac:dyDescent="0.15">
      <c r="A17" s="7" t="s">
        <v>25</v>
      </c>
      <c r="B17" s="7" t="s">
        <v>26</v>
      </c>
      <c r="C17" s="7" t="s">
        <v>27</v>
      </c>
      <c r="D17" s="7" t="s">
        <v>28</v>
      </c>
      <c r="E17" s="7" t="s">
        <v>29</v>
      </c>
      <c r="F17" s="7" t="s">
        <v>30</v>
      </c>
      <c r="G17" s="7" t="s">
        <v>31</v>
      </c>
    </row>
    <row r="18" spans="1:7" ht="42" customHeight="1" x14ac:dyDescent="0.15">
      <c r="A18" s="8" t="s">
        <v>32</v>
      </c>
      <c r="B18" s="8" t="s">
        <v>33</v>
      </c>
      <c r="C18" s="8">
        <v>8</v>
      </c>
      <c r="D18" s="8" t="s">
        <v>34</v>
      </c>
      <c r="E18" s="8" t="s">
        <v>35</v>
      </c>
      <c r="F18" s="8" t="s">
        <v>36</v>
      </c>
      <c r="G18" s="8" t="s">
        <v>37</v>
      </c>
    </row>
    <row r="19" spans="1:7" ht="42" customHeight="1" x14ac:dyDescent="0.15">
      <c r="A19" s="8" t="s">
        <v>38</v>
      </c>
      <c r="B19" s="8" t="s">
        <v>39</v>
      </c>
      <c r="C19" s="8">
        <v>7</v>
      </c>
      <c r="D19" s="8" t="s">
        <v>40</v>
      </c>
      <c r="E19" s="8" t="s">
        <v>41</v>
      </c>
      <c r="F19" s="8" t="s">
        <v>42</v>
      </c>
      <c r="G19" s="8" t="s">
        <v>43</v>
      </c>
    </row>
    <row r="20" spans="1:7" ht="42" customHeight="1" x14ac:dyDescent="0.15">
      <c r="A20" s="8" t="s">
        <v>44</v>
      </c>
      <c r="B20" s="8" t="s">
        <v>45</v>
      </c>
      <c r="C20" s="8">
        <v>5</v>
      </c>
      <c r="D20" s="8" t="s">
        <v>46</v>
      </c>
      <c r="E20" s="8" t="s">
        <v>47</v>
      </c>
      <c r="F20" s="8" t="s">
        <v>48</v>
      </c>
      <c r="G20" s="8" t="s">
        <v>49</v>
      </c>
    </row>
    <row r="21" spans="1:7" ht="42" customHeight="1" x14ac:dyDescent="0.15">
      <c r="A21" s="8" t="s">
        <v>50</v>
      </c>
      <c r="B21" s="8" t="s">
        <v>51</v>
      </c>
      <c r="C21" s="8">
        <v>6</v>
      </c>
      <c r="D21" s="8" t="s">
        <v>52</v>
      </c>
      <c r="E21" s="8" t="s">
        <v>53</v>
      </c>
      <c r="F21" s="8" t="s">
        <v>54</v>
      </c>
      <c r="G21" s="8" t="s">
        <v>55</v>
      </c>
    </row>
    <row r="22" spans="1:7" ht="42" customHeight="1" x14ac:dyDescent="0.15">
      <c r="A22" s="8" t="s">
        <v>56</v>
      </c>
      <c r="B22" s="8" t="s">
        <v>57</v>
      </c>
      <c r="C22" s="8">
        <v>4</v>
      </c>
      <c r="D22" s="8" t="s">
        <v>58</v>
      </c>
      <c r="E22" s="8" t="s">
        <v>59</v>
      </c>
      <c r="F22" s="8" t="s">
        <v>60</v>
      </c>
      <c r="G22" s="8" t="s">
        <v>55</v>
      </c>
    </row>
    <row r="23" spans="1:7" ht="15" customHeight="1" x14ac:dyDescent="0.15">
      <c r="A23" s="9" t="s">
        <v>61</v>
      </c>
      <c r="C23" s="9">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13" customWidth="1"/>
    <col min="3" max="3" width="14" customWidth="1"/>
    <col min="4" max="5" width="11" customWidth="1"/>
    <col min="6" max="6" width="13" customWidth="1"/>
    <col min="7" max="8" width="15" customWidth="1"/>
    <col min="9" max="9" width="17" customWidth="1"/>
  </cols>
  <sheetData>
    <row r="1" spans="1:9" ht="15" customHeight="1" x14ac:dyDescent="0.15">
      <c r="A1" s="7" t="s">
        <v>62</v>
      </c>
      <c r="B1" s="7" t="s">
        <v>63</v>
      </c>
      <c r="C1" s="7" t="s">
        <v>64</v>
      </c>
      <c r="D1" s="7" t="s">
        <v>65</v>
      </c>
      <c r="E1" s="7" t="s">
        <v>66</v>
      </c>
      <c r="F1" s="7" t="s">
        <v>67</v>
      </c>
      <c r="G1" s="7" t="s">
        <v>68</v>
      </c>
      <c r="H1" s="7" t="s">
        <v>69</v>
      </c>
      <c r="I1" s="7" t="s">
        <v>70</v>
      </c>
    </row>
    <row r="2" spans="1:9" ht="15" customHeight="1" x14ac:dyDescent="0.2">
      <c r="A2" t="s">
        <v>71</v>
      </c>
      <c r="B2" t="s">
        <v>72</v>
      </c>
      <c r="C2" t="s">
        <v>73</v>
      </c>
      <c r="D2" s="10">
        <v>260</v>
      </c>
      <c r="E2" t="s">
        <v>74</v>
      </c>
      <c r="F2" t="s">
        <v>75</v>
      </c>
      <c r="G2">
        <v>26</v>
      </c>
      <c r="H2" t="s">
        <v>76</v>
      </c>
      <c r="I2" t="s">
        <v>77</v>
      </c>
    </row>
    <row r="3" spans="1:9" ht="15" customHeight="1" x14ac:dyDescent="0.2">
      <c r="A3" t="s">
        <v>78</v>
      </c>
      <c r="B3" t="s">
        <v>72</v>
      </c>
      <c r="C3" t="s">
        <v>79</v>
      </c>
      <c r="D3" s="10">
        <v>290</v>
      </c>
      <c r="E3" t="s">
        <v>80</v>
      </c>
      <c r="F3" t="s">
        <v>81</v>
      </c>
      <c r="G3">
        <v>11</v>
      </c>
      <c r="H3" t="s">
        <v>76</v>
      </c>
      <c r="I3" t="s">
        <v>77</v>
      </c>
    </row>
    <row r="4" spans="1:9" ht="15" customHeight="1" x14ac:dyDescent="0.2">
      <c r="A4" t="s">
        <v>82</v>
      </c>
      <c r="B4" t="s">
        <v>72</v>
      </c>
      <c r="C4" t="s">
        <v>83</v>
      </c>
      <c r="D4" s="10">
        <v>220</v>
      </c>
      <c r="E4" t="s">
        <v>74</v>
      </c>
      <c r="F4" t="s">
        <v>84</v>
      </c>
      <c r="G4">
        <v>13</v>
      </c>
      <c r="H4" t="s">
        <v>76</v>
      </c>
      <c r="I4" t="s">
        <v>77</v>
      </c>
    </row>
    <row r="5" spans="1:9" ht="15" customHeight="1" x14ac:dyDescent="0.2">
      <c r="A5" t="s">
        <v>85</v>
      </c>
      <c r="B5" t="s">
        <v>72</v>
      </c>
      <c r="C5" t="s">
        <v>86</v>
      </c>
      <c r="D5" s="10">
        <v>340</v>
      </c>
      <c r="E5" t="s">
        <v>80</v>
      </c>
      <c r="F5" t="s">
        <v>81</v>
      </c>
      <c r="G5">
        <v>22</v>
      </c>
      <c r="I5" t="s">
        <v>77</v>
      </c>
    </row>
    <row r="6" spans="1:9" ht="15" customHeight="1" x14ac:dyDescent="0.2">
      <c r="A6" t="s">
        <v>87</v>
      </c>
      <c r="B6" t="s">
        <v>72</v>
      </c>
      <c r="C6" t="s">
        <v>88</v>
      </c>
      <c r="D6" s="10">
        <v>90</v>
      </c>
      <c r="E6" t="s">
        <v>74</v>
      </c>
      <c r="F6" t="s">
        <v>75</v>
      </c>
      <c r="G6">
        <v>21</v>
      </c>
      <c r="H6" t="s">
        <v>89</v>
      </c>
      <c r="I6" t="s">
        <v>90</v>
      </c>
    </row>
    <row r="7" spans="1:9" ht="15" customHeight="1" x14ac:dyDescent="0.2">
      <c r="A7" t="s">
        <v>91</v>
      </c>
      <c r="B7" t="s">
        <v>72</v>
      </c>
      <c r="C7" t="s">
        <v>92</v>
      </c>
      <c r="D7" s="10">
        <v>210</v>
      </c>
      <c r="E7" t="s">
        <v>74</v>
      </c>
      <c r="F7" t="s">
        <v>84</v>
      </c>
      <c r="G7">
        <v>13</v>
      </c>
      <c r="H7" t="s">
        <v>89</v>
      </c>
      <c r="I7" t="s">
        <v>90</v>
      </c>
    </row>
    <row r="8" spans="1:9" ht="15" customHeight="1" x14ac:dyDescent="0.2">
      <c r="A8" t="s">
        <v>93</v>
      </c>
      <c r="B8" t="s">
        <v>94</v>
      </c>
      <c r="C8" t="s">
        <v>95</v>
      </c>
      <c r="D8" s="10">
        <v>240</v>
      </c>
      <c r="E8" t="s">
        <v>74</v>
      </c>
      <c r="F8" t="s">
        <v>75</v>
      </c>
      <c r="G8">
        <v>18</v>
      </c>
      <c r="I8" t="s">
        <v>90</v>
      </c>
    </row>
    <row r="9" spans="1:9" ht="15" customHeight="1" x14ac:dyDescent="0.2">
      <c r="A9" t="s">
        <v>96</v>
      </c>
      <c r="B9" t="s">
        <v>94</v>
      </c>
      <c r="C9" t="s">
        <v>97</v>
      </c>
      <c r="D9" s="10">
        <v>280</v>
      </c>
      <c r="E9" t="s">
        <v>74</v>
      </c>
      <c r="F9" t="s">
        <v>84</v>
      </c>
      <c r="G9">
        <v>23</v>
      </c>
      <c r="H9" t="s">
        <v>89</v>
      </c>
      <c r="I9" t="s">
        <v>77</v>
      </c>
    </row>
    <row r="10" spans="1:9" ht="15" customHeight="1" x14ac:dyDescent="0.2">
      <c r="A10" t="s">
        <v>98</v>
      </c>
      <c r="B10" t="s">
        <v>94</v>
      </c>
      <c r="C10" t="s">
        <v>99</v>
      </c>
      <c r="D10" s="10">
        <v>340</v>
      </c>
      <c r="E10" t="s">
        <v>80</v>
      </c>
      <c r="F10" t="s">
        <v>81</v>
      </c>
      <c r="G10">
        <v>9</v>
      </c>
      <c r="I10" t="s">
        <v>90</v>
      </c>
    </row>
    <row r="11" spans="1:9" ht="15" customHeight="1" x14ac:dyDescent="0.2">
      <c r="A11" t="s">
        <v>100</v>
      </c>
      <c r="B11" t="s">
        <v>94</v>
      </c>
      <c r="C11" t="s">
        <v>101</v>
      </c>
      <c r="D11" s="10">
        <v>420</v>
      </c>
      <c r="E11" t="s">
        <v>80</v>
      </c>
      <c r="F11" t="s">
        <v>81</v>
      </c>
      <c r="G11">
        <v>27</v>
      </c>
      <c r="H11" t="s">
        <v>89</v>
      </c>
      <c r="I11" t="s">
        <v>77</v>
      </c>
    </row>
    <row r="12" spans="1:9" ht="15" customHeight="1" x14ac:dyDescent="0.2">
      <c r="A12" t="s">
        <v>102</v>
      </c>
      <c r="B12" t="s">
        <v>94</v>
      </c>
      <c r="C12" t="s">
        <v>103</v>
      </c>
      <c r="D12" s="10">
        <v>250</v>
      </c>
      <c r="E12" t="s">
        <v>74</v>
      </c>
      <c r="F12" t="s">
        <v>81</v>
      </c>
      <c r="G12">
        <v>21</v>
      </c>
      <c r="H12" t="s">
        <v>76</v>
      </c>
      <c r="I12" t="s">
        <v>77</v>
      </c>
    </row>
    <row r="13" spans="1:9" ht="15" customHeight="1" x14ac:dyDescent="0.2">
      <c r="A13" t="s">
        <v>104</v>
      </c>
      <c r="B13" t="s">
        <v>94</v>
      </c>
      <c r="C13" t="s">
        <v>105</v>
      </c>
      <c r="D13" s="10">
        <v>210</v>
      </c>
      <c r="E13" t="s">
        <v>74</v>
      </c>
      <c r="F13" t="s">
        <v>84</v>
      </c>
      <c r="G13">
        <v>10</v>
      </c>
      <c r="H13" t="s">
        <v>89</v>
      </c>
      <c r="I13" t="s">
        <v>77</v>
      </c>
    </row>
    <row r="14" spans="1:9" ht="15" customHeight="1" x14ac:dyDescent="0.2">
      <c r="A14" t="s">
        <v>106</v>
      </c>
      <c r="B14" t="s">
        <v>94</v>
      </c>
      <c r="C14" t="s">
        <v>107</v>
      </c>
      <c r="D14" s="10">
        <v>390</v>
      </c>
      <c r="E14" t="s">
        <v>80</v>
      </c>
      <c r="F14" t="s">
        <v>75</v>
      </c>
      <c r="G14">
        <v>9</v>
      </c>
      <c r="I14" t="s">
        <v>90</v>
      </c>
    </row>
    <row r="15" spans="1:9" ht="15" customHeight="1" x14ac:dyDescent="0.2">
      <c r="A15" t="s">
        <v>108</v>
      </c>
      <c r="B15" t="s">
        <v>109</v>
      </c>
      <c r="C15" t="s">
        <v>110</v>
      </c>
      <c r="D15" s="10">
        <v>60</v>
      </c>
      <c r="E15" t="s">
        <v>74</v>
      </c>
      <c r="F15" t="s">
        <v>84</v>
      </c>
      <c r="G15">
        <v>12</v>
      </c>
      <c r="I15" t="s">
        <v>77</v>
      </c>
    </row>
    <row r="16" spans="1:9" ht="15" customHeight="1" x14ac:dyDescent="0.2">
      <c r="A16" t="s">
        <v>111</v>
      </c>
      <c r="B16" t="s">
        <v>109</v>
      </c>
      <c r="C16" t="s">
        <v>112</v>
      </c>
      <c r="D16" s="10">
        <v>30</v>
      </c>
      <c r="E16" t="s">
        <v>74</v>
      </c>
      <c r="F16" t="s">
        <v>75</v>
      </c>
      <c r="G16">
        <v>15</v>
      </c>
      <c r="I16" t="s">
        <v>90</v>
      </c>
    </row>
    <row r="17" spans="1:9" ht="15" customHeight="1" x14ac:dyDescent="0.2">
      <c r="A17" t="s">
        <v>113</v>
      </c>
      <c r="B17" t="s">
        <v>109</v>
      </c>
      <c r="C17" t="s">
        <v>114</v>
      </c>
      <c r="D17" s="10">
        <v>70</v>
      </c>
      <c r="E17" t="s">
        <v>74</v>
      </c>
      <c r="F17" t="s">
        <v>75</v>
      </c>
      <c r="G17">
        <v>15</v>
      </c>
      <c r="H17" t="s">
        <v>76</v>
      </c>
      <c r="I17" t="s">
        <v>77</v>
      </c>
    </row>
    <row r="18" spans="1:9" ht="15" customHeight="1" x14ac:dyDescent="0.2">
      <c r="A18" t="s">
        <v>115</v>
      </c>
      <c r="B18" t="s">
        <v>109</v>
      </c>
      <c r="C18" t="s">
        <v>116</v>
      </c>
      <c r="D18" s="10">
        <v>150</v>
      </c>
      <c r="E18" t="s">
        <v>74</v>
      </c>
      <c r="F18" t="s">
        <v>75</v>
      </c>
      <c r="G18">
        <v>17</v>
      </c>
      <c r="I18" t="s">
        <v>90</v>
      </c>
    </row>
    <row r="19" spans="1:9" ht="15" customHeight="1" x14ac:dyDescent="0.2">
      <c r="A19" t="s">
        <v>117</v>
      </c>
      <c r="B19" t="s">
        <v>109</v>
      </c>
      <c r="C19" t="s">
        <v>118</v>
      </c>
      <c r="D19" s="10">
        <v>260</v>
      </c>
      <c r="E19" t="s">
        <v>74</v>
      </c>
      <c r="F19" t="s">
        <v>81</v>
      </c>
      <c r="G19">
        <v>11</v>
      </c>
      <c r="H19" t="s">
        <v>89</v>
      </c>
      <c r="I19" t="s">
        <v>90</v>
      </c>
    </row>
    <row r="20" spans="1:9" ht="15" customHeight="1" x14ac:dyDescent="0.2">
      <c r="A20" t="s">
        <v>119</v>
      </c>
      <c r="B20" t="s">
        <v>109</v>
      </c>
      <c r="C20" t="s">
        <v>120</v>
      </c>
      <c r="D20" s="10">
        <v>320</v>
      </c>
      <c r="E20" t="s">
        <v>80</v>
      </c>
      <c r="F20" t="s">
        <v>81</v>
      </c>
      <c r="G20">
        <v>22</v>
      </c>
      <c r="H20" t="s">
        <v>121</v>
      </c>
      <c r="I20" t="s">
        <v>77</v>
      </c>
    </row>
    <row r="21" spans="1:9" ht="15" customHeight="1" x14ac:dyDescent="0.2">
      <c r="A21" t="s">
        <v>122</v>
      </c>
      <c r="B21" t="s">
        <v>109</v>
      </c>
      <c r="C21" t="s">
        <v>123</v>
      </c>
      <c r="D21" s="10">
        <v>60</v>
      </c>
      <c r="E21" t="s">
        <v>74</v>
      </c>
      <c r="F21" t="s">
        <v>75</v>
      </c>
      <c r="G21">
        <v>12</v>
      </c>
      <c r="H21" t="s">
        <v>76</v>
      </c>
      <c r="I21" t="s">
        <v>90</v>
      </c>
    </row>
    <row r="22" spans="1:9" ht="15" customHeight="1" x14ac:dyDescent="0.2">
      <c r="A22" t="s">
        <v>124</v>
      </c>
      <c r="B22" t="s">
        <v>125</v>
      </c>
      <c r="C22" t="s">
        <v>126</v>
      </c>
      <c r="D22" s="10">
        <v>140</v>
      </c>
      <c r="E22" t="s">
        <v>74</v>
      </c>
      <c r="F22" t="s">
        <v>84</v>
      </c>
      <c r="G22">
        <v>22</v>
      </c>
      <c r="I22" t="s">
        <v>90</v>
      </c>
    </row>
    <row r="23" spans="1:9" ht="15" customHeight="1" x14ac:dyDescent="0.2">
      <c r="A23" t="s">
        <v>127</v>
      </c>
      <c r="B23" t="s">
        <v>125</v>
      </c>
      <c r="C23" t="s">
        <v>128</v>
      </c>
      <c r="D23" s="10">
        <v>120</v>
      </c>
      <c r="E23" t="s">
        <v>129</v>
      </c>
      <c r="F23" t="s">
        <v>84</v>
      </c>
      <c r="G23">
        <v>29</v>
      </c>
      <c r="H23" t="s">
        <v>76</v>
      </c>
      <c r="I23" t="s">
        <v>77</v>
      </c>
    </row>
    <row r="24" spans="1:9" ht="15" customHeight="1" x14ac:dyDescent="0.2">
      <c r="A24" t="s">
        <v>130</v>
      </c>
      <c r="B24" t="s">
        <v>125</v>
      </c>
      <c r="C24" t="s">
        <v>131</v>
      </c>
      <c r="D24" s="10">
        <v>380</v>
      </c>
      <c r="E24" t="s">
        <v>80</v>
      </c>
      <c r="F24" t="s">
        <v>81</v>
      </c>
      <c r="G24">
        <v>29</v>
      </c>
      <c r="H24" t="s">
        <v>76</v>
      </c>
      <c r="I24" t="s">
        <v>77</v>
      </c>
    </row>
    <row r="25" spans="1:9" ht="15" customHeight="1" x14ac:dyDescent="0.2">
      <c r="A25" t="s">
        <v>132</v>
      </c>
      <c r="B25" t="s">
        <v>125</v>
      </c>
      <c r="C25" t="s">
        <v>133</v>
      </c>
      <c r="D25" s="10">
        <v>90</v>
      </c>
      <c r="E25" t="s">
        <v>74</v>
      </c>
      <c r="F25" t="s">
        <v>75</v>
      </c>
      <c r="G25">
        <v>21</v>
      </c>
      <c r="I25" t="s">
        <v>77</v>
      </c>
    </row>
    <row r="26" spans="1:9" ht="15" customHeight="1" x14ac:dyDescent="0.2">
      <c r="A26" t="s">
        <v>134</v>
      </c>
      <c r="B26" t="s">
        <v>125</v>
      </c>
      <c r="C26" t="s">
        <v>135</v>
      </c>
      <c r="D26" s="10">
        <v>180</v>
      </c>
      <c r="E26" t="s">
        <v>74</v>
      </c>
      <c r="F26" t="s">
        <v>84</v>
      </c>
      <c r="G26">
        <v>22</v>
      </c>
      <c r="I26" t="s">
        <v>90</v>
      </c>
    </row>
    <row r="27" spans="1:9" ht="15" customHeight="1" x14ac:dyDescent="0.2">
      <c r="A27" t="s">
        <v>136</v>
      </c>
      <c r="B27" t="s">
        <v>137</v>
      </c>
      <c r="C27" t="s">
        <v>138</v>
      </c>
      <c r="D27" s="10">
        <v>90</v>
      </c>
      <c r="E27" t="s">
        <v>74</v>
      </c>
      <c r="F27" t="s">
        <v>139</v>
      </c>
      <c r="G27">
        <v>19</v>
      </c>
      <c r="I27" t="s">
        <v>77</v>
      </c>
    </row>
    <row r="28" spans="1:9" ht="15" customHeight="1" x14ac:dyDescent="0.2">
      <c r="A28" t="s">
        <v>140</v>
      </c>
      <c r="B28" t="s">
        <v>137</v>
      </c>
      <c r="C28" t="s">
        <v>141</v>
      </c>
      <c r="D28" s="10">
        <v>120</v>
      </c>
      <c r="E28" t="s">
        <v>74</v>
      </c>
      <c r="F28" t="s">
        <v>139</v>
      </c>
      <c r="G28">
        <v>8</v>
      </c>
      <c r="I28" t="s">
        <v>77</v>
      </c>
    </row>
    <row r="29" spans="1:9" ht="15" customHeight="1" x14ac:dyDescent="0.2">
      <c r="A29" t="s">
        <v>142</v>
      </c>
      <c r="B29" t="s">
        <v>137</v>
      </c>
      <c r="C29" t="s">
        <v>143</v>
      </c>
      <c r="D29" s="10">
        <v>100</v>
      </c>
      <c r="E29" t="s">
        <v>74</v>
      </c>
      <c r="F29" t="s">
        <v>139</v>
      </c>
      <c r="G29">
        <v>11</v>
      </c>
      <c r="I29" t="s">
        <v>77</v>
      </c>
    </row>
    <row r="30" spans="1:9" ht="15" customHeight="1" x14ac:dyDescent="0.2">
      <c r="A30" t="s">
        <v>144</v>
      </c>
      <c r="B30" t="s">
        <v>137</v>
      </c>
      <c r="C30" t="s">
        <v>145</v>
      </c>
      <c r="D30" s="10">
        <v>150</v>
      </c>
      <c r="E30" t="s">
        <v>146</v>
      </c>
      <c r="F30" t="s">
        <v>139</v>
      </c>
      <c r="G30">
        <v>8</v>
      </c>
      <c r="I30" t="s">
        <v>77</v>
      </c>
    </row>
    <row r="31" spans="1:9" ht="15" customHeight="1" x14ac:dyDescent="0.2">
      <c r="A31" t="s">
        <v>147</v>
      </c>
      <c r="B31" t="s">
        <v>148</v>
      </c>
      <c r="C31" t="s">
        <v>149</v>
      </c>
      <c r="D31" s="10">
        <v>40</v>
      </c>
      <c r="E31" t="s">
        <v>74</v>
      </c>
      <c r="F31" t="s">
        <v>139</v>
      </c>
      <c r="G31">
        <v>23</v>
      </c>
      <c r="I31" t="s">
        <v>90</v>
      </c>
    </row>
    <row r="32" spans="1:9" ht="15" customHeight="1" x14ac:dyDescent="0.2">
      <c r="A32" t="s">
        <v>150</v>
      </c>
      <c r="B32" t="s">
        <v>148</v>
      </c>
      <c r="C32" t="s">
        <v>151</v>
      </c>
      <c r="D32" s="10">
        <v>90</v>
      </c>
      <c r="E32" t="s">
        <v>74</v>
      </c>
      <c r="F32" t="s">
        <v>139</v>
      </c>
      <c r="G32">
        <v>21</v>
      </c>
      <c r="H32" t="s">
        <v>76</v>
      </c>
      <c r="I32" t="s">
        <v>90</v>
      </c>
    </row>
    <row r="33" spans="1:9" ht="15" customHeight="1" x14ac:dyDescent="0.2">
      <c r="A33" t="s">
        <v>152</v>
      </c>
      <c r="B33" t="s">
        <v>148</v>
      </c>
      <c r="C33" t="s">
        <v>153</v>
      </c>
      <c r="D33" s="10">
        <v>80</v>
      </c>
      <c r="E33" t="s">
        <v>74</v>
      </c>
      <c r="F33" t="s">
        <v>139</v>
      </c>
      <c r="G33">
        <v>20</v>
      </c>
      <c r="I33" t="s">
        <v>77</v>
      </c>
    </row>
    <row r="34" spans="1:9" ht="15" customHeight="1" x14ac:dyDescent="0.2">
      <c r="A34" t="s">
        <v>154</v>
      </c>
      <c r="B34" t="s">
        <v>148</v>
      </c>
      <c r="C34" t="s">
        <v>155</v>
      </c>
      <c r="D34" s="10">
        <v>130</v>
      </c>
      <c r="E34" t="s">
        <v>74</v>
      </c>
      <c r="F34" t="s">
        <v>139</v>
      </c>
      <c r="G34">
        <v>24</v>
      </c>
      <c r="H34" t="s">
        <v>121</v>
      </c>
      <c r="I34" t="s">
        <v>90</v>
      </c>
    </row>
    <row r="35" spans="1:9" ht="15" customHeight="1" x14ac:dyDescent="0.2">
      <c r="A35" t="s">
        <v>156</v>
      </c>
      <c r="B35" t="s">
        <v>148</v>
      </c>
      <c r="C35" t="s">
        <v>157</v>
      </c>
      <c r="D35" s="10">
        <v>70</v>
      </c>
      <c r="E35" t="s">
        <v>74</v>
      </c>
      <c r="F35" t="s">
        <v>139</v>
      </c>
      <c r="G35">
        <v>18</v>
      </c>
      <c r="H35" t="s">
        <v>89</v>
      </c>
      <c r="I35" t="s">
        <v>77</v>
      </c>
    </row>
  </sheetData>
  <autoFilter ref="A1:I35"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38" customWidth="1"/>
  </cols>
  <sheetData>
    <row r="1" spans="1:2" ht="15" customHeight="1" x14ac:dyDescent="0.15">
      <c r="A1" s="7" t="s">
        <v>158</v>
      </c>
      <c r="B1" s="7" t="s">
        <v>159</v>
      </c>
    </row>
    <row r="2" spans="1:2" ht="15" customHeight="1" x14ac:dyDescent="0.15">
      <c r="A2" t="s">
        <v>160</v>
      </c>
      <c r="B2" t="s">
        <v>161</v>
      </c>
    </row>
    <row r="3" spans="1:2" ht="15" customHeight="1" x14ac:dyDescent="0.15">
      <c r="A3" t="s">
        <v>162</v>
      </c>
      <c r="B3" t="s">
        <v>163</v>
      </c>
    </row>
    <row r="4" spans="1:2" ht="15" customHeight="1" x14ac:dyDescent="0.15">
      <c r="A4" t="s">
        <v>164</v>
      </c>
      <c r="B4" t="s">
        <v>165</v>
      </c>
    </row>
    <row r="5" spans="1:2" ht="15" customHeight="1" x14ac:dyDescent="0.15">
      <c r="A5" t="s">
        <v>166</v>
      </c>
      <c r="B5" t="s">
        <v>167</v>
      </c>
    </row>
    <row r="6" spans="1:2" ht="15" customHeight="1" x14ac:dyDescent="0.15">
      <c r="A6" t="s">
        <v>168</v>
      </c>
      <c r="B6" t="s">
        <v>169</v>
      </c>
    </row>
    <row r="7" spans="1:2" ht="15" customHeight="1" x14ac:dyDescent="0.15">
      <c r="A7" t="s">
        <v>170</v>
      </c>
      <c r="B7" t="s">
        <v>171</v>
      </c>
    </row>
  </sheetData>
  <autoFilter ref="A1:B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45" customWidth="1"/>
  </cols>
  <sheetData>
    <row r="1" spans="1:2" ht="15" customHeight="1" x14ac:dyDescent="0.15">
      <c r="A1" s="7" t="s">
        <v>172</v>
      </c>
      <c r="B1" s="7" t="s">
        <v>173</v>
      </c>
    </row>
    <row r="2" spans="1:2" ht="15" customHeight="1" x14ac:dyDescent="0.15">
      <c r="A2" t="s">
        <v>174</v>
      </c>
      <c r="B2" t="s">
        <v>175</v>
      </c>
    </row>
    <row r="3" spans="1:2" ht="15" customHeight="1" x14ac:dyDescent="0.15">
      <c r="A3" t="s">
        <v>174</v>
      </c>
      <c r="B3" t="s">
        <v>176</v>
      </c>
    </row>
    <row r="4" spans="1:2" ht="15" customHeight="1" x14ac:dyDescent="0.15">
      <c r="A4" t="s">
        <v>174</v>
      </c>
      <c r="B4" t="s">
        <v>177</v>
      </c>
    </row>
    <row r="5" spans="1:2" ht="15" customHeight="1" x14ac:dyDescent="0.15">
      <c r="A5" t="s">
        <v>174</v>
      </c>
      <c r="B5" t="s">
        <v>178</v>
      </c>
    </row>
    <row r="6" spans="1:2" ht="15" customHeight="1" x14ac:dyDescent="0.15">
      <c r="A6" t="s">
        <v>174</v>
      </c>
      <c r="B6" t="s">
        <v>179</v>
      </c>
    </row>
    <row r="7" spans="1:2" ht="15" customHeight="1" x14ac:dyDescent="0.15">
      <c r="A7" t="s">
        <v>174</v>
      </c>
      <c r="B7" t="s">
        <v>180</v>
      </c>
    </row>
    <row r="8" spans="1:2" ht="15" customHeight="1" x14ac:dyDescent="0.15">
      <c r="A8" t="s">
        <v>174</v>
      </c>
      <c r="B8" t="s">
        <v>181</v>
      </c>
    </row>
  </sheetData>
  <autoFilter ref="A1:B8"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zoomScaleNormal="100" workbookViewId="0">
      <pane ySplit="1" topLeftCell="A2" activePane="bottomLeft" state="frozen"/>
      <selection pane="bottomLeft"/>
    </sheetView>
  </sheetViews>
  <sheetFormatPr baseColWidth="10" defaultColWidth="8.6640625" defaultRowHeight="13" x14ac:dyDescent="0.15"/>
  <cols>
    <col min="1" max="1" width="26" customWidth="1"/>
    <col min="2" max="2" width="34" customWidth="1"/>
    <col min="3" max="3" width="16" customWidth="1"/>
    <col min="4" max="4" width="60" customWidth="1"/>
    <col min="5" max="6" width="16" customWidth="1"/>
  </cols>
  <sheetData>
    <row r="1" spans="1:6" ht="23.25" customHeight="1" x14ac:dyDescent="0.15">
      <c r="A1" s="7" t="s">
        <v>182</v>
      </c>
      <c r="B1" s="7" t="s">
        <v>183</v>
      </c>
      <c r="C1" s="7" t="s">
        <v>184</v>
      </c>
      <c r="D1" s="7" t="s">
        <v>185</v>
      </c>
      <c r="E1" s="7" t="s">
        <v>186</v>
      </c>
      <c r="F1" s="7" t="s">
        <v>187</v>
      </c>
    </row>
    <row r="2" spans="1:6" ht="15" customHeight="1" x14ac:dyDescent="0.15">
      <c r="A2" t="s">
        <v>188</v>
      </c>
      <c r="B2" t="s">
        <v>62</v>
      </c>
      <c r="C2" t="s">
        <v>189</v>
      </c>
      <c r="D2" t="s">
        <v>71</v>
      </c>
      <c r="E2">
        <v>34</v>
      </c>
      <c r="F2">
        <v>34</v>
      </c>
    </row>
    <row r="3" spans="1:6" ht="15" customHeight="1" x14ac:dyDescent="0.15">
      <c r="A3" t="s">
        <v>188</v>
      </c>
      <c r="B3" t="s">
        <v>63</v>
      </c>
      <c r="C3" t="s">
        <v>189</v>
      </c>
      <c r="D3" t="s">
        <v>72</v>
      </c>
      <c r="E3">
        <v>34</v>
      </c>
      <c r="F3">
        <v>6</v>
      </c>
    </row>
    <row r="4" spans="1:6" ht="15" customHeight="1" x14ac:dyDescent="0.15">
      <c r="A4" t="s">
        <v>188</v>
      </c>
      <c r="B4" t="s">
        <v>64</v>
      </c>
      <c r="C4" t="s">
        <v>189</v>
      </c>
      <c r="D4" t="s">
        <v>73</v>
      </c>
      <c r="E4">
        <v>34</v>
      </c>
      <c r="F4">
        <v>34</v>
      </c>
    </row>
    <row r="5" spans="1:6" ht="15" customHeight="1" x14ac:dyDescent="0.15">
      <c r="A5" t="s">
        <v>188</v>
      </c>
      <c r="B5" t="s">
        <v>65</v>
      </c>
      <c r="C5" t="s">
        <v>190</v>
      </c>
      <c r="D5" t="s">
        <v>191</v>
      </c>
      <c r="E5">
        <v>34</v>
      </c>
      <c r="F5">
        <v>24</v>
      </c>
    </row>
    <row r="6" spans="1:6" ht="15" customHeight="1" x14ac:dyDescent="0.15">
      <c r="A6" t="s">
        <v>188</v>
      </c>
      <c r="B6" t="s">
        <v>66</v>
      </c>
      <c r="C6" t="s">
        <v>189</v>
      </c>
      <c r="D6" t="s">
        <v>74</v>
      </c>
      <c r="E6">
        <v>34</v>
      </c>
      <c r="F6">
        <v>4</v>
      </c>
    </row>
    <row r="7" spans="1:6" ht="15" customHeight="1" x14ac:dyDescent="0.15">
      <c r="A7" t="s">
        <v>188</v>
      </c>
      <c r="B7" t="s">
        <v>67</v>
      </c>
      <c r="C7" t="s">
        <v>189</v>
      </c>
      <c r="D7" t="s">
        <v>75</v>
      </c>
      <c r="E7">
        <v>34</v>
      </c>
      <c r="F7">
        <v>4</v>
      </c>
    </row>
    <row r="8" spans="1:6" ht="15" customHeight="1" x14ac:dyDescent="0.15">
      <c r="A8" t="s">
        <v>188</v>
      </c>
      <c r="B8" t="s">
        <v>68</v>
      </c>
      <c r="C8" t="s">
        <v>190</v>
      </c>
      <c r="D8" t="s">
        <v>192</v>
      </c>
      <c r="E8">
        <v>34</v>
      </c>
      <c r="F8">
        <v>18</v>
      </c>
    </row>
    <row r="9" spans="1:6" ht="15" customHeight="1" x14ac:dyDescent="0.15">
      <c r="A9" t="s">
        <v>188</v>
      </c>
      <c r="B9" t="s">
        <v>69</v>
      </c>
      <c r="C9" t="s">
        <v>189</v>
      </c>
      <c r="D9" t="s">
        <v>76</v>
      </c>
      <c r="E9">
        <v>18</v>
      </c>
      <c r="F9">
        <v>4</v>
      </c>
    </row>
    <row r="10" spans="1:6" ht="15" customHeight="1" x14ac:dyDescent="0.15">
      <c r="A10" t="s">
        <v>188</v>
      </c>
      <c r="B10" t="s">
        <v>70</v>
      </c>
      <c r="C10" t="s">
        <v>189</v>
      </c>
      <c r="D10" t="s">
        <v>77</v>
      </c>
      <c r="E10">
        <v>34</v>
      </c>
      <c r="F10">
        <v>2</v>
      </c>
    </row>
    <row r="11" spans="1:6" ht="15" customHeight="1" x14ac:dyDescent="0.15">
      <c r="A11" t="s">
        <v>193</v>
      </c>
      <c r="B11" t="s">
        <v>158</v>
      </c>
      <c r="C11" t="s">
        <v>189</v>
      </c>
      <c r="D11" t="s">
        <v>160</v>
      </c>
      <c r="E11">
        <v>6</v>
      </c>
      <c r="F11">
        <v>6</v>
      </c>
    </row>
    <row r="12" spans="1:6" ht="15" customHeight="1" x14ac:dyDescent="0.15">
      <c r="A12" t="s">
        <v>193</v>
      </c>
      <c r="B12" t="s">
        <v>159</v>
      </c>
      <c r="C12" t="s">
        <v>189</v>
      </c>
      <c r="D12" t="s">
        <v>161</v>
      </c>
      <c r="E12">
        <v>6</v>
      </c>
      <c r="F12">
        <v>6</v>
      </c>
    </row>
    <row r="13" spans="1:6" ht="15" customHeight="1" x14ac:dyDescent="0.15">
      <c r="A13" t="s">
        <v>194</v>
      </c>
      <c r="B13" t="s">
        <v>172</v>
      </c>
      <c r="C13" t="s">
        <v>189</v>
      </c>
      <c r="D13" t="s">
        <v>174</v>
      </c>
      <c r="E13">
        <v>7</v>
      </c>
      <c r="F13">
        <v>1</v>
      </c>
    </row>
    <row r="14" spans="1:6" ht="15" customHeight="1" x14ac:dyDescent="0.15">
      <c r="A14" t="s">
        <v>194</v>
      </c>
      <c r="B14" t="s">
        <v>173</v>
      </c>
      <c r="C14" t="s">
        <v>189</v>
      </c>
      <c r="D14" t="s">
        <v>175</v>
      </c>
      <c r="E14">
        <v>7</v>
      </c>
      <c r="F14">
        <v>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zoomScaleNormal="100" workbookViewId="0">
      <pane ySplit="4" topLeftCell="A5" activePane="bottomLeft" state="frozen"/>
      <selection pane="bottomLeft"/>
    </sheetView>
  </sheetViews>
  <sheetFormatPr baseColWidth="10" defaultColWidth="8.6640625" defaultRowHeight="13" x14ac:dyDescent="0.15"/>
  <cols>
    <col min="1" max="2" width="10" customWidth="1"/>
    <col min="3" max="3" width="30" customWidth="1"/>
    <col min="4" max="4" width="8" customWidth="1"/>
    <col min="5" max="5" width="16" customWidth="1"/>
    <col min="6" max="6" width="14" customWidth="1"/>
    <col min="7" max="7" width="18" customWidth="1"/>
  </cols>
  <sheetData>
    <row r="1" spans="1:7" ht="17" x14ac:dyDescent="0.2">
      <c r="A1" s="11" t="s">
        <v>195</v>
      </c>
    </row>
    <row r="2" spans="1:7" x14ac:dyDescent="0.15">
      <c r="A2" s="12" t="s">
        <v>196</v>
      </c>
    </row>
    <row r="4" spans="1:7" ht="28" x14ac:dyDescent="0.15">
      <c r="A4" s="13" t="s">
        <v>197</v>
      </c>
      <c r="B4" s="13" t="s">
        <v>62</v>
      </c>
      <c r="C4" s="13" t="s">
        <v>198</v>
      </c>
      <c r="D4" s="13" t="s">
        <v>199</v>
      </c>
      <c r="E4" s="13" t="s">
        <v>200</v>
      </c>
      <c r="F4" s="13" t="s">
        <v>201</v>
      </c>
      <c r="G4" s="13" t="s">
        <v>202</v>
      </c>
    </row>
    <row r="5" spans="1:7" x14ac:dyDescent="0.15">
      <c r="A5" s="14" t="s">
        <v>203</v>
      </c>
      <c r="B5" s="14" t="s">
        <v>71</v>
      </c>
      <c r="C5" s="15" t="str">
        <f>INDEX(Menu!$C$2:$C$35,MATCH(B5,Menu!$A$2:$A$35,0))</f>
        <v>Paneer Tikka</v>
      </c>
      <c r="D5" s="14">
        <v>2</v>
      </c>
      <c r="E5" s="16">
        <f>INDEX(Menu!$D$2:$D$35,MATCH(B5,Menu!$A$2:$A$35,0))</f>
        <v>260</v>
      </c>
      <c r="F5" s="15">
        <f t="shared" ref="F5:F27" si="0">D5*E5</f>
        <v>520</v>
      </c>
      <c r="G5" s="15" t="str">
        <f>INDEX(Menu!$I$2:$I$35,MATCH(B5,Menu!$A$2:$A$35,0))</f>
        <v>Yes</v>
      </c>
    </row>
    <row r="6" spans="1:7" x14ac:dyDescent="0.15">
      <c r="A6" s="14" t="s">
        <v>203</v>
      </c>
      <c r="B6" s="14" t="s">
        <v>108</v>
      </c>
      <c r="C6" s="15" t="str">
        <f>INDEX(Menu!$C$2:$C$35,MATCH(B6,Menu!$A$2:$A$35,0))</f>
        <v>Butter Naan</v>
      </c>
      <c r="D6" s="14">
        <v>4</v>
      </c>
      <c r="E6" s="16">
        <f>INDEX(Menu!$D$2:$D$35,MATCH(B6,Menu!$A$2:$A$35,0))</f>
        <v>60</v>
      </c>
      <c r="F6" s="15">
        <f t="shared" si="0"/>
        <v>240</v>
      </c>
      <c r="G6" s="15" t="str">
        <f>INDEX(Menu!$I$2:$I$35,MATCH(B6,Menu!$A$2:$A$35,0))</f>
        <v>Yes</v>
      </c>
    </row>
    <row r="7" spans="1:7" x14ac:dyDescent="0.15">
      <c r="A7" s="14" t="s">
        <v>204</v>
      </c>
      <c r="B7" s="14" t="s">
        <v>102</v>
      </c>
      <c r="C7" s="15" t="str">
        <f>INDEX(Menu!$C$2:$C$35,MATCH(B7,Menu!$A$2:$A$35,0))</f>
        <v>Veg Kolhapuri</v>
      </c>
      <c r="D7" s="14">
        <v>1</v>
      </c>
      <c r="E7" s="16">
        <f>INDEX(Menu!$D$2:$D$35,MATCH(B7,Menu!$A$2:$A$35,0))</f>
        <v>250</v>
      </c>
      <c r="F7" s="15">
        <f t="shared" si="0"/>
        <v>250</v>
      </c>
      <c r="G7" s="15" t="str">
        <f>INDEX(Menu!$I$2:$I$35,MATCH(B7,Menu!$A$2:$A$35,0))</f>
        <v>Yes</v>
      </c>
    </row>
    <row r="8" spans="1:7" x14ac:dyDescent="0.15">
      <c r="A8" s="14" t="s">
        <v>205</v>
      </c>
      <c r="B8" s="14" t="s">
        <v>104</v>
      </c>
      <c r="C8" s="15" t="str">
        <f>INDEX(Menu!$C$2:$C$35,MATCH(B8,Menu!$A$2:$A$35,0))</f>
        <v>Chana Masala</v>
      </c>
      <c r="D8" s="14">
        <v>1</v>
      </c>
      <c r="E8" s="16">
        <f>INDEX(Menu!$D$2:$D$35,MATCH(B8,Menu!$A$2:$A$35,0))</f>
        <v>210</v>
      </c>
      <c r="F8" s="15">
        <f t="shared" si="0"/>
        <v>210</v>
      </c>
      <c r="G8" s="15" t="str">
        <f>INDEX(Menu!$I$2:$I$35,MATCH(B8,Menu!$A$2:$A$35,0))</f>
        <v>Yes</v>
      </c>
    </row>
    <row r="9" spans="1:7" x14ac:dyDescent="0.15">
      <c r="A9" s="14" t="s">
        <v>205</v>
      </c>
      <c r="B9" s="14" t="s">
        <v>96</v>
      </c>
      <c r="C9" s="15" t="str">
        <f>INDEX(Menu!$C$2:$C$35,MATCH(B9,Menu!$A$2:$A$35,0))</f>
        <v>Paneer Butter Masala</v>
      </c>
      <c r="D9" s="14">
        <v>1</v>
      </c>
      <c r="E9" s="16">
        <f>INDEX(Menu!$D$2:$D$35,MATCH(B9,Menu!$A$2:$A$35,0))</f>
        <v>280</v>
      </c>
      <c r="F9" s="15">
        <f t="shared" si="0"/>
        <v>280</v>
      </c>
      <c r="G9" s="15" t="str">
        <f>INDEX(Menu!$I$2:$I$35,MATCH(B9,Menu!$A$2:$A$35,0))</f>
        <v>Yes</v>
      </c>
    </row>
    <row r="10" spans="1:7" x14ac:dyDescent="0.15">
      <c r="A10" s="14" t="s">
        <v>206</v>
      </c>
      <c r="B10" s="14" t="s">
        <v>82</v>
      </c>
      <c r="C10" s="15" t="str">
        <f>INDEX(Menu!$C$2:$C$35,MATCH(B10,Menu!$A$2:$A$35,0))</f>
        <v>Hara Bhara Kebab</v>
      </c>
      <c r="D10" s="14">
        <v>1</v>
      </c>
      <c r="E10" s="16">
        <f>INDEX(Menu!$D$2:$D$35,MATCH(B10,Menu!$A$2:$A$35,0))</f>
        <v>220</v>
      </c>
      <c r="F10" s="15">
        <f t="shared" si="0"/>
        <v>220</v>
      </c>
      <c r="G10" s="15" t="str">
        <f>INDEX(Menu!$I$2:$I$35,MATCH(B10,Menu!$A$2:$A$35,0))</f>
        <v>Yes</v>
      </c>
    </row>
    <row r="11" spans="1:7" x14ac:dyDescent="0.15">
      <c r="A11" s="14" t="s">
        <v>206</v>
      </c>
      <c r="B11" s="14" t="s">
        <v>96</v>
      </c>
      <c r="C11" s="15" t="str">
        <f>INDEX(Menu!$C$2:$C$35,MATCH(B11,Menu!$A$2:$A$35,0))</f>
        <v>Paneer Butter Masala</v>
      </c>
      <c r="D11" s="14">
        <v>1</v>
      </c>
      <c r="E11" s="16">
        <f>INDEX(Menu!$D$2:$D$35,MATCH(B11,Menu!$A$2:$A$35,0))</f>
        <v>280</v>
      </c>
      <c r="F11" s="15">
        <f t="shared" si="0"/>
        <v>280</v>
      </c>
      <c r="G11" s="15" t="str">
        <f>INDEX(Menu!$I$2:$I$35,MATCH(B11,Menu!$A$2:$A$35,0))</f>
        <v>Yes</v>
      </c>
    </row>
    <row r="12" spans="1:7" x14ac:dyDescent="0.15">
      <c r="A12" s="14" t="s">
        <v>207</v>
      </c>
      <c r="B12" s="14" t="s">
        <v>100</v>
      </c>
      <c r="C12" s="15" t="str">
        <f>INDEX(Menu!$C$2:$C$35,MATCH(B12,Menu!$A$2:$A$35,0))</f>
        <v>Mutton Rogan Josh</v>
      </c>
      <c r="D12" s="14">
        <v>2</v>
      </c>
      <c r="E12" s="16">
        <f>INDEX(Menu!$D$2:$D$35,MATCH(B12,Menu!$A$2:$A$35,0))</f>
        <v>420</v>
      </c>
      <c r="F12" s="15">
        <f t="shared" si="0"/>
        <v>840</v>
      </c>
      <c r="G12" s="15" t="str">
        <f>INDEX(Menu!$I$2:$I$35,MATCH(B12,Menu!$A$2:$A$35,0))</f>
        <v>Yes</v>
      </c>
    </row>
    <row r="13" spans="1:7" x14ac:dyDescent="0.15">
      <c r="A13" s="14" t="s">
        <v>207</v>
      </c>
      <c r="B13" s="14" t="s">
        <v>119</v>
      </c>
      <c r="C13" s="15" t="str">
        <f>INDEX(Menu!$C$2:$C$35,MATCH(B13,Menu!$A$2:$A$35,0))</f>
        <v>Chicken Biryani</v>
      </c>
      <c r="D13" s="14">
        <v>1</v>
      </c>
      <c r="E13" s="16">
        <f>INDEX(Menu!$D$2:$D$35,MATCH(B13,Menu!$A$2:$A$35,0))</f>
        <v>320</v>
      </c>
      <c r="F13" s="15">
        <f t="shared" si="0"/>
        <v>320</v>
      </c>
      <c r="G13" s="15" t="str">
        <f>INDEX(Menu!$I$2:$I$35,MATCH(B13,Menu!$A$2:$A$35,0))</f>
        <v>Yes</v>
      </c>
    </row>
    <row r="14" spans="1:7" x14ac:dyDescent="0.15">
      <c r="A14" s="14" t="s">
        <v>208</v>
      </c>
      <c r="B14" s="14" t="s">
        <v>100</v>
      </c>
      <c r="C14" s="15" t="str">
        <f>INDEX(Menu!$C$2:$C$35,MATCH(B14,Menu!$A$2:$A$35,0))</f>
        <v>Mutton Rogan Josh</v>
      </c>
      <c r="D14" s="14">
        <v>2</v>
      </c>
      <c r="E14" s="16">
        <f>INDEX(Menu!$D$2:$D$35,MATCH(B14,Menu!$A$2:$A$35,0))</f>
        <v>420</v>
      </c>
      <c r="F14" s="15">
        <f t="shared" si="0"/>
        <v>840</v>
      </c>
      <c r="G14" s="15" t="str">
        <f>INDEX(Menu!$I$2:$I$35,MATCH(B14,Menu!$A$2:$A$35,0))</f>
        <v>Yes</v>
      </c>
    </row>
    <row r="15" spans="1:7" x14ac:dyDescent="0.15">
      <c r="A15" s="14" t="s">
        <v>208</v>
      </c>
      <c r="B15" s="14" t="s">
        <v>119</v>
      </c>
      <c r="C15" s="15" t="str">
        <f>INDEX(Menu!$C$2:$C$35,MATCH(B15,Menu!$A$2:$A$35,0))</f>
        <v>Chicken Biryani</v>
      </c>
      <c r="D15" s="14">
        <v>1</v>
      </c>
      <c r="E15" s="16">
        <f>INDEX(Menu!$D$2:$D$35,MATCH(B15,Menu!$A$2:$A$35,0))</f>
        <v>320</v>
      </c>
      <c r="F15" s="15">
        <f t="shared" si="0"/>
        <v>320</v>
      </c>
      <c r="G15" s="15" t="str">
        <f>INDEX(Menu!$I$2:$I$35,MATCH(B15,Menu!$A$2:$A$35,0))</f>
        <v>Yes</v>
      </c>
    </row>
    <row r="16" spans="1:7" x14ac:dyDescent="0.15">
      <c r="A16" s="14" t="s">
        <v>209</v>
      </c>
      <c r="B16" s="14" t="s">
        <v>100</v>
      </c>
      <c r="C16" s="15" t="str">
        <f>INDEX(Menu!$C$2:$C$35,MATCH(B16,Menu!$A$2:$A$35,0))</f>
        <v>Mutton Rogan Josh</v>
      </c>
      <c r="D16" s="14">
        <v>2</v>
      </c>
      <c r="E16" s="16">
        <f>INDEX(Menu!$D$2:$D$35,MATCH(B16,Menu!$A$2:$A$35,0))</f>
        <v>420</v>
      </c>
      <c r="F16" s="15">
        <f t="shared" si="0"/>
        <v>840</v>
      </c>
      <c r="G16" s="15" t="str">
        <f>INDEX(Menu!$I$2:$I$35,MATCH(B16,Menu!$A$2:$A$35,0))</f>
        <v>Yes</v>
      </c>
    </row>
    <row r="17" spans="1:7" x14ac:dyDescent="0.15">
      <c r="A17" s="14" t="s">
        <v>209</v>
      </c>
      <c r="B17" s="14" t="s">
        <v>144</v>
      </c>
      <c r="C17" s="15" t="str">
        <f>INDEX(Menu!$C$2:$C$35,MATCH(B17,Menu!$A$2:$A$35,0))</f>
        <v>Chocolate Brownie</v>
      </c>
      <c r="D17" s="14">
        <v>1</v>
      </c>
      <c r="E17" s="16">
        <f>INDEX(Menu!$D$2:$D$35,MATCH(B17,Menu!$A$2:$A$35,0))</f>
        <v>150</v>
      </c>
      <c r="F17" s="15">
        <f t="shared" si="0"/>
        <v>150</v>
      </c>
      <c r="G17" s="15" t="str">
        <f>INDEX(Menu!$I$2:$I$35,MATCH(B17,Menu!$A$2:$A$35,0))</f>
        <v>Yes</v>
      </c>
    </row>
    <row r="18" spans="1:7" x14ac:dyDescent="0.15">
      <c r="A18" s="14" t="s">
        <v>210</v>
      </c>
      <c r="B18" s="14" t="s">
        <v>100</v>
      </c>
      <c r="C18" s="15" t="str">
        <f>INDEX(Menu!$C$2:$C$35,MATCH(B18,Menu!$A$2:$A$35,0))</f>
        <v>Mutton Rogan Josh</v>
      </c>
      <c r="D18" s="14">
        <v>2</v>
      </c>
      <c r="E18" s="16">
        <f>INDEX(Menu!$D$2:$D$35,MATCH(B18,Menu!$A$2:$A$35,0))</f>
        <v>420</v>
      </c>
      <c r="F18" s="15">
        <f t="shared" si="0"/>
        <v>840</v>
      </c>
      <c r="G18" s="15" t="str">
        <f>INDEX(Menu!$I$2:$I$35,MATCH(B18,Menu!$A$2:$A$35,0))</f>
        <v>Yes</v>
      </c>
    </row>
    <row r="19" spans="1:7" x14ac:dyDescent="0.15">
      <c r="A19" s="14" t="s">
        <v>210</v>
      </c>
      <c r="B19" s="14" t="s">
        <v>136</v>
      </c>
      <c r="C19" s="15" t="str">
        <f>INDEX(Menu!$C$2:$C$35,MATCH(B19,Menu!$A$2:$A$35,0))</f>
        <v>Gulab Jamun</v>
      </c>
      <c r="D19" s="14">
        <v>1</v>
      </c>
      <c r="E19" s="16">
        <f>INDEX(Menu!$D$2:$D$35,MATCH(B19,Menu!$A$2:$A$35,0))</f>
        <v>90</v>
      </c>
      <c r="F19" s="15">
        <f t="shared" si="0"/>
        <v>90</v>
      </c>
      <c r="G19" s="15" t="str">
        <f>INDEX(Menu!$I$2:$I$35,MATCH(B19,Menu!$A$2:$A$35,0))</f>
        <v>Yes</v>
      </c>
    </row>
    <row r="20" spans="1:7" x14ac:dyDescent="0.15">
      <c r="A20" s="14" t="s">
        <v>210</v>
      </c>
      <c r="B20" s="14" t="s">
        <v>113</v>
      </c>
      <c r="C20" s="15" t="str">
        <f>INDEX(Menu!$C$2:$C$35,MATCH(B20,Menu!$A$2:$A$35,0))</f>
        <v>Garlic Naan</v>
      </c>
      <c r="D20" s="14">
        <v>1</v>
      </c>
      <c r="E20" s="16">
        <f>INDEX(Menu!$D$2:$D$35,MATCH(B20,Menu!$A$2:$A$35,0))</f>
        <v>70</v>
      </c>
      <c r="F20" s="15">
        <f t="shared" si="0"/>
        <v>70</v>
      </c>
      <c r="G20" s="15" t="str">
        <f>INDEX(Menu!$I$2:$I$35,MATCH(B20,Menu!$A$2:$A$35,0))</f>
        <v>Yes</v>
      </c>
    </row>
    <row r="21" spans="1:7" x14ac:dyDescent="0.15">
      <c r="A21" s="14" t="s">
        <v>211</v>
      </c>
      <c r="B21" s="14" t="s">
        <v>100</v>
      </c>
      <c r="C21" s="15" t="str">
        <f>INDEX(Menu!$C$2:$C$35,MATCH(B21,Menu!$A$2:$A$35,0))</f>
        <v>Mutton Rogan Josh</v>
      </c>
      <c r="D21" s="14">
        <v>1</v>
      </c>
      <c r="E21" s="16">
        <f>INDEX(Menu!$D$2:$D$35,MATCH(B21,Menu!$A$2:$A$35,0))</f>
        <v>420</v>
      </c>
      <c r="F21" s="15">
        <f t="shared" si="0"/>
        <v>420</v>
      </c>
      <c r="G21" s="15" t="str">
        <f>INDEX(Menu!$I$2:$I$35,MATCH(B21,Menu!$A$2:$A$35,0))</f>
        <v>Yes</v>
      </c>
    </row>
    <row r="22" spans="1:7" x14ac:dyDescent="0.15">
      <c r="A22" s="14" t="s">
        <v>212</v>
      </c>
      <c r="B22" s="14" t="s">
        <v>152</v>
      </c>
      <c r="C22" s="15" t="str">
        <f>INDEX(Menu!$C$2:$C$35,MATCH(B22,Menu!$A$2:$A$35,0))</f>
        <v>Fresh Lime Soda</v>
      </c>
      <c r="D22" s="14">
        <v>1</v>
      </c>
      <c r="E22" s="16">
        <f>INDEX(Menu!$D$2:$D$35,MATCH(B22,Menu!$A$2:$A$35,0))</f>
        <v>80</v>
      </c>
      <c r="F22" s="15">
        <f t="shared" si="0"/>
        <v>80</v>
      </c>
      <c r="G22" s="15" t="str">
        <f>INDEX(Menu!$I$2:$I$35,MATCH(B22,Menu!$A$2:$A$35,0))</f>
        <v>Yes</v>
      </c>
    </row>
    <row r="23" spans="1:7" x14ac:dyDescent="0.15">
      <c r="A23" s="14" t="s">
        <v>213</v>
      </c>
      <c r="B23" s="14" t="s">
        <v>136</v>
      </c>
      <c r="C23" s="15" t="str">
        <f>INDEX(Menu!$C$2:$C$35,MATCH(B23,Menu!$A$2:$A$35,0))</f>
        <v>Gulab Jamun</v>
      </c>
      <c r="D23" s="14">
        <v>3</v>
      </c>
      <c r="E23" s="16">
        <f>INDEX(Menu!$D$2:$D$35,MATCH(B23,Menu!$A$2:$A$35,0))</f>
        <v>90</v>
      </c>
      <c r="F23" s="15">
        <f t="shared" si="0"/>
        <v>270</v>
      </c>
      <c r="G23" s="15" t="str">
        <f>INDEX(Menu!$I$2:$I$35,MATCH(B23,Menu!$A$2:$A$35,0))</f>
        <v>Yes</v>
      </c>
    </row>
    <row r="24" spans="1:7" x14ac:dyDescent="0.15">
      <c r="A24" s="14" t="s">
        <v>213</v>
      </c>
      <c r="B24" s="14" t="s">
        <v>142</v>
      </c>
      <c r="C24" s="15" t="str">
        <f>INDEX(Menu!$C$2:$C$35,MATCH(B24,Menu!$A$2:$A$35,0))</f>
        <v>Kulfi</v>
      </c>
      <c r="D24" s="14">
        <v>1</v>
      </c>
      <c r="E24" s="16">
        <f>INDEX(Menu!$D$2:$D$35,MATCH(B24,Menu!$A$2:$A$35,0))</f>
        <v>100</v>
      </c>
      <c r="F24" s="15">
        <f t="shared" si="0"/>
        <v>100</v>
      </c>
      <c r="G24" s="15" t="str">
        <f>INDEX(Menu!$I$2:$I$35,MATCH(B24,Menu!$A$2:$A$35,0))</f>
        <v>Yes</v>
      </c>
    </row>
    <row r="25" spans="1:7" x14ac:dyDescent="0.15">
      <c r="A25" s="14" t="s">
        <v>214</v>
      </c>
      <c r="B25" s="14" t="s">
        <v>127</v>
      </c>
      <c r="C25" s="15" t="str">
        <f>INDEX(Menu!$C$2:$C$35,MATCH(B25,Menu!$A$2:$A$35,0))</f>
        <v>Sabudana Vada</v>
      </c>
      <c r="D25" s="14">
        <v>2</v>
      </c>
      <c r="E25" s="16">
        <f>INDEX(Menu!$D$2:$D$35,MATCH(B25,Menu!$A$2:$A$35,0))</f>
        <v>120</v>
      </c>
      <c r="F25" s="15">
        <f t="shared" si="0"/>
        <v>240</v>
      </c>
      <c r="G25" s="15" t="str">
        <f>INDEX(Menu!$I$2:$I$35,MATCH(B25,Menu!$A$2:$A$35,0))</f>
        <v>Yes</v>
      </c>
    </row>
    <row r="26" spans="1:7" x14ac:dyDescent="0.15">
      <c r="A26" s="14" t="s">
        <v>215</v>
      </c>
      <c r="B26" s="14" t="s">
        <v>71</v>
      </c>
      <c r="C26" s="15" t="str">
        <f>INDEX(Menu!$C$2:$C$35,MATCH(B26,Menu!$A$2:$A$35,0))</f>
        <v>Paneer Tikka</v>
      </c>
      <c r="D26" s="14">
        <v>2</v>
      </c>
      <c r="E26" s="16">
        <f>INDEX(Menu!$D$2:$D$35,MATCH(B26,Menu!$A$2:$A$35,0))</f>
        <v>260</v>
      </c>
      <c r="F26" s="15">
        <f t="shared" si="0"/>
        <v>520</v>
      </c>
      <c r="G26" s="15" t="str">
        <f>INDEX(Menu!$I$2:$I$35,MATCH(B26,Menu!$A$2:$A$35,0))</f>
        <v>Yes</v>
      </c>
    </row>
    <row r="27" spans="1:7" x14ac:dyDescent="0.15">
      <c r="A27" s="14" t="s">
        <v>216</v>
      </c>
      <c r="B27" s="14" t="s">
        <v>142</v>
      </c>
      <c r="C27" s="15" t="str">
        <f>INDEX(Menu!$C$2:$C$35,MATCH(B27,Menu!$A$2:$A$35,0))</f>
        <v>Kulfi</v>
      </c>
      <c r="D27" s="14">
        <v>1</v>
      </c>
      <c r="E27" s="16">
        <f>INDEX(Menu!$D$2:$D$35,MATCH(B27,Menu!$A$2:$A$35,0))</f>
        <v>100</v>
      </c>
      <c r="F27" s="15">
        <f t="shared" si="0"/>
        <v>100</v>
      </c>
      <c r="G27" s="15" t="str">
        <f>INDEX(Menu!$I$2:$I$35,MATCH(B27,Menu!$A$2:$A$35,0))</f>
        <v>Yes</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3"/>
  <sheetViews>
    <sheetView zoomScaleNormal="100" workbookViewId="0">
      <pane xSplit="2" ySplit="11" topLeftCell="C12" activePane="bottomRight" state="frozen"/>
      <selection pane="topRight" activeCell="C1" sqref="C1"/>
      <selection pane="bottomLeft" activeCell="A12" sqref="A12"/>
      <selection pane="bottomRight"/>
    </sheetView>
  </sheetViews>
  <sheetFormatPr baseColWidth="10" defaultColWidth="8.6640625" defaultRowHeight="13" x14ac:dyDescent="0.15"/>
  <cols>
    <col min="1" max="1" width="9" customWidth="1"/>
    <col min="2" max="2" width="46" customWidth="1"/>
    <col min="3" max="3" width="14" customWidth="1"/>
    <col min="4" max="4" width="11" customWidth="1"/>
    <col min="5" max="5" width="12" customWidth="1"/>
    <col min="6" max="6" width="11" customWidth="1"/>
    <col min="7" max="7" width="12" customWidth="1"/>
    <col min="8" max="9" width="10" customWidth="1"/>
    <col min="10" max="10" width="14" customWidth="1"/>
    <col min="11" max="12" width="11" customWidth="1"/>
    <col min="13" max="14" width="10" customWidth="1"/>
    <col min="15" max="15" width="12" customWidth="1"/>
    <col min="16" max="16" width="11" customWidth="1"/>
    <col min="17" max="17" width="12" customWidth="1"/>
  </cols>
  <sheetData>
    <row r="1" spans="1:17" ht="17" x14ac:dyDescent="0.2">
      <c r="A1" s="11" t="s">
        <v>217</v>
      </c>
    </row>
    <row r="2" spans="1:17" x14ac:dyDescent="0.15">
      <c r="A2" s="12" t="s">
        <v>218</v>
      </c>
    </row>
    <row r="4" spans="1:17" x14ac:dyDescent="0.15">
      <c r="A4" s="9" t="s">
        <v>219</v>
      </c>
    </row>
    <row r="5" spans="1:17" ht="15" customHeight="1" x14ac:dyDescent="0.15">
      <c r="A5" t="s">
        <v>220</v>
      </c>
      <c r="D5" s="17">
        <v>0.05</v>
      </c>
      <c r="F5" s="39" t="s">
        <v>221</v>
      </c>
      <c r="G5" s="39"/>
      <c r="H5" s="39"/>
      <c r="I5" s="39"/>
      <c r="J5" s="39"/>
      <c r="K5" s="39"/>
      <c r="L5" s="39"/>
      <c r="M5" s="39"/>
      <c r="N5" s="39"/>
      <c r="O5" s="39"/>
    </row>
    <row r="6" spans="1:17" x14ac:dyDescent="0.15">
      <c r="A6" t="s">
        <v>222</v>
      </c>
      <c r="D6" s="17">
        <v>0.1</v>
      </c>
      <c r="F6" s="39"/>
      <c r="G6" s="39"/>
      <c r="H6" s="39"/>
      <c r="I6" s="39"/>
      <c r="J6" s="39"/>
      <c r="K6" s="39"/>
      <c r="L6" s="39"/>
      <c r="M6" s="39"/>
      <c r="N6" s="39"/>
      <c r="O6" s="39"/>
    </row>
    <row r="7" spans="1:17" x14ac:dyDescent="0.15">
      <c r="A7" t="s">
        <v>223</v>
      </c>
      <c r="D7" s="18">
        <v>999</v>
      </c>
      <c r="F7" s="39"/>
      <c r="G7" s="39"/>
      <c r="H7" s="39"/>
      <c r="I7" s="39"/>
      <c r="J7" s="39"/>
      <c r="K7" s="39"/>
      <c r="L7" s="39"/>
      <c r="M7" s="39"/>
      <c r="N7" s="39"/>
      <c r="O7" s="39"/>
    </row>
    <row r="8" spans="1:17" x14ac:dyDescent="0.15">
      <c r="A8" t="s">
        <v>224</v>
      </c>
      <c r="D8" s="18">
        <v>40</v>
      </c>
      <c r="F8" s="39"/>
      <c r="G8" s="39"/>
      <c r="H8" s="39"/>
      <c r="I8" s="39"/>
      <c r="J8" s="39"/>
      <c r="K8" s="39"/>
      <c r="L8" s="39"/>
      <c r="M8" s="39"/>
      <c r="N8" s="39"/>
      <c r="O8" s="39"/>
    </row>
    <row r="9" spans="1:17" x14ac:dyDescent="0.15">
      <c r="A9" t="s">
        <v>225</v>
      </c>
      <c r="D9" s="18">
        <v>499</v>
      </c>
    </row>
    <row r="11" spans="1:17" ht="31.5" customHeight="1" x14ac:dyDescent="0.15">
      <c r="A11" s="13" t="s">
        <v>197</v>
      </c>
      <c r="B11" s="13" t="s">
        <v>226</v>
      </c>
      <c r="C11" s="13" t="s">
        <v>227</v>
      </c>
      <c r="D11" s="13" t="s">
        <v>228</v>
      </c>
      <c r="E11" s="13" t="s">
        <v>229</v>
      </c>
      <c r="F11" s="13" t="s">
        <v>230</v>
      </c>
      <c r="G11" s="13" t="s">
        <v>231</v>
      </c>
      <c r="H11" s="13" t="s">
        <v>232</v>
      </c>
      <c r="I11" s="13" t="s">
        <v>233</v>
      </c>
      <c r="J11" s="13" t="s">
        <v>234</v>
      </c>
      <c r="K11" s="13" t="s">
        <v>235</v>
      </c>
      <c r="L11" s="13" t="s">
        <v>236</v>
      </c>
      <c r="M11" s="13" t="s">
        <v>237</v>
      </c>
      <c r="N11" s="13" t="s">
        <v>238</v>
      </c>
      <c r="O11" s="13" t="s">
        <v>239</v>
      </c>
      <c r="P11" s="13" t="s">
        <v>240</v>
      </c>
      <c r="Q11" s="13" t="s">
        <v>241</v>
      </c>
    </row>
    <row r="12" spans="1:17" ht="28" x14ac:dyDescent="0.15">
      <c r="A12" s="15" t="s">
        <v>203</v>
      </c>
      <c r="B12" s="19" t="s">
        <v>242</v>
      </c>
      <c r="C12" s="20">
        <v>46300</v>
      </c>
      <c r="D12" s="15" t="str">
        <f t="shared" ref="D12:D25" si="0">IF(WEEKDAY(C12,2)&lt;=5,"Yes","No")</f>
        <v>Yes</v>
      </c>
      <c r="E12" s="21">
        <f>SUMIF('Bill Lines'!$A$5:$A$27,A12,'Bill Lines'!$F$5:$F$27)</f>
        <v>760</v>
      </c>
      <c r="F12" s="21">
        <f t="shared" ref="F12:F25" si="1">IF(AND(D12="Yes",E12&gt;$D$7),ROUND(E12*$D$6,2),0)</f>
        <v>0</v>
      </c>
      <c r="G12" s="21">
        <f t="shared" ref="G12:G25" si="2">E12-F12</f>
        <v>760</v>
      </c>
      <c r="H12" s="21">
        <f t="shared" ref="H12:H25" si="3">ROUND(G12*$D$5,2)</f>
        <v>38</v>
      </c>
      <c r="I12" s="21">
        <f t="shared" ref="I12:I25" si="4">IF(E12&gt;$D$9,0,$D$8)</f>
        <v>0</v>
      </c>
      <c r="J12" s="22">
        <f t="shared" ref="J12:J25" si="5">G12+H12+I12</f>
        <v>798</v>
      </c>
      <c r="K12" s="23">
        <v>760</v>
      </c>
      <c r="L12" s="23">
        <v>0</v>
      </c>
      <c r="M12" s="23">
        <v>38</v>
      </c>
      <c r="N12" s="23">
        <v>0</v>
      </c>
      <c r="O12" s="24">
        <v>798</v>
      </c>
      <c r="P12" s="21">
        <f t="shared" ref="P12:P25" si="6">ROUND(J12-O12,2)</f>
        <v>0</v>
      </c>
      <c r="Q12" s="15" t="str">
        <f t="shared" ref="Q12:Q25" si="7">IF(P12=0,"MATCH","MISMATCH")</f>
        <v>MATCH</v>
      </c>
    </row>
    <row r="13" spans="1:17" ht="14" x14ac:dyDescent="0.15">
      <c r="A13" s="15" t="s">
        <v>204</v>
      </c>
      <c r="B13" s="19" t="s">
        <v>243</v>
      </c>
      <c r="C13" s="20">
        <v>46300</v>
      </c>
      <c r="D13" s="15" t="str">
        <f t="shared" si="0"/>
        <v>Yes</v>
      </c>
      <c r="E13" s="21">
        <f>SUMIF('Bill Lines'!$A$5:$A$27,A13,'Bill Lines'!$F$5:$F$27)</f>
        <v>250</v>
      </c>
      <c r="F13" s="21">
        <f t="shared" si="1"/>
        <v>0</v>
      </c>
      <c r="G13" s="21">
        <f t="shared" si="2"/>
        <v>250</v>
      </c>
      <c r="H13" s="21">
        <f t="shared" si="3"/>
        <v>12.5</v>
      </c>
      <c r="I13" s="21">
        <f t="shared" si="4"/>
        <v>40</v>
      </c>
      <c r="J13" s="22">
        <f t="shared" si="5"/>
        <v>302.5</v>
      </c>
      <c r="K13" s="23">
        <v>250</v>
      </c>
      <c r="L13" s="23">
        <v>0</v>
      </c>
      <c r="M13" s="23">
        <v>12.5</v>
      </c>
      <c r="N13" s="23">
        <v>40</v>
      </c>
      <c r="O13" s="24">
        <v>302.5</v>
      </c>
      <c r="P13" s="21">
        <f t="shared" si="6"/>
        <v>0</v>
      </c>
      <c r="Q13" s="15" t="str">
        <f t="shared" si="7"/>
        <v>MATCH</v>
      </c>
    </row>
    <row r="14" spans="1:17" ht="28" x14ac:dyDescent="0.15">
      <c r="A14" s="15" t="s">
        <v>205</v>
      </c>
      <c r="B14" s="19" t="s">
        <v>244</v>
      </c>
      <c r="C14" s="20">
        <v>46300</v>
      </c>
      <c r="D14" s="15" t="str">
        <f t="shared" si="0"/>
        <v>Yes</v>
      </c>
      <c r="E14" s="21">
        <f>SUMIF('Bill Lines'!$A$5:$A$27,A14,'Bill Lines'!$F$5:$F$27)</f>
        <v>490</v>
      </c>
      <c r="F14" s="21">
        <f t="shared" si="1"/>
        <v>0</v>
      </c>
      <c r="G14" s="21">
        <f t="shared" si="2"/>
        <v>490</v>
      </c>
      <c r="H14" s="21">
        <f t="shared" si="3"/>
        <v>24.5</v>
      </c>
      <c r="I14" s="21">
        <f t="shared" si="4"/>
        <v>40</v>
      </c>
      <c r="J14" s="22">
        <f t="shared" si="5"/>
        <v>554.5</v>
      </c>
      <c r="K14" s="23">
        <v>490</v>
      </c>
      <c r="L14" s="23">
        <v>0</v>
      </c>
      <c r="M14" s="23">
        <v>24.5</v>
      </c>
      <c r="N14" s="23">
        <v>40</v>
      </c>
      <c r="O14" s="24">
        <v>554.5</v>
      </c>
      <c r="P14" s="21">
        <f t="shared" si="6"/>
        <v>0</v>
      </c>
      <c r="Q14" s="15" t="str">
        <f t="shared" si="7"/>
        <v>MATCH</v>
      </c>
    </row>
    <row r="15" spans="1:17" ht="28" x14ac:dyDescent="0.15">
      <c r="A15" s="15" t="s">
        <v>206</v>
      </c>
      <c r="B15" s="19" t="s">
        <v>245</v>
      </c>
      <c r="C15" s="20">
        <v>46300</v>
      </c>
      <c r="D15" s="15" t="str">
        <f t="shared" si="0"/>
        <v>Yes</v>
      </c>
      <c r="E15" s="21">
        <f>SUMIF('Bill Lines'!$A$5:$A$27,A15,'Bill Lines'!$F$5:$F$27)</f>
        <v>500</v>
      </c>
      <c r="F15" s="21">
        <f t="shared" si="1"/>
        <v>0</v>
      </c>
      <c r="G15" s="21">
        <f t="shared" si="2"/>
        <v>500</v>
      </c>
      <c r="H15" s="21">
        <f t="shared" si="3"/>
        <v>25</v>
      </c>
      <c r="I15" s="21">
        <f t="shared" si="4"/>
        <v>0</v>
      </c>
      <c r="J15" s="22">
        <f t="shared" si="5"/>
        <v>525</v>
      </c>
      <c r="K15" s="23">
        <v>500</v>
      </c>
      <c r="L15" s="23">
        <v>0</v>
      </c>
      <c r="M15" s="23">
        <v>25</v>
      </c>
      <c r="N15" s="23">
        <v>0</v>
      </c>
      <c r="O15" s="24">
        <v>525</v>
      </c>
      <c r="P15" s="21">
        <f t="shared" si="6"/>
        <v>0</v>
      </c>
      <c r="Q15" s="15" t="str">
        <f t="shared" si="7"/>
        <v>MATCH</v>
      </c>
    </row>
    <row r="16" spans="1:17" ht="28" x14ac:dyDescent="0.15">
      <c r="A16" s="15" t="s">
        <v>207</v>
      </c>
      <c r="B16" s="19" t="s">
        <v>246</v>
      </c>
      <c r="C16" s="20">
        <v>46300</v>
      </c>
      <c r="D16" s="15" t="str">
        <f t="shared" si="0"/>
        <v>Yes</v>
      </c>
      <c r="E16" s="21">
        <f>SUMIF('Bill Lines'!$A$5:$A$27,A16,'Bill Lines'!$F$5:$F$27)</f>
        <v>1160</v>
      </c>
      <c r="F16" s="21">
        <f t="shared" si="1"/>
        <v>116</v>
      </c>
      <c r="G16" s="21">
        <f t="shared" si="2"/>
        <v>1044</v>
      </c>
      <c r="H16" s="21">
        <f t="shared" si="3"/>
        <v>52.2</v>
      </c>
      <c r="I16" s="21">
        <f t="shared" si="4"/>
        <v>0</v>
      </c>
      <c r="J16" s="22">
        <f t="shared" si="5"/>
        <v>1096.2</v>
      </c>
      <c r="K16" s="23">
        <v>1160</v>
      </c>
      <c r="L16" s="23">
        <v>116</v>
      </c>
      <c r="M16" s="23">
        <v>52.2</v>
      </c>
      <c r="N16" s="23">
        <v>0</v>
      </c>
      <c r="O16" s="24">
        <v>1096.2</v>
      </c>
      <c r="P16" s="21">
        <f t="shared" si="6"/>
        <v>0</v>
      </c>
      <c r="Q16" s="15" t="str">
        <f t="shared" si="7"/>
        <v>MATCH</v>
      </c>
    </row>
    <row r="17" spans="1:17" ht="14" x14ac:dyDescent="0.15">
      <c r="A17" s="15" t="s">
        <v>208</v>
      </c>
      <c r="B17" s="19" t="s">
        <v>247</v>
      </c>
      <c r="C17" s="20">
        <v>46299</v>
      </c>
      <c r="D17" s="15" t="str">
        <f t="shared" si="0"/>
        <v>No</v>
      </c>
      <c r="E17" s="21">
        <f>SUMIF('Bill Lines'!$A$5:$A$27,A17,'Bill Lines'!$F$5:$F$27)</f>
        <v>1160</v>
      </c>
      <c r="F17" s="21">
        <f t="shared" si="1"/>
        <v>0</v>
      </c>
      <c r="G17" s="21">
        <f t="shared" si="2"/>
        <v>1160</v>
      </c>
      <c r="H17" s="21">
        <f t="shared" si="3"/>
        <v>58</v>
      </c>
      <c r="I17" s="21">
        <f t="shared" si="4"/>
        <v>0</v>
      </c>
      <c r="J17" s="22">
        <f t="shared" si="5"/>
        <v>1218</v>
      </c>
      <c r="K17" s="23">
        <v>1160</v>
      </c>
      <c r="L17" s="23">
        <v>0</v>
      </c>
      <c r="M17" s="23">
        <v>58</v>
      </c>
      <c r="N17" s="23">
        <v>0</v>
      </c>
      <c r="O17" s="24">
        <v>1218</v>
      </c>
      <c r="P17" s="21">
        <f t="shared" si="6"/>
        <v>0</v>
      </c>
      <c r="Q17" s="15" t="str">
        <f t="shared" si="7"/>
        <v>MATCH</v>
      </c>
    </row>
    <row r="18" spans="1:17" ht="28" x14ac:dyDescent="0.15">
      <c r="A18" s="15" t="s">
        <v>209</v>
      </c>
      <c r="B18" s="19" t="s">
        <v>248</v>
      </c>
      <c r="C18" s="20">
        <v>46300</v>
      </c>
      <c r="D18" s="15" t="str">
        <f t="shared" si="0"/>
        <v>Yes</v>
      </c>
      <c r="E18" s="21">
        <f>SUMIF('Bill Lines'!$A$5:$A$27,A18,'Bill Lines'!$F$5:$F$27)</f>
        <v>990</v>
      </c>
      <c r="F18" s="21">
        <f t="shared" si="1"/>
        <v>0</v>
      </c>
      <c r="G18" s="21">
        <f t="shared" si="2"/>
        <v>990</v>
      </c>
      <c r="H18" s="21">
        <f t="shared" si="3"/>
        <v>49.5</v>
      </c>
      <c r="I18" s="21">
        <f t="shared" si="4"/>
        <v>0</v>
      </c>
      <c r="J18" s="22">
        <f t="shared" si="5"/>
        <v>1039.5</v>
      </c>
      <c r="K18" s="23">
        <v>990</v>
      </c>
      <c r="L18" s="23">
        <v>0</v>
      </c>
      <c r="M18" s="23">
        <v>49.5</v>
      </c>
      <c r="N18" s="23">
        <v>0</v>
      </c>
      <c r="O18" s="24">
        <v>1039.5</v>
      </c>
      <c r="P18" s="21">
        <f t="shared" si="6"/>
        <v>0</v>
      </c>
      <c r="Q18" s="15" t="str">
        <f t="shared" si="7"/>
        <v>MATCH</v>
      </c>
    </row>
    <row r="19" spans="1:17" ht="14" x14ac:dyDescent="0.15">
      <c r="A19" s="15" t="s">
        <v>210</v>
      </c>
      <c r="B19" s="19" t="s">
        <v>249</v>
      </c>
      <c r="C19" s="20">
        <v>46300</v>
      </c>
      <c r="D19" s="15" t="str">
        <f t="shared" si="0"/>
        <v>Yes</v>
      </c>
      <c r="E19" s="21">
        <f>SUMIF('Bill Lines'!$A$5:$A$27,A19,'Bill Lines'!$F$5:$F$27)</f>
        <v>1000</v>
      </c>
      <c r="F19" s="21">
        <f t="shared" si="1"/>
        <v>100</v>
      </c>
      <c r="G19" s="21">
        <f t="shared" si="2"/>
        <v>900</v>
      </c>
      <c r="H19" s="21">
        <f t="shared" si="3"/>
        <v>45</v>
      </c>
      <c r="I19" s="21">
        <f t="shared" si="4"/>
        <v>0</v>
      </c>
      <c r="J19" s="22">
        <f t="shared" si="5"/>
        <v>945</v>
      </c>
      <c r="K19" s="23">
        <v>1000</v>
      </c>
      <c r="L19" s="23">
        <v>100</v>
      </c>
      <c r="M19" s="23">
        <v>45</v>
      </c>
      <c r="N19" s="23">
        <v>0</v>
      </c>
      <c r="O19" s="24">
        <v>945</v>
      </c>
      <c r="P19" s="21">
        <f t="shared" si="6"/>
        <v>0</v>
      </c>
      <c r="Q19" s="15" t="str">
        <f t="shared" si="7"/>
        <v>MATCH</v>
      </c>
    </row>
    <row r="20" spans="1:17" ht="14" x14ac:dyDescent="0.15">
      <c r="A20" s="15" t="s">
        <v>211</v>
      </c>
      <c r="B20" s="19" t="s">
        <v>250</v>
      </c>
      <c r="C20" s="20">
        <v>46300</v>
      </c>
      <c r="D20" s="15" t="str">
        <f t="shared" si="0"/>
        <v>Yes</v>
      </c>
      <c r="E20" s="21">
        <f>SUMIF('Bill Lines'!$A$5:$A$27,A20,'Bill Lines'!$F$5:$F$27)</f>
        <v>420</v>
      </c>
      <c r="F20" s="21">
        <f t="shared" si="1"/>
        <v>0</v>
      </c>
      <c r="G20" s="21">
        <f t="shared" si="2"/>
        <v>420</v>
      </c>
      <c r="H20" s="21">
        <f t="shared" si="3"/>
        <v>21</v>
      </c>
      <c r="I20" s="21">
        <f t="shared" si="4"/>
        <v>40</v>
      </c>
      <c r="J20" s="22">
        <f t="shared" si="5"/>
        <v>481</v>
      </c>
      <c r="K20" s="23">
        <v>420</v>
      </c>
      <c r="L20" s="23">
        <v>0</v>
      </c>
      <c r="M20" s="23">
        <v>21</v>
      </c>
      <c r="N20" s="23">
        <v>40</v>
      </c>
      <c r="O20" s="24">
        <v>481</v>
      </c>
      <c r="P20" s="21">
        <f t="shared" si="6"/>
        <v>0</v>
      </c>
      <c r="Q20" s="15" t="str">
        <f t="shared" si="7"/>
        <v>MATCH</v>
      </c>
    </row>
    <row r="21" spans="1:17" ht="28" x14ac:dyDescent="0.15">
      <c r="A21" s="15" t="s">
        <v>212</v>
      </c>
      <c r="B21" s="19" t="s">
        <v>251</v>
      </c>
      <c r="C21" s="20">
        <v>46300</v>
      </c>
      <c r="D21" s="15" t="str">
        <f t="shared" si="0"/>
        <v>Yes</v>
      </c>
      <c r="E21" s="21">
        <f>SUMIF('Bill Lines'!$A$5:$A$27,A21,'Bill Lines'!$F$5:$F$27)</f>
        <v>80</v>
      </c>
      <c r="F21" s="21">
        <f t="shared" si="1"/>
        <v>0</v>
      </c>
      <c r="G21" s="21">
        <f t="shared" si="2"/>
        <v>80</v>
      </c>
      <c r="H21" s="21">
        <f t="shared" si="3"/>
        <v>4</v>
      </c>
      <c r="I21" s="21">
        <f t="shared" si="4"/>
        <v>40</v>
      </c>
      <c r="J21" s="22">
        <f t="shared" si="5"/>
        <v>124</v>
      </c>
      <c r="K21" s="23">
        <v>80</v>
      </c>
      <c r="L21" s="23">
        <v>0</v>
      </c>
      <c r="M21" s="23">
        <v>4</v>
      </c>
      <c r="N21" s="23">
        <v>40</v>
      </c>
      <c r="O21" s="24">
        <v>124</v>
      </c>
      <c r="P21" s="21">
        <f t="shared" si="6"/>
        <v>0</v>
      </c>
      <c r="Q21" s="15" t="str">
        <f t="shared" si="7"/>
        <v>MATCH</v>
      </c>
    </row>
    <row r="22" spans="1:17" ht="28" x14ac:dyDescent="0.15">
      <c r="A22" s="15" t="s">
        <v>213</v>
      </c>
      <c r="B22" s="19" t="s">
        <v>252</v>
      </c>
      <c r="C22" s="20">
        <v>46300</v>
      </c>
      <c r="D22" s="15" t="str">
        <f t="shared" si="0"/>
        <v>Yes</v>
      </c>
      <c r="E22" s="21">
        <f>SUMIF('Bill Lines'!$A$5:$A$27,A22,'Bill Lines'!$F$5:$F$27)</f>
        <v>370</v>
      </c>
      <c r="F22" s="21">
        <f t="shared" si="1"/>
        <v>0</v>
      </c>
      <c r="G22" s="21">
        <f t="shared" si="2"/>
        <v>370</v>
      </c>
      <c r="H22" s="21">
        <f t="shared" si="3"/>
        <v>18.5</v>
      </c>
      <c r="I22" s="21">
        <f t="shared" si="4"/>
        <v>40</v>
      </c>
      <c r="J22" s="22">
        <f t="shared" si="5"/>
        <v>428.5</v>
      </c>
      <c r="K22" s="23">
        <v>370</v>
      </c>
      <c r="L22" s="23">
        <v>0</v>
      </c>
      <c r="M22" s="23">
        <v>18.5</v>
      </c>
      <c r="N22" s="23">
        <v>40</v>
      </c>
      <c r="O22" s="24">
        <v>428.5</v>
      </c>
      <c r="P22" s="21">
        <f t="shared" si="6"/>
        <v>0</v>
      </c>
      <c r="Q22" s="15" t="str">
        <f t="shared" si="7"/>
        <v>MATCH</v>
      </c>
    </row>
    <row r="23" spans="1:17" ht="14" x14ac:dyDescent="0.15">
      <c r="A23" s="15" t="s">
        <v>214</v>
      </c>
      <c r="B23" s="19" t="s">
        <v>253</v>
      </c>
      <c r="C23" s="20">
        <v>46300</v>
      </c>
      <c r="D23" s="15" t="str">
        <f t="shared" si="0"/>
        <v>Yes</v>
      </c>
      <c r="E23" s="21">
        <f>SUMIF('Bill Lines'!$A$5:$A$27,A23,'Bill Lines'!$F$5:$F$27)</f>
        <v>240</v>
      </c>
      <c r="F23" s="21">
        <f t="shared" si="1"/>
        <v>0</v>
      </c>
      <c r="G23" s="21">
        <f t="shared" si="2"/>
        <v>240</v>
      </c>
      <c r="H23" s="21">
        <f t="shared" si="3"/>
        <v>12</v>
      </c>
      <c r="I23" s="21">
        <f t="shared" si="4"/>
        <v>40</v>
      </c>
      <c r="J23" s="22">
        <f t="shared" si="5"/>
        <v>292</v>
      </c>
      <c r="K23" s="23">
        <v>240</v>
      </c>
      <c r="L23" s="23">
        <v>0</v>
      </c>
      <c r="M23" s="23">
        <v>12</v>
      </c>
      <c r="N23" s="23">
        <v>40</v>
      </c>
      <c r="O23" s="24">
        <v>292</v>
      </c>
      <c r="P23" s="21">
        <f t="shared" si="6"/>
        <v>0</v>
      </c>
      <c r="Q23" s="15" t="str">
        <f t="shared" si="7"/>
        <v>MATCH</v>
      </c>
    </row>
    <row r="24" spans="1:17" ht="28" x14ac:dyDescent="0.15">
      <c r="A24" s="15" t="s">
        <v>215</v>
      </c>
      <c r="B24" s="19" t="s">
        <v>254</v>
      </c>
      <c r="C24" s="20">
        <v>46300</v>
      </c>
      <c r="D24" s="15" t="str">
        <f t="shared" si="0"/>
        <v>Yes</v>
      </c>
      <c r="E24" s="21">
        <f>SUMIF('Bill Lines'!$A$5:$A$27,A24,'Bill Lines'!$F$5:$F$27)</f>
        <v>520</v>
      </c>
      <c r="F24" s="21">
        <f t="shared" si="1"/>
        <v>0</v>
      </c>
      <c r="G24" s="21">
        <f t="shared" si="2"/>
        <v>520</v>
      </c>
      <c r="H24" s="21">
        <f t="shared" si="3"/>
        <v>26</v>
      </c>
      <c r="I24" s="21">
        <f t="shared" si="4"/>
        <v>0</v>
      </c>
      <c r="J24" s="22">
        <f t="shared" si="5"/>
        <v>546</v>
      </c>
      <c r="K24" s="23">
        <v>520</v>
      </c>
      <c r="L24" s="23">
        <v>0</v>
      </c>
      <c r="M24" s="23">
        <v>26</v>
      </c>
      <c r="N24" s="23">
        <v>0</v>
      </c>
      <c r="O24" s="24">
        <v>546</v>
      </c>
      <c r="P24" s="21">
        <f t="shared" si="6"/>
        <v>0</v>
      </c>
      <c r="Q24" s="15" t="str">
        <f t="shared" si="7"/>
        <v>MATCH</v>
      </c>
    </row>
    <row r="25" spans="1:17" ht="28" x14ac:dyDescent="0.15">
      <c r="A25" s="15" t="s">
        <v>216</v>
      </c>
      <c r="B25" s="19" t="s">
        <v>255</v>
      </c>
      <c r="C25" s="20">
        <v>46300</v>
      </c>
      <c r="D25" s="15" t="str">
        <f t="shared" si="0"/>
        <v>Yes</v>
      </c>
      <c r="E25" s="21">
        <f>SUMIF('Bill Lines'!$A$5:$A$27,A25,'Bill Lines'!$F$5:$F$27)</f>
        <v>100</v>
      </c>
      <c r="F25" s="21">
        <f t="shared" si="1"/>
        <v>0</v>
      </c>
      <c r="G25" s="21">
        <f t="shared" si="2"/>
        <v>100</v>
      </c>
      <c r="H25" s="21">
        <f t="shared" si="3"/>
        <v>5</v>
      </c>
      <c r="I25" s="21">
        <f t="shared" si="4"/>
        <v>40</v>
      </c>
      <c r="J25" s="22">
        <f t="shared" si="5"/>
        <v>145</v>
      </c>
      <c r="K25" s="23">
        <v>100</v>
      </c>
      <c r="L25" s="23">
        <v>0</v>
      </c>
      <c r="M25" s="23">
        <v>5</v>
      </c>
      <c r="N25" s="23">
        <v>40</v>
      </c>
      <c r="O25" s="24">
        <v>145</v>
      </c>
      <c r="P25" s="21">
        <f t="shared" si="6"/>
        <v>0</v>
      </c>
      <c r="Q25" s="15" t="str">
        <f t="shared" si="7"/>
        <v>MATCH</v>
      </c>
    </row>
    <row r="27" spans="1:17" x14ac:dyDescent="0.15">
      <c r="A27" s="9" t="s">
        <v>256</v>
      </c>
    </row>
    <row r="28" spans="1:17" x14ac:dyDescent="0.15">
      <c r="A28" t="s">
        <v>257</v>
      </c>
      <c r="E28">
        <f>COUNTA(A12:A25)</f>
        <v>14</v>
      </c>
    </row>
    <row r="29" spans="1:17" x14ac:dyDescent="0.15">
      <c r="A29" t="s">
        <v>258</v>
      </c>
      <c r="E29">
        <f>COUNTIF(Q12:Q25,"MATCH")</f>
        <v>14</v>
      </c>
    </row>
    <row r="30" spans="1:17" x14ac:dyDescent="0.15">
      <c r="A30" s="9" t="s">
        <v>259</v>
      </c>
      <c r="E30" s="25">
        <f>E29/E28</f>
        <v>1</v>
      </c>
    </row>
    <row r="31" spans="1:17" x14ac:dyDescent="0.15">
      <c r="A31" t="s">
        <v>260</v>
      </c>
      <c r="E31" s="26" t="e">
        <f>SUMPRODUCT(MAX(ABS(P12:P25)))</f>
        <v>#VALUE!</v>
      </c>
    </row>
    <row r="33" spans="1:1" x14ac:dyDescent="0.15">
      <c r="A33" s="12" t="s">
        <v>261</v>
      </c>
    </row>
  </sheetData>
  <mergeCells count="1">
    <mergeCell ref="F5:O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6"/>
  <sheetViews>
    <sheetView zoomScaleNormal="100" workbookViewId="0"/>
  </sheetViews>
  <sheetFormatPr baseColWidth="10" defaultColWidth="8.6640625" defaultRowHeight="13" x14ac:dyDescent="0.15"/>
  <cols>
    <col min="1" max="1" width="8" customWidth="1"/>
    <col min="2" max="2" width="13" customWidth="1"/>
    <col min="3" max="3" width="85" customWidth="1"/>
    <col min="4" max="4" width="34" customWidth="1"/>
    <col min="5" max="5" width="26" customWidth="1"/>
  </cols>
  <sheetData>
    <row r="1" spans="1:5" ht="17" x14ac:dyDescent="0.2">
      <c r="A1" s="11" t="s">
        <v>262</v>
      </c>
    </row>
    <row r="2" spans="1:5" x14ac:dyDescent="0.15">
      <c r="A2" s="12" t="s">
        <v>263</v>
      </c>
    </row>
    <row r="4" spans="1:5" ht="14" x14ac:dyDescent="0.15">
      <c r="A4" s="13" t="s">
        <v>264</v>
      </c>
      <c r="B4" s="13" t="s">
        <v>265</v>
      </c>
      <c r="C4" s="13" t="s">
        <v>266</v>
      </c>
      <c r="D4" s="13" t="s">
        <v>267</v>
      </c>
      <c r="E4" s="13" t="s">
        <v>268</v>
      </c>
    </row>
    <row r="5" spans="1:5" ht="14" x14ac:dyDescent="0.15">
      <c r="A5" s="27" t="s">
        <v>269</v>
      </c>
      <c r="B5" s="19" t="s">
        <v>188</v>
      </c>
      <c r="C5" s="19" t="s">
        <v>270</v>
      </c>
      <c r="D5" s="19" t="s">
        <v>271</v>
      </c>
      <c r="E5" s="19" t="s">
        <v>272</v>
      </c>
    </row>
    <row r="6" spans="1:5" ht="28" x14ac:dyDescent="0.15">
      <c r="A6" s="27" t="s">
        <v>273</v>
      </c>
      <c r="B6" s="19" t="s">
        <v>274</v>
      </c>
      <c r="C6" s="19" t="s">
        <v>275</v>
      </c>
      <c r="D6" s="19" t="s">
        <v>276</v>
      </c>
      <c r="E6" s="19" t="s">
        <v>272</v>
      </c>
    </row>
    <row r="7" spans="1:5" ht="28" x14ac:dyDescent="0.15">
      <c r="A7" s="27" t="s">
        <v>277</v>
      </c>
      <c r="B7" s="19" t="s">
        <v>278</v>
      </c>
      <c r="C7" s="19" t="s">
        <v>279</v>
      </c>
      <c r="D7" s="19" t="s">
        <v>280</v>
      </c>
      <c r="E7" s="19" t="s">
        <v>281</v>
      </c>
    </row>
    <row r="8" spans="1:5" ht="28" x14ac:dyDescent="0.15">
      <c r="A8" s="27" t="s">
        <v>282</v>
      </c>
      <c r="B8" s="19" t="s">
        <v>278</v>
      </c>
      <c r="C8" s="19" t="s">
        <v>283</v>
      </c>
      <c r="D8" s="19" t="s">
        <v>284</v>
      </c>
      <c r="E8" s="19" t="s">
        <v>215</v>
      </c>
    </row>
    <row r="9" spans="1:5" ht="28" x14ac:dyDescent="0.15">
      <c r="A9" s="27" t="s">
        <v>285</v>
      </c>
      <c r="B9" s="19" t="s">
        <v>286</v>
      </c>
      <c r="C9" s="19" t="s">
        <v>287</v>
      </c>
      <c r="D9" s="19" t="s">
        <v>288</v>
      </c>
      <c r="E9" s="19" t="s">
        <v>289</v>
      </c>
    </row>
    <row r="10" spans="1:5" ht="28" x14ac:dyDescent="0.15">
      <c r="A10" s="27" t="s">
        <v>290</v>
      </c>
      <c r="B10" s="19" t="s">
        <v>291</v>
      </c>
      <c r="C10" s="19" t="s">
        <v>292</v>
      </c>
      <c r="D10" s="19" t="s">
        <v>293</v>
      </c>
      <c r="E10" s="19" t="s">
        <v>294</v>
      </c>
    </row>
    <row r="11" spans="1:5" ht="28" x14ac:dyDescent="0.15">
      <c r="A11" s="27" t="s">
        <v>295</v>
      </c>
      <c r="B11" s="19" t="s">
        <v>291</v>
      </c>
      <c r="C11" s="19" t="s">
        <v>296</v>
      </c>
      <c r="D11" s="19" t="s">
        <v>297</v>
      </c>
      <c r="E11" s="19" t="s">
        <v>298</v>
      </c>
    </row>
    <row r="12" spans="1:5" ht="28" x14ac:dyDescent="0.15">
      <c r="A12" s="27" t="s">
        <v>299</v>
      </c>
      <c r="B12" s="19" t="s">
        <v>291</v>
      </c>
      <c r="C12" s="19" t="s">
        <v>300</v>
      </c>
      <c r="D12" s="19" t="s">
        <v>301</v>
      </c>
      <c r="E12" s="19" t="s">
        <v>302</v>
      </c>
    </row>
    <row r="13" spans="1:5" ht="28" x14ac:dyDescent="0.15">
      <c r="A13" s="27" t="s">
        <v>303</v>
      </c>
      <c r="B13" s="19" t="s">
        <v>291</v>
      </c>
      <c r="C13" s="19" t="s">
        <v>304</v>
      </c>
      <c r="D13" s="19" t="s">
        <v>305</v>
      </c>
      <c r="E13" s="19" t="s">
        <v>306</v>
      </c>
    </row>
    <row r="14" spans="1:5" ht="28" x14ac:dyDescent="0.15">
      <c r="A14" s="27" t="s">
        <v>307</v>
      </c>
      <c r="B14" s="19" t="s">
        <v>308</v>
      </c>
      <c r="C14" s="19" t="s">
        <v>309</v>
      </c>
      <c r="D14" s="19" t="s">
        <v>310</v>
      </c>
      <c r="E14" s="19" t="s">
        <v>311</v>
      </c>
    </row>
    <row r="15" spans="1:5" ht="28" x14ac:dyDescent="0.15">
      <c r="A15" s="27" t="s">
        <v>312</v>
      </c>
      <c r="B15" s="19" t="s">
        <v>313</v>
      </c>
      <c r="C15" s="19" t="s">
        <v>314</v>
      </c>
      <c r="D15" s="19" t="s">
        <v>315</v>
      </c>
      <c r="E15" s="19" t="s">
        <v>212</v>
      </c>
    </row>
    <row r="16" spans="1:5" ht="28" x14ac:dyDescent="0.15">
      <c r="A16" s="27" t="s">
        <v>316</v>
      </c>
      <c r="B16" s="19" t="s">
        <v>313</v>
      </c>
      <c r="C16" s="19" t="s">
        <v>317</v>
      </c>
      <c r="D16" s="19" t="s">
        <v>318</v>
      </c>
      <c r="E16" s="19" t="s">
        <v>212</v>
      </c>
    </row>
    <row r="17" spans="1:5" ht="28" x14ac:dyDescent="0.15">
      <c r="A17" s="27" t="s">
        <v>319</v>
      </c>
      <c r="B17" s="19" t="s">
        <v>313</v>
      </c>
      <c r="C17" s="19" t="s">
        <v>320</v>
      </c>
      <c r="D17" s="19" t="s">
        <v>321</v>
      </c>
      <c r="E17" s="19" t="s">
        <v>212</v>
      </c>
    </row>
    <row r="18" spans="1:5" ht="42" x14ac:dyDescent="0.15">
      <c r="A18" s="27" t="s">
        <v>322</v>
      </c>
      <c r="B18" s="19" t="s">
        <v>313</v>
      </c>
      <c r="C18" s="19" t="s">
        <v>323</v>
      </c>
      <c r="D18" s="19" t="s">
        <v>324</v>
      </c>
      <c r="E18" s="19" t="s">
        <v>325</v>
      </c>
    </row>
    <row r="19" spans="1:5" ht="28" x14ac:dyDescent="0.15">
      <c r="A19" s="27" t="s">
        <v>326</v>
      </c>
      <c r="B19" s="19" t="s">
        <v>313</v>
      </c>
      <c r="C19" s="19" t="s">
        <v>327</v>
      </c>
      <c r="D19" s="19" t="s">
        <v>328</v>
      </c>
      <c r="E19" s="19" t="s">
        <v>329</v>
      </c>
    </row>
    <row r="20" spans="1:5" ht="28" x14ac:dyDescent="0.15">
      <c r="A20" s="27" t="s">
        <v>330</v>
      </c>
      <c r="B20" s="19" t="s">
        <v>331</v>
      </c>
      <c r="C20" s="19" t="s">
        <v>332</v>
      </c>
      <c r="D20" s="19" t="s">
        <v>333</v>
      </c>
      <c r="E20" s="19" t="s">
        <v>334</v>
      </c>
    </row>
    <row r="21" spans="1:5" ht="28" x14ac:dyDescent="0.15">
      <c r="A21" s="27" t="s">
        <v>335</v>
      </c>
      <c r="B21" s="19" t="s">
        <v>336</v>
      </c>
      <c r="C21" s="19" t="s">
        <v>337</v>
      </c>
      <c r="D21" s="19" t="s">
        <v>338</v>
      </c>
      <c r="E21" s="19" t="s">
        <v>339</v>
      </c>
    </row>
    <row r="22" spans="1:5" ht="28" x14ac:dyDescent="0.15">
      <c r="A22" s="27" t="s">
        <v>340</v>
      </c>
      <c r="B22" s="19" t="s">
        <v>341</v>
      </c>
      <c r="C22" s="19" t="s">
        <v>342</v>
      </c>
      <c r="D22" s="19" t="s">
        <v>343</v>
      </c>
      <c r="E22" s="19" t="s">
        <v>344</v>
      </c>
    </row>
    <row r="23" spans="1:5" ht="28" x14ac:dyDescent="0.15">
      <c r="A23" s="27" t="s">
        <v>345</v>
      </c>
      <c r="B23" s="19" t="s">
        <v>346</v>
      </c>
      <c r="C23" s="19" t="s">
        <v>347</v>
      </c>
      <c r="D23" s="19" t="s">
        <v>348</v>
      </c>
      <c r="E23" s="19" t="s">
        <v>349</v>
      </c>
    </row>
    <row r="24" spans="1:5" ht="28" x14ac:dyDescent="0.15">
      <c r="A24" s="27" t="s">
        <v>350</v>
      </c>
      <c r="B24" s="19" t="s">
        <v>162</v>
      </c>
      <c r="C24" s="19" t="s">
        <v>351</v>
      </c>
      <c r="D24" s="19" t="s">
        <v>352</v>
      </c>
      <c r="E24" s="19" t="s">
        <v>216</v>
      </c>
    </row>
    <row r="25" spans="1:5" ht="42" x14ac:dyDescent="0.15">
      <c r="A25" s="27" t="s">
        <v>353</v>
      </c>
      <c r="B25" s="19" t="s">
        <v>354</v>
      </c>
      <c r="C25" s="19" t="s">
        <v>355</v>
      </c>
      <c r="D25" s="19" t="s">
        <v>356</v>
      </c>
      <c r="E25" s="19" t="s">
        <v>139</v>
      </c>
    </row>
    <row r="26" spans="1:5" ht="14" x14ac:dyDescent="0.15">
      <c r="A26" s="27" t="s">
        <v>357</v>
      </c>
      <c r="B26" s="19" t="s">
        <v>358</v>
      </c>
      <c r="C26" s="19" t="s">
        <v>359</v>
      </c>
      <c r="D26" s="19" t="s">
        <v>360</v>
      </c>
      <c r="E26" s="19" t="s">
        <v>216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zoomScaleNormal="100" workbookViewId="0"/>
  </sheetViews>
  <sheetFormatPr baseColWidth="10" defaultColWidth="8.6640625" defaultRowHeight="13" x14ac:dyDescent="0.15"/>
  <cols>
    <col min="1" max="2" width="8" customWidth="1"/>
    <col min="3" max="3" width="38" customWidth="1"/>
    <col min="4" max="4" width="18" customWidth="1"/>
    <col min="5" max="5" width="95" customWidth="1"/>
    <col min="6" max="6" width="14" customWidth="1"/>
    <col min="7" max="7" width="12" customWidth="1"/>
    <col min="8" max="8" width="9" customWidth="1"/>
  </cols>
  <sheetData>
    <row r="1" spans="1:8" ht="17" x14ac:dyDescent="0.2">
      <c r="A1" s="11" t="s">
        <v>361</v>
      </c>
    </row>
    <row r="2" spans="1:8" x14ac:dyDescent="0.15">
      <c r="A2" s="12" t="s">
        <v>362</v>
      </c>
    </row>
    <row r="4" spans="1:8" ht="28" x14ac:dyDescent="0.15">
      <c r="A4" s="13" t="s">
        <v>363</v>
      </c>
      <c r="B4" s="13" t="s">
        <v>364</v>
      </c>
      <c r="C4" s="13" t="s">
        <v>226</v>
      </c>
      <c r="D4" s="13" t="s">
        <v>365</v>
      </c>
      <c r="E4" s="13" t="s">
        <v>366</v>
      </c>
      <c r="F4" s="13" t="s">
        <v>367</v>
      </c>
      <c r="G4" s="13" t="s">
        <v>368</v>
      </c>
      <c r="H4" s="13" t="s">
        <v>241</v>
      </c>
    </row>
    <row r="5" spans="1:8" ht="70" x14ac:dyDescent="0.15">
      <c r="A5" s="27" t="s">
        <v>339</v>
      </c>
      <c r="B5" s="19" t="s">
        <v>369</v>
      </c>
      <c r="C5" s="19" t="s">
        <v>370</v>
      </c>
      <c r="D5" s="19" t="s">
        <v>371</v>
      </c>
      <c r="E5" s="19" t="s">
        <v>372</v>
      </c>
      <c r="F5" s="19" t="s">
        <v>373</v>
      </c>
      <c r="G5" s="19" t="s">
        <v>374</v>
      </c>
      <c r="H5" s="28" t="s">
        <v>375</v>
      </c>
    </row>
    <row r="6" spans="1:8" ht="196" x14ac:dyDescent="0.15">
      <c r="A6" s="27" t="s">
        <v>203</v>
      </c>
      <c r="B6" s="19" t="s">
        <v>369</v>
      </c>
      <c r="C6" s="19" t="s">
        <v>242</v>
      </c>
      <c r="D6" s="19" t="s">
        <v>371</v>
      </c>
      <c r="E6" s="19" t="s">
        <v>376</v>
      </c>
      <c r="F6" s="29">
        <v>798</v>
      </c>
      <c r="G6" s="29">
        <v>798</v>
      </c>
      <c r="H6" s="28" t="s">
        <v>375</v>
      </c>
    </row>
    <row r="7" spans="1:8" ht="56" x14ac:dyDescent="0.15">
      <c r="A7" s="27" t="s">
        <v>377</v>
      </c>
      <c r="B7" s="19" t="s">
        <v>369</v>
      </c>
      <c r="C7" s="19" t="s">
        <v>378</v>
      </c>
      <c r="D7" s="19" t="s">
        <v>371</v>
      </c>
      <c r="E7" s="19" t="s">
        <v>379</v>
      </c>
      <c r="F7" s="19" t="s">
        <v>373</v>
      </c>
      <c r="G7" s="19" t="s">
        <v>374</v>
      </c>
      <c r="H7" s="28" t="s">
        <v>375</v>
      </c>
    </row>
    <row r="8" spans="1:8" ht="42" x14ac:dyDescent="0.15">
      <c r="A8" s="27" t="s">
        <v>349</v>
      </c>
      <c r="B8" s="19" t="s">
        <v>369</v>
      </c>
      <c r="C8" s="19" t="s">
        <v>380</v>
      </c>
      <c r="D8" s="19" t="s">
        <v>371</v>
      </c>
      <c r="E8" s="19" t="s">
        <v>381</v>
      </c>
      <c r="F8" s="19" t="s">
        <v>373</v>
      </c>
      <c r="G8" s="19" t="s">
        <v>374</v>
      </c>
      <c r="H8" s="28" t="s">
        <v>375</v>
      </c>
    </row>
    <row r="9" spans="1:8" ht="42" x14ac:dyDescent="0.15">
      <c r="A9" s="27" t="s">
        <v>382</v>
      </c>
      <c r="B9" s="19" t="s">
        <v>369</v>
      </c>
      <c r="C9" s="19" t="s">
        <v>383</v>
      </c>
      <c r="D9" s="19" t="s">
        <v>371</v>
      </c>
      <c r="E9" s="19" t="s">
        <v>384</v>
      </c>
      <c r="F9" s="19" t="s">
        <v>373</v>
      </c>
      <c r="G9" s="19" t="s">
        <v>374</v>
      </c>
      <c r="H9" s="28" t="s">
        <v>375</v>
      </c>
    </row>
    <row r="10" spans="1:8" ht="56" x14ac:dyDescent="0.15">
      <c r="A10" s="27" t="s">
        <v>344</v>
      </c>
      <c r="B10" s="19" t="s">
        <v>369</v>
      </c>
      <c r="C10" s="19" t="s">
        <v>385</v>
      </c>
      <c r="D10" s="19" t="s">
        <v>371</v>
      </c>
      <c r="E10" s="19" t="s">
        <v>386</v>
      </c>
      <c r="F10" s="19" t="s">
        <v>373</v>
      </c>
      <c r="G10" s="19" t="s">
        <v>374</v>
      </c>
      <c r="H10" s="28" t="s">
        <v>375</v>
      </c>
    </row>
    <row r="11" spans="1:8" ht="168" x14ac:dyDescent="0.15">
      <c r="A11" s="27" t="s">
        <v>204</v>
      </c>
      <c r="B11" s="19" t="s">
        <v>369</v>
      </c>
      <c r="C11" s="19" t="s">
        <v>243</v>
      </c>
      <c r="D11" s="19" t="s">
        <v>371</v>
      </c>
      <c r="E11" s="19" t="s">
        <v>387</v>
      </c>
      <c r="F11" s="29">
        <v>302.5</v>
      </c>
      <c r="G11" s="29">
        <v>302.5</v>
      </c>
      <c r="H11" s="28" t="s">
        <v>375</v>
      </c>
    </row>
    <row r="12" spans="1:8" ht="182" x14ac:dyDescent="0.15">
      <c r="A12" s="27" t="s">
        <v>205</v>
      </c>
      <c r="B12" s="19" t="s">
        <v>388</v>
      </c>
      <c r="C12" s="19" t="s">
        <v>244</v>
      </c>
      <c r="D12" s="19" t="s">
        <v>371</v>
      </c>
      <c r="E12" s="19" t="s">
        <v>389</v>
      </c>
      <c r="F12" s="29">
        <v>554.5</v>
      </c>
      <c r="G12" s="29">
        <v>554.5</v>
      </c>
      <c r="H12" s="28" t="s">
        <v>375</v>
      </c>
    </row>
    <row r="13" spans="1:8" ht="168" x14ac:dyDescent="0.15">
      <c r="A13" s="27" t="s">
        <v>206</v>
      </c>
      <c r="B13" s="19" t="s">
        <v>388</v>
      </c>
      <c r="C13" s="19" t="s">
        <v>245</v>
      </c>
      <c r="D13" s="19" t="s">
        <v>371</v>
      </c>
      <c r="E13" s="19" t="s">
        <v>390</v>
      </c>
      <c r="F13" s="29">
        <v>525</v>
      </c>
      <c r="G13" s="29">
        <v>525</v>
      </c>
      <c r="H13" s="28" t="s">
        <v>375</v>
      </c>
    </row>
    <row r="14" spans="1:8" ht="196" x14ac:dyDescent="0.15">
      <c r="A14" s="27" t="s">
        <v>207</v>
      </c>
      <c r="B14" s="19" t="s">
        <v>388</v>
      </c>
      <c r="C14" s="19" t="s">
        <v>246</v>
      </c>
      <c r="D14" s="19" t="s">
        <v>371</v>
      </c>
      <c r="E14" s="19" t="s">
        <v>391</v>
      </c>
      <c r="F14" s="29">
        <v>1096.2</v>
      </c>
      <c r="G14" s="29">
        <v>1096.2</v>
      </c>
      <c r="H14" s="28" t="s">
        <v>375</v>
      </c>
    </row>
    <row r="15" spans="1:8" ht="168" x14ac:dyDescent="0.15">
      <c r="A15" s="27" t="s">
        <v>208</v>
      </c>
      <c r="B15" s="19" t="s">
        <v>388</v>
      </c>
      <c r="C15" s="19" t="s">
        <v>247</v>
      </c>
      <c r="D15" s="19" t="s">
        <v>392</v>
      </c>
      <c r="E15" s="19" t="s">
        <v>393</v>
      </c>
      <c r="F15" s="29">
        <v>1218</v>
      </c>
      <c r="G15" s="29">
        <v>1218</v>
      </c>
      <c r="H15" s="28" t="s">
        <v>375</v>
      </c>
    </row>
    <row r="16" spans="1:8" ht="182" x14ac:dyDescent="0.15">
      <c r="A16" s="27" t="s">
        <v>209</v>
      </c>
      <c r="B16" s="19" t="s">
        <v>388</v>
      </c>
      <c r="C16" s="19" t="s">
        <v>248</v>
      </c>
      <c r="D16" s="19" t="s">
        <v>371</v>
      </c>
      <c r="E16" s="19" t="s">
        <v>394</v>
      </c>
      <c r="F16" s="29">
        <v>1039.5</v>
      </c>
      <c r="G16" s="29">
        <v>1039.5</v>
      </c>
      <c r="H16" s="28" t="s">
        <v>375</v>
      </c>
    </row>
    <row r="17" spans="1:8" ht="224" x14ac:dyDescent="0.15">
      <c r="A17" s="27" t="s">
        <v>210</v>
      </c>
      <c r="B17" s="19" t="s">
        <v>388</v>
      </c>
      <c r="C17" s="19" t="s">
        <v>249</v>
      </c>
      <c r="D17" s="19" t="s">
        <v>371</v>
      </c>
      <c r="E17" s="19" t="s">
        <v>395</v>
      </c>
      <c r="F17" s="29">
        <v>945</v>
      </c>
      <c r="G17" s="29">
        <v>945</v>
      </c>
      <c r="H17" s="28" t="s">
        <v>375</v>
      </c>
    </row>
    <row r="18" spans="1:8" ht="238" x14ac:dyDescent="0.15">
      <c r="A18" s="27" t="s">
        <v>211</v>
      </c>
      <c r="B18" s="19" t="s">
        <v>388</v>
      </c>
      <c r="C18" s="19" t="s">
        <v>250</v>
      </c>
      <c r="D18" s="19" t="s">
        <v>371</v>
      </c>
      <c r="E18" s="19" t="s">
        <v>396</v>
      </c>
      <c r="F18" s="29">
        <v>481</v>
      </c>
      <c r="G18" s="29">
        <v>481</v>
      </c>
      <c r="H18" s="28" t="s">
        <v>375</v>
      </c>
    </row>
    <row r="19" spans="1:8" ht="238" x14ac:dyDescent="0.15">
      <c r="A19" s="27" t="s">
        <v>212</v>
      </c>
      <c r="B19" s="19" t="s">
        <v>388</v>
      </c>
      <c r="C19" s="19" t="s">
        <v>251</v>
      </c>
      <c r="D19" s="19" t="s">
        <v>371</v>
      </c>
      <c r="E19" s="19" t="s">
        <v>397</v>
      </c>
      <c r="F19" s="29">
        <v>124</v>
      </c>
      <c r="G19" s="29">
        <v>124</v>
      </c>
      <c r="H19" s="28" t="s">
        <v>375</v>
      </c>
    </row>
    <row r="20" spans="1:8" ht="210" x14ac:dyDescent="0.15">
      <c r="A20" s="27" t="s">
        <v>213</v>
      </c>
      <c r="B20" s="19" t="s">
        <v>388</v>
      </c>
      <c r="C20" s="19" t="s">
        <v>252</v>
      </c>
      <c r="D20" s="19" t="s">
        <v>371</v>
      </c>
      <c r="E20" s="19" t="s">
        <v>398</v>
      </c>
      <c r="F20" s="29">
        <v>428.5</v>
      </c>
      <c r="G20" s="29">
        <v>428.5</v>
      </c>
      <c r="H20" s="28" t="s">
        <v>375</v>
      </c>
    </row>
    <row r="21" spans="1:8" ht="140" x14ac:dyDescent="0.15">
      <c r="A21" s="27" t="s">
        <v>214</v>
      </c>
      <c r="B21" s="19" t="s">
        <v>388</v>
      </c>
      <c r="C21" s="19" t="s">
        <v>253</v>
      </c>
      <c r="D21" s="19" t="s">
        <v>371</v>
      </c>
      <c r="E21" s="19" t="s">
        <v>399</v>
      </c>
      <c r="F21" s="29">
        <v>292</v>
      </c>
      <c r="G21" s="29">
        <v>292</v>
      </c>
      <c r="H21" s="28" t="s">
        <v>375</v>
      </c>
    </row>
    <row r="22" spans="1:8" ht="168" x14ac:dyDescent="0.15">
      <c r="A22" s="27" t="s">
        <v>215</v>
      </c>
      <c r="B22" s="19" t="s">
        <v>388</v>
      </c>
      <c r="C22" s="19" t="s">
        <v>254</v>
      </c>
      <c r="D22" s="19" t="s">
        <v>371</v>
      </c>
      <c r="E22" s="19" t="s">
        <v>400</v>
      </c>
      <c r="F22" s="29">
        <v>546</v>
      </c>
      <c r="G22" s="29">
        <v>546</v>
      </c>
      <c r="H22" s="28" t="s">
        <v>375</v>
      </c>
    </row>
    <row r="23" spans="1:8" ht="384" x14ac:dyDescent="0.15">
      <c r="A23" s="27" t="s">
        <v>216</v>
      </c>
      <c r="B23" s="19" t="s">
        <v>388</v>
      </c>
      <c r="C23" s="19" t="s">
        <v>255</v>
      </c>
      <c r="D23" s="19" t="s">
        <v>401</v>
      </c>
      <c r="E23" s="19" t="s">
        <v>402</v>
      </c>
      <c r="F23" s="19" t="s">
        <v>373</v>
      </c>
      <c r="G23" s="19" t="s">
        <v>374</v>
      </c>
      <c r="H23" s="28" t="s">
        <v>375</v>
      </c>
    </row>
    <row r="25" spans="1:8" x14ac:dyDescent="0.15">
      <c r="A25" s="9" t="s">
        <v>403</v>
      </c>
      <c r="C25" s="9" t="str">
        <f>COUNTIF(H5:H23,"PASS")&amp;" of "&amp;COUNTA(H5:H23)</f>
        <v>19 of 19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2"/>
  <sheetViews>
    <sheetView zoomScaleNormal="100" workbookViewId="0"/>
  </sheetViews>
  <sheetFormatPr baseColWidth="10" defaultColWidth="8.6640625" defaultRowHeight="13" x14ac:dyDescent="0.15"/>
  <cols>
    <col min="1" max="1" width="42" customWidth="1"/>
    <col min="2" max="2" width="60" customWidth="1"/>
    <col min="3" max="3" width="55" customWidth="1"/>
    <col min="4" max="4" width="40" customWidth="1"/>
  </cols>
  <sheetData>
    <row r="1" spans="1:4" ht="54" x14ac:dyDescent="0.15">
      <c r="A1" s="30" t="s">
        <v>404</v>
      </c>
    </row>
    <row r="4" spans="1:4" ht="28" x14ac:dyDescent="0.15">
      <c r="A4" s="31" t="s">
        <v>405</v>
      </c>
      <c r="B4" s="32"/>
      <c r="C4" s="32"/>
      <c r="D4" s="32"/>
    </row>
    <row r="5" spans="1:4" ht="28" x14ac:dyDescent="0.15">
      <c r="A5" s="33" t="s">
        <v>406</v>
      </c>
      <c r="B5" s="1" t="s">
        <v>407</v>
      </c>
      <c r="C5" s="1" t="s">
        <v>408</v>
      </c>
      <c r="D5" s="1" t="s">
        <v>409</v>
      </c>
    </row>
    <row r="6" spans="1:4" ht="42" x14ac:dyDescent="0.15">
      <c r="A6" s="33" t="s">
        <v>410</v>
      </c>
      <c r="B6" s="1" t="s">
        <v>411</v>
      </c>
      <c r="C6" s="1" t="s">
        <v>412</v>
      </c>
      <c r="D6" s="1" t="s">
        <v>413</v>
      </c>
    </row>
    <row r="7" spans="1:4" ht="42" x14ac:dyDescent="0.15">
      <c r="A7" s="33" t="s">
        <v>414</v>
      </c>
      <c r="B7" s="1" t="s">
        <v>415</v>
      </c>
      <c r="C7" s="1" t="s">
        <v>416</v>
      </c>
      <c r="D7" s="1" t="s">
        <v>417</v>
      </c>
    </row>
    <row r="9" spans="1:4" ht="28" x14ac:dyDescent="0.15">
      <c r="A9" s="31" t="s">
        <v>418</v>
      </c>
      <c r="B9" s="32"/>
      <c r="C9" s="32"/>
      <c r="D9" s="32"/>
    </row>
    <row r="10" spans="1:4" ht="28" x14ac:dyDescent="0.15">
      <c r="A10" s="33" t="s">
        <v>419</v>
      </c>
      <c r="B10" s="1">
        <f>COUNTA(Menu!A2:A35)</f>
        <v>34</v>
      </c>
      <c r="C10" s="1" t="s">
        <v>420</v>
      </c>
      <c r="D10" s="1"/>
    </row>
    <row r="11" spans="1:4" ht="14" x14ac:dyDescent="0.15">
      <c r="A11" s="33" t="s">
        <v>421</v>
      </c>
      <c r="B11" s="1">
        <f>COUNTIF(Menu!I2:I35,"No")</f>
        <v>14</v>
      </c>
      <c r="C11" s="34">
        <f>B11/B10</f>
        <v>0.41176470588235292</v>
      </c>
      <c r="D11" s="1"/>
    </row>
    <row r="12" spans="1:4" ht="14" x14ac:dyDescent="0.15">
      <c r="A12" s="33" t="s">
        <v>422</v>
      </c>
      <c r="B12" s="1" t="str">
        <f>COUNTIFS(Menu!B2:B35,"Main Course",Menu!I2:I35,"Yes")&amp;" of "&amp;COUNTIF(Menu!B2:B35,"Main Course")</f>
        <v>4 of 7</v>
      </c>
      <c r="C12" s="1" t="s">
        <v>423</v>
      </c>
      <c r="D12" s="1"/>
    </row>
    <row r="13" spans="1:4" ht="14" x14ac:dyDescent="0.15">
      <c r="A13" s="33" t="s">
        <v>424</v>
      </c>
      <c r="B13" s="1" t="str">
        <f>COUNTIFS(Menu!B2:B35,"Breads &amp; Rice",Menu!I2:I35,"Yes")&amp;" of "&amp;COUNTIF(Menu!B2:B35,"Breads &amp; Rice")</f>
        <v>3 of 7</v>
      </c>
      <c r="C13" s="1" t="s">
        <v>425</v>
      </c>
      <c r="D13" s="1"/>
    </row>
    <row r="14" spans="1:4" ht="28" x14ac:dyDescent="0.15">
      <c r="A14" s="33" t="s">
        <v>426</v>
      </c>
      <c r="B14" s="1">
        <f>COUNTBLANK(Menu!H2:H35)</f>
        <v>16</v>
      </c>
      <c r="C14" s="1" t="s">
        <v>427</v>
      </c>
      <c r="D14" s="1"/>
    </row>
    <row r="15" spans="1:4" ht="28" x14ac:dyDescent="0.15">
      <c r="A15" s="33" t="s">
        <v>428</v>
      </c>
      <c r="B15" s="1">
        <f>SUMPRODUCT((Menu!H2:H35="")*(Menu!I2:I35="Yes"))</f>
        <v>8</v>
      </c>
      <c r="C15" s="1" t="s">
        <v>429</v>
      </c>
      <c r="D15" s="1"/>
    </row>
    <row r="16" spans="1:4" ht="28" x14ac:dyDescent="0.15">
      <c r="A16" s="33" t="s">
        <v>430</v>
      </c>
      <c r="B16" s="1" t="str">
        <f>MIN(Menu!G2:G35)&amp;" - "&amp;MAX(Menu!G2:G35)</f>
        <v>8 - 29</v>
      </c>
      <c r="C16" s="1" t="s">
        <v>431</v>
      </c>
      <c r="D16" s="1"/>
    </row>
    <row r="17" spans="1:4" ht="28" x14ac:dyDescent="0.15">
      <c r="A17" s="33" t="s">
        <v>432</v>
      </c>
      <c r="B17" s="1">
        <f>_xlfn.MINIFS(Menu!D2:D35,Menu!I2:I35,"Yes")</f>
        <v>60</v>
      </c>
      <c r="C17" s="1" t="s">
        <v>433</v>
      </c>
      <c r="D17" s="1"/>
    </row>
    <row r="19" spans="1:4" ht="28" x14ac:dyDescent="0.15">
      <c r="A19" s="31" t="s">
        <v>434</v>
      </c>
      <c r="B19" s="32"/>
      <c r="C19" s="32"/>
      <c r="D19" s="32"/>
    </row>
    <row r="20" spans="1:4" ht="23.75" customHeight="1" x14ac:dyDescent="0.15">
      <c r="A20" s="33" t="s">
        <v>435</v>
      </c>
      <c r="B20" s="40" t="s">
        <v>436</v>
      </c>
      <c r="C20" s="40"/>
      <c r="D20" s="40"/>
    </row>
    <row r="21" spans="1:4" ht="23.75" customHeight="1" x14ac:dyDescent="0.15">
      <c r="A21" s="33" t="s">
        <v>437</v>
      </c>
      <c r="B21" s="40" t="s">
        <v>438</v>
      </c>
      <c r="C21" s="40"/>
      <c r="D21" s="40"/>
    </row>
    <row r="22" spans="1:4" ht="35" customHeight="1" x14ac:dyDescent="0.15">
      <c r="A22" s="33" t="s">
        <v>439</v>
      </c>
      <c r="B22" s="40" t="s">
        <v>440</v>
      </c>
      <c r="C22" s="40"/>
      <c r="D22" s="40"/>
    </row>
    <row r="23" spans="1:4" ht="23.75" customHeight="1" x14ac:dyDescent="0.15">
      <c r="A23" s="33" t="s">
        <v>441</v>
      </c>
      <c r="B23" s="40" t="s">
        <v>442</v>
      </c>
      <c r="C23" s="40"/>
      <c r="D23" s="40"/>
    </row>
    <row r="24" spans="1:4" ht="23.75" customHeight="1" x14ac:dyDescent="0.15">
      <c r="A24" s="33" t="s">
        <v>443</v>
      </c>
      <c r="B24" s="40" t="s">
        <v>444</v>
      </c>
      <c r="C24" s="40"/>
      <c r="D24" s="40"/>
    </row>
    <row r="25" spans="1:4" ht="23.75" customHeight="1" x14ac:dyDescent="0.15">
      <c r="A25" s="33" t="s">
        <v>445</v>
      </c>
      <c r="B25" s="40" t="s">
        <v>446</v>
      </c>
      <c r="C25" s="40"/>
      <c r="D25" s="40"/>
    </row>
    <row r="27" spans="1:4" ht="28" x14ac:dyDescent="0.15">
      <c r="A27" s="31" t="s">
        <v>447</v>
      </c>
      <c r="B27" s="32"/>
      <c r="C27" s="32"/>
      <c r="D27" s="32"/>
    </row>
    <row r="28" spans="1:4" ht="15" customHeight="1" x14ac:dyDescent="0.15">
      <c r="A28" s="33" t="s">
        <v>448</v>
      </c>
      <c r="B28" s="40" t="s">
        <v>449</v>
      </c>
      <c r="C28" s="40"/>
      <c r="D28" s="40"/>
    </row>
    <row r="29" spans="1:4" ht="23.75" customHeight="1" x14ac:dyDescent="0.15">
      <c r="A29" s="33" t="s">
        <v>450</v>
      </c>
      <c r="B29" s="40" t="s">
        <v>451</v>
      </c>
      <c r="C29" s="40"/>
      <c r="D29" s="40"/>
    </row>
    <row r="30" spans="1:4" ht="15" customHeight="1" x14ac:dyDescent="0.15">
      <c r="A30" s="33" t="s">
        <v>452</v>
      </c>
      <c r="B30" s="40" t="s">
        <v>453</v>
      </c>
      <c r="C30" s="40"/>
      <c r="D30" s="40"/>
    </row>
    <row r="31" spans="1:4" ht="23.75" customHeight="1" x14ac:dyDescent="0.15">
      <c r="A31" s="33" t="s">
        <v>454</v>
      </c>
      <c r="B31" s="40" t="s">
        <v>455</v>
      </c>
      <c r="C31" s="40"/>
      <c r="D31" s="40"/>
    </row>
    <row r="32" spans="1:4" ht="15" customHeight="1" x14ac:dyDescent="0.15">
      <c r="A32" s="33" t="s">
        <v>456</v>
      </c>
      <c r="B32" s="41" t="s">
        <v>457</v>
      </c>
      <c r="C32" s="41"/>
      <c r="D32" s="41"/>
    </row>
  </sheetData>
  <mergeCells count="11">
    <mergeCell ref="B32:D32"/>
    <mergeCell ref="B25:D25"/>
    <mergeCell ref="B28:D28"/>
    <mergeCell ref="B29:D29"/>
    <mergeCell ref="B30:D30"/>
    <mergeCell ref="B31:D31"/>
    <mergeCell ref="B20:D20"/>
    <mergeCell ref="B21:D21"/>
    <mergeCell ref="B22:D22"/>
    <mergeCell ref="B23:D23"/>
    <mergeCell ref="B24:D2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8"/>
  <sheetViews>
    <sheetView tabSelected="1" topLeftCell="I1" zoomScaleNormal="100" workbookViewId="0">
      <pane ySplit="3" topLeftCell="A12" activePane="bottomLeft" state="frozen"/>
      <selection pane="bottomLeft" activeCell="J30" sqref="J30"/>
    </sheetView>
  </sheetViews>
  <sheetFormatPr baseColWidth="10" defaultColWidth="8.6640625" defaultRowHeight="13" x14ac:dyDescent="0.15"/>
  <cols>
    <col min="1" max="1" width="5" customWidth="1"/>
    <col min="2" max="2" width="12" customWidth="1"/>
    <col min="3" max="3" width="22" customWidth="1"/>
    <col min="4" max="5" width="18" customWidth="1"/>
    <col min="6" max="6" width="62" customWidth="1"/>
    <col min="7" max="8" width="58" customWidth="1"/>
    <col min="9" max="9" width="18" customWidth="1"/>
    <col min="10" max="10" width="58" customWidth="1"/>
  </cols>
  <sheetData>
    <row r="1" spans="1:10" ht="15" customHeight="1" x14ac:dyDescent="0.15">
      <c r="A1" s="9" t="s">
        <v>473</v>
      </c>
    </row>
    <row r="2" spans="1:10" ht="15" customHeight="1" x14ac:dyDescent="0.15">
      <c r="A2" s="35" t="s">
        <v>474</v>
      </c>
    </row>
    <row r="3" spans="1:10" ht="23.25" customHeight="1" x14ac:dyDescent="0.15">
      <c r="A3" s="7" t="s">
        <v>475</v>
      </c>
      <c r="B3" s="7" t="s">
        <v>476</v>
      </c>
      <c r="C3" s="7" t="s">
        <v>477</v>
      </c>
      <c r="D3" s="7" t="s">
        <v>478</v>
      </c>
      <c r="E3" s="7" t="s">
        <v>479</v>
      </c>
      <c r="F3" s="7" t="s">
        <v>480</v>
      </c>
      <c r="G3" s="7" t="s">
        <v>481</v>
      </c>
      <c r="H3" s="7" t="s">
        <v>482</v>
      </c>
      <c r="I3" s="7" t="s">
        <v>483</v>
      </c>
      <c r="J3" s="42" t="s">
        <v>522</v>
      </c>
    </row>
    <row r="4" spans="1:10" ht="107" customHeight="1" x14ac:dyDescent="0.15">
      <c r="A4" s="36">
        <v>1</v>
      </c>
      <c r="B4" s="37">
        <v>46290</v>
      </c>
      <c r="C4" s="38" t="s">
        <v>484</v>
      </c>
      <c r="D4" s="38" t="s">
        <v>485</v>
      </c>
      <c r="E4" s="38" t="s">
        <v>486</v>
      </c>
      <c r="F4" s="38" t="s">
        <v>458</v>
      </c>
      <c r="G4" s="38" t="s">
        <v>487</v>
      </c>
      <c r="H4" s="38" t="s">
        <v>488</v>
      </c>
      <c r="I4" s="38" t="s">
        <v>489</v>
      </c>
    </row>
    <row r="5" spans="1:10" ht="80" customHeight="1" x14ac:dyDescent="0.15">
      <c r="A5" s="36">
        <v>2</v>
      </c>
      <c r="B5" s="37">
        <v>46290</v>
      </c>
      <c r="C5" s="38" t="s">
        <v>484</v>
      </c>
      <c r="D5" s="38" t="s">
        <v>485</v>
      </c>
      <c r="E5" s="38" t="s">
        <v>486</v>
      </c>
      <c r="F5" s="38" t="s">
        <v>459</v>
      </c>
      <c r="G5" s="38" t="s">
        <v>490</v>
      </c>
      <c r="H5" s="38" t="s">
        <v>491</v>
      </c>
      <c r="I5" s="38" t="s">
        <v>489</v>
      </c>
    </row>
    <row r="6" spans="1:10" ht="98" customHeight="1" x14ac:dyDescent="0.15">
      <c r="A6" s="36">
        <v>3</v>
      </c>
      <c r="B6" s="37">
        <v>46291</v>
      </c>
      <c r="C6" s="38" t="s">
        <v>484</v>
      </c>
      <c r="D6" s="38" t="s">
        <v>485</v>
      </c>
      <c r="E6" s="38" t="s">
        <v>486</v>
      </c>
      <c r="F6" s="38" t="s">
        <v>460</v>
      </c>
      <c r="G6" s="38" t="s">
        <v>492</v>
      </c>
      <c r="H6" s="38" t="s">
        <v>493</v>
      </c>
      <c r="I6" s="38" t="s">
        <v>489</v>
      </c>
    </row>
    <row r="7" spans="1:10" ht="95" customHeight="1" x14ac:dyDescent="0.15">
      <c r="A7" s="36">
        <v>4</v>
      </c>
      <c r="B7" s="37">
        <v>46291</v>
      </c>
      <c r="C7" s="38" t="s">
        <v>484</v>
      </c>
      <c r="D7" s="38" t="s">
        <v>485</v>
      </c>
      <c r="E7" s="38" t="s">
        <v>486</v>
      </c>
      <c r="F7" s="38" t="s">
        <v>461</v>
      </c>
      <c r="G7" s="38" t="s">
        <v>494</v>
      </c>
      <c r="H7" s="38" t="s">
        <v>495</v>
      </c>
      <c r="I7" s="38" t="s">
        <v>489</v>
      </c>
      <c r="J7" s="43"/>
    </row>
    <row r="8" spans="1:10" ht="99" customHeight="1" x14ac:dyDescent="0.15">
      <c r="A8" s="36">
        <v>5</v>
      </c>
      <c r="B8" s="37">
        <v>46292</v>
      </c>
      <c r="C8" s="38" t="s">
        <v>484</v>
      </c>
      <c r="D8" s="38" t="s">
        <v>485</v>
      </c>
      <c r="E8" s="38" t="s">
        <v>486</v>
      </c>
      <c r="F8" s="38" t="s">
        <v>462</v>
      </c>
      <c r="G8" s="38" t="s">
        <v>496</v>
      </c>
      <c r="H8" s="38" t="s">
        <v>497</v>
      </c>
      <c r="I8" s="38" t="s">
        <v>489</v>
      </c>
    </row>
    <row r="9" spans="1:10" ht="93" customHeight="1" x14ac:dyDescent="0.15">
      <c r="A9" s="36">
        <v>6</v>
      </c>
      <c r="B9" s="37">
        <v>46293</v>
      </c>
      <c r="C9" s="38" t="s">
        <v>484</v>
      </c>
      <c r="D9" s="38" t="s">
        <v>485</v>
      </c>
      <c r="E9" s="38" t="s">
        <v>486</v>
      </c>
      <c r="F9" s="38" t="s">
        <v>463</v>
      </c>
      <c r="G9" s="38" t="s">
        <v>498</v>
      </c>
      <c r="H9" s="38" t="s">
        <v>499</v>
      </c>
      <c r="I9" s="38" t="s">
        <v>489</v>
      </c>
    </row>
    <row r="10" spans="1:10" ht="135" customHeight="1" x14ac:dyDescent="0.15">
      <c r="A10" s="36">
        <v>7</v>
      </c>
      <c r="B10" s="37">
        <v>46294</v>
      </c>
      <c r="C10" s="38" t="s">
        <v>484</v>
      </c>
      <c r="D10" s="38" t="s">
        <v>485</v>
      </c>
      <c r="E10" s="38" t="s">
        <v>486</v>
      </c>
      <c r="F10" s="38" t="s">
        <v>464</v>
      </c>
      <c r="G10" s="38" t="s">
        <v>500</v>
      </c>
      <c r="H10" s="38" t="s">
        <v>501</v>
      </c>
      <c r="I10" s="38" t="s">
        <v>489</v>
      </c>
    </row>
    <row r="11" spans="1:10" ht="92" customHeight="1" x14ac:dyDescent="0.15">
      <c r="A11" s="36">
        <v>8</v>
      </c>
      <c r="B11" s="37">
        <v>46294</v>
      </c>
      <c r="C11" s="38" t="s">
        <v>502</v>
      </c>
      <c r="D11" s="38" t="s">
        <v>503</v>
      </c>
      <c r="E11" s="38" t="s">
        <v>486</v>
      </c>
      <c r="F11" s="38" t="s">
        <v>465</v>
      </c>
      <c r="G11" s="38" t="s">
        <v>504</v>
      </c>
      <c r="H11" s="38" t="s">
        <v>505</v>
      </c>
      <c r="I11" s="38" t="s">
        <v>489</v>
      </c>
    </row>
    <row r="12" spans="1:10" ht="106" customHeight="1" x14ac:dyDescent="0.15">
      <c r="A12" s="36">
        <v>9</v>
      </c>
      <c r="B12" s="37">
        <v>46295</v>
      </c>
      <c r="C12" s="38" t="s">
        <v>502</v>
      </c>
      <c r="D12" s="38" t="s">
        <v>503</v>
      </c>
      <c r="E12" s="38" t="s">
        <v>486</v>
      </c>
      <c r="F12" s="38" t="s">
        <v>466</v>
      </c>
      <c r="G12" s="38" t="s">
        <v>506</v>
      </c>
      <c r="H12" s="38" t="s">
        <v>507</v>
      </c>
      <c r="I12" s="38" t="s">
        <v>489</v>
      </c>
    </row>
    <row r="13" spans="1:10" ht="74" customHeight="1" x14ac:dyDescent="0.15">
      <c r="A13" s="36">
        <v>10</v>
      </c>
      <c r="B13" s="37">
        <v>46295</v>
      </c>
      <c r="C13" s="38" t="s">
        <v>502</v>
      </c>
      <c r="D13" s="38" t="s">
        <v>503</v>
      </c>
      <c r="E13" s="38" t="s">
        <v>486</v>
      </c>
      <c r="F13" s="38" t="s">
        <v>467</v>
      </c>
      <c r="G13" s="38" t="s">
        <v>508</v>
      </c>
      <c r="H13" s="38" t="s">
        <v>509</v>
      </c>
      <c r="I13" s="38" t="s">
        <v>489</v>
      </c>
    </row>
    <row r="14" spans="1:10" ht="84" customHeight="1" x14ac:dyDescent="0.15">
      <c r="A14" s="36">
        <v>11</v>
      </c>
      <c r="B14" s="37">
        <v>46296</v>
      </c>
      <c r="C14" s="38" t="s">
        <v>502</v>
      </c>
      <c r="D14" s="38" t="s">
        <v>503</v>
      </c>
      <c r="E14" s="38" t="s">
        <v>486</v>
      </c>
      <c r="F14" s="38" t="s">
        <v>468</v>
      </c>
      <c r="G14" s="38" t="s">
        <v>510</v>
      </c>
      <c r="H14" s="38" t="s">
        <v>511</v>
      </c>
      <c r="I14" s="38" t="s">
        <v>489</v>
      </c>
    </row>
    <row r="15" spans="1:10" ht="40.5" customHeight="1" x14ac:dyDescent="0.15">
      <c r="A15" s="36">
        <v>12</v>
      </c>
      <c r="B15" s="37">
        <v>46297</v>
      </c>
      <c r="C15" s="38" t="s">
        <v>502</v>
      </c>
      <c r="D15" s="38" t="s">
        <v>503</v>
      </c>
      <c r="E15" s="38" t="s">
        <v>486</v>
      </c>
      <c r="F15" s="38" t="s">
        <v>469</v>
      </c>
      <c r="G15" s="38" t="s">
        <v>512</v>
      </c>
      <c r="H15" s="38" t="s">
        <v>513</v>
      </c>
      <c r="I15" s="38" t="s">
        <v>489</v>
      </c>
    </row>
    <row r="16" spans="1:10" ht="40.5" customHeight="1" x14ac:dyDescent="0.15">
      <c r="A16" s="36">
        <v>13</v>
      </c>
      <c r="B16" s="37">
        <v>46297</v>
      </c>
      <c r="C16" s="38" t="s">
        <v>502</v>
      </c>
      <c r="D16" s="38" t="s">
        <v>503</v>
      </c>
      <c r="E16" s="38" t="s">
        <v>486</v>
      </c>
      <c r="F16" s="38" t="s">
        <v>470</v>
      </c>
      <c r="G16" s="38" t="s">
        <v>514</v>
      </c>
      <c r="H16" s="38" t="s">
        <v>515</v>
      </c>
      <c r="I16" s="38" t="s">
        <v>489</v>
      </c>
    </row>
    <row r="17" spans="1:9" ht="40.5" customHeight="1" x14ac:dyDescent="0.15">
      <c r="A17" s="36">
        <v>14</v>
      </c>
      <c r="B17" s="37">
        <v>46298</v>
      </c>
      <c r="C17" s="38" t="s">
        <v>502</v>
      </c>
      <c r="D17" s="38" t="s">
        <v>503</v>
      </c>
      <c r="E17" s="38" t="s">
        <v>486</v>
      </c>
      <c r="F17" s="38" t="s">
        <v>471</v>
      </c>
      <c r="G17" s="38" t="s">
        <v>516</v>
      </c>
      <c r="H17" s="38" t="s">
        <v>517</v>
      </c>
      <c r="I17" s="38" t="s">
        <v>489</v>
      </c>
    </row>
    <row r="18" spans="1:9" ht="54" customHeight="1" x14ac:dyDescent="0.15">
      <c r="A18" s="36">
        <v>15</v>
      </c>
      <c r="B18" s="37">
        <v>46299</v>
      </c>
      <c r="C18" s="38" t="s">
        <v>502</v>
      </c>
      <c r="D18" s="38" t="s">
        <v>503</v>
      </c>
      <c r="E18" s="38" t="s">
        <v>518</v>
      </c>
      <c r="F18" s="38" t="s">
        <v>472</v>
      </c>
      <c r="G18" s="38" t="s">
        <v>519</v>
      </c>
      <c r="H18" s="38" t="s">
        <v>520</v>
      </c>
      <c r="I18" s="38" t="s">
        <v>521</v>
      </c>
    </row>
  </sheetData>
  <dataValidations count="1">
    <dataValidation type="list" allowBlank="1" sqref="I5:I18" xr:uid="{00000000-0002-0000-0B00-000000000000}">
      <formula1>"Kept,Rejected,Partly kept"</formula1>
      <formula2>0</formula2>
    </dataValidation>
  </dataValidation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Task Brief</vt:lpstr>
      <vt:lpstr>Menu</vt:lpstr>
      <vt:lpstr>Restaurant Info</vt:lpstr>
      <vt:lpstr>Test Conversations</vt:lpstr>
      <vt:lpstr>Data Dictionary</vt:lpstr>
      <vt:lpstr>Bill Lines</vt:lpstr>
      <vt:lpstr>Bill Verification</vt:lpstr>
      <vt:lpstr>Rules</vt:lpstr>
      <vt:lpstr>Test Log</vt:lpstr>
      <vt:lpstr>Recommendation</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KUMAR HARSH</cp:lastModifiedBy>
  <cp:revision>0</cp:revision>
  <dcterms:created xsi:type="dcterms:W3CDTF">2026-09-25T16:15:27Z</dcterms:created>
  <dcterms:modified xsi:type="dcterms:W3CDTF">2026-10-04T17:18:01Z</dcterms:modified>
  <dc:language>en-US</dc:language>
</cp:coreProperties>
</file>