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anjay\Documents\"/>
    </mc:Choice>
  </mc:AlternateContent>
  <xr:revisionPtr revIDLastSave="0" documentId="13_ncr:1_{2C7AFFA7-88C5-432E-92C7-F64C47DEE72B}" xr6:coauthVersionLast="47" xr6:coauthVersionMax="47" xr10:uidLastSave="{00000000-0000-0000-0000-000000000000}"/>
  <bookViews>
    <workbookView xWindow="-110" yWindow="-110" windowWidth="19420" windowHeight="10420" activeTab="7" xr2:uid="{18F70338-B989-4842-8CF5-782BE53A98D1}"/>
  </bookViews>
  <sheets>
    <sheet name="Sheet1" sheetId="1" r:id="rId1"/>
    <sheet name="Sheet2" sheetId="2" r:id="rId2"/>
    <sheet name="CF" sheetId="3" r:id="rId3"/>
    <sheet name="VlookUp1" sheetId="4" r:id="rId4"/>
    <sheet name="VLookUp2" sheetId="5" r:id="rId5"/>
    <sheet name="Product" sheetId="6" r:id="rId6"/>
    <sheet name="Order" sheetId="7" r:id="rId7"/>
    <sheet name="Sheet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8" l="1"/>
  <c r="L6" i="8"/>
  <c r="L7" i="8"/>
  <c r="L8" i="8"/>
  <c r="L4" i="8"/>
  <c r="J5" i="8"/>
  <c r="J6" i="8"/>
  <c r="J7" i="8"/>
  <c r="J8" i="8"/>
  <c r="J4" i="8"/>
  <c r="K5" i="8"/>
  <c r="K6" i="8"/>
  <c r="K7" i="8"/>
  <c r="K8" i="8"/>
  <c r="K4" i="8"/>
  <c r="E4" i="6"/>
  <c r="E5" i="6"/>
  <c r="E6" i="6"/>
  <c r="E7" i="6"/>
  <c r="E8" i="6"/>
  <c r="E9" i="6"/>
  <c r="E3" i="6"/>
  <c r="K9" i="7"/>
  <c r="J4" i="7"/>
  <c r="J5" i="7"/>
  <c r="J6" i="7"/>
  <c r="J7" i="7"/>
  <c r="J8" i="7"/>
  <c r="J9" i="7"/>
  <c r="J3" i="7"/>
  <c r="I4" i="7"/>
  <c r="I5" i="7"/>
  <c r="I6" i="7"/>
  <c r="I7" i="7"/>
  <c r="I8" i="7"/>
  <c r="I9" i="7"/>
  <c r="I3" i="7"/>
  <c r="H4" i="7"/>
  <c r="H5" i="7"/>
  <c r="H6" i="7"/>
  <c r="H7" i="7"/>
  <c r="H8" i="7"/>
  <c r="H3" i="7"/>
  <c r="F4" i="7"/>
  <c r="F5" i="7"/>
  <c r="F6" i="7"/>
  <c r="F7" i="7"/>
  <c r="F8" i="7"/>
  <c r="F3" i="7"/>
  <c r="E3" i="7"/>
  <c r="E4" i="7"/>
  <c r="E5" i="7"/>
  <c r="E6" i="7"/>
  <c r="E7" i="7"/>
  <c r="E8" i="7"/>
  <c r="G59" i="1"/>
  <c r="I54" i="1"/>
  <c r="H37" i="1"/>
  <c r="AS41" i="1"/>
  <c r="AQ41" i="1"/>
  <c r="AQ35" i="1"/>
  <c r="AG37" i="1"/>
  <c r="AG38" i="1"/>
  <c r="AG39" i="1"/>
  <c r="AG40" i="1"/>
  <c r="AG36" i="1"/>
  <c r="AB38" i="1"/>
  <c r="AB37" i="1"/>
  <c r="AB36" i="1"/>
  <c r="X36" i="1"/>
  <c r="X37" i="1"/>
  <c r="X38" i="1"/>
  <c r="X39" i="1"/>
  <c r="W36" i="1"/>
  <c r="W37" i="1"/>
  <c r="W38" i="1"/>
  <c r="W39" i="1"/>
  <c r="V36" i="1"/>
  <c r="V37" i="1"/>
  <c r="V38" i="1"/>
  <c r="V39" i="1"/>
  <c r="U36" i="1"/>
  <c r="U37" i="1"/>
  <c r="U38" i="1"/>
  <c r="U39" i="1"/>
  <c r="T36" i="1"/>
  <c r="T37" i="1"/>
  <c r="T38" i="1"/>
  <c r="T39" i="1"/>
  <c r="S36" i="1"/>
  <c r="S37" i="1"/>
  <c r="S38" i="1"/>
  <c r="S39" i="1"/>
  <c r="R36" i="1"/>
  <c r="R37" i="1"/>
  <c r="R38" i="1"/>
  <c r="R39" i="1"/>
  <c r="Q36" i="1"/>
  <c r="Q37" i="1"/>
  <c r="Q38" i="1"/>
  <c r="Q39" i="1"/>
  <c r="P36" i="1"/>
  <c r="P37" i="1"/>
  <c r="P38" i="1"/>
  <c r="P39" i="1"/>
  <c r="X35" i="1"/>
  <c r="W35" i="1"/>
  <c r="V35" i="1"/>
  <c r="U35" i="1"/>
  <c r="T35" i="1"/>
  <c r="S35" i="1"/>
  <c r="R35" i="1"/>
  <c r="Q35" i="1"/>
  <c r="P35" i="1"/>
  <c r="H36" i="1"/>
  <c r="E39" i="1"/>
  <c r="K36" i="1"/>
  <c r="K35" i="1"/>
  <c r="H35" i="1"/>
  <c r="E38" i="1"/>
  <c r="E37" i="1"/>
  <c r="E36" i="1"/>
  <c r="E35" i="1"/>
  <c r="AF14" i="1"/>
  <c r="AG14" i="1" s="1"/>
  <c r="AH14" i="1" s="1"/>
  <c r="AF15" i="1"/>
  <c r="AG15" i="1" s="1"/>
  <c r="AH15" i="1" s="1"/>
  <c r="AF16" i="1"/>
  <c r="AG16" i="1" s="1"/>
  <c r="AH16" i="1" s="1"/>
  <c r="AF17" i="1"/>
  <c r="AG17" i="1" s="1"/>
  <c r="AH17" i="1" s="1"/>
  <c r="AF18" i="1"/>
  <c r="AG18" i="1" s="1"/>
  <c r="AH18" i="1" s="1"/>
  <c r="AF13" i="1"/>
  <c r="AG13" i="1" s="1"/>
  <c r="AH13" i="1" s="1"/>
  <c r="AA3" i="1"/>
  <c r="AA4" i="1"/>
  <c r="AA5" i="1"/>
  <c r="AA6" i="1"/>
  <c r="AA7" i="1"/>
  <c r="AA8" i="1"/>
  <c r="Z3" i="1"/>
  <c r="Z4" i="1"/>
  <c r="Z5" i="1"/>
  <c r="Z6" i="1"/>
  <c r="Z7" i="1"/>
  <c r="Z8" i="1"/>
  <c r="X17" i="1"/>
  <c r="X18" i="1"/>
  <c r="X19" i="1"/>
  <c r="X20" i="1"/>
  <c r="X21" i="1"/>
  <c r="X16" i="1"/>
  <c r="R21" i="1"/>
  <c r="R20" i="1"/>
  <c r="R19" i="1"/>
  <c r="T7" i="1"/>
  <c r="T6" i="1"/>
  <c r="T5" i="1"/>
  <c r="T4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G6" i="1"/>
  <c r="H6" i="1"/>
  <c r="I6" i="1"/>
  <c r="J6" i="1"/>
  <c r="K6" i="1"/>
  <c r="L6" i="1"/>
  <c r="M6" i="1"/>
  <c r="N6" i="1"/>
  <c r="O6" i="1"/>
  <c r="F6" i="1"/>
  <c r="G5" i="1"/>
  <c r="H5" i="1"/>
  <c r="I5" i="1"/>
  <c r="J5" i="1"/>
  <c r="K5" i="1"/>
  <c r="L5" i="1"/>
  <c r="M5" i="1"/>
  <c r="N5" i="1"/>
  <c r="O5" i="1"/>
  <c r="F5" i="1"/>
</calcChain>
</file>

<file path=xl/sharedStrings.xml><?xml version="1.0" encoding="utf-8"?>
<sst xmlns="http://schemas.openxmlformats.org/spreadsheetml/2006/main" count="450" uniqueCount="251">
  <si>
    <t>10th Table</t>
  </si>
  <si>
    <t>static reference</t>
  </si>
  <si>
    <t>Fill series</t>
  </si>
  <si>
    <t xml:space="preserve">fill with formating </t>
  </si>
  <si>
    <t>fill without formating</t>
  </si>
  <si>
    <t>mon</t>
  </si>
  <si>
    <t>sun</t>
  </si>
  <si>
    <t>tue</t>
  </si>
  <si>
    <t>sat</t>
  </si>
  <si>
    <t>wed</t>
  </si>
  <si>
    <t>thu</t>
  </si>
  <si>
    <t>fri</t>
  </si>
  <si>
    <t>thru</t>
  </si>
  <si>
    <t>aman</t>
  </si>
  <si>
    <t>akash</t>
  </si>
  <si>
    <t>raju</t>
  </si>
  <si>
    <t>kaju</t>
  </si>
  <si>
    <t>krishna</t>
  </si>
  <si>
    <t>rohit</t>
  </si>
  <si>
    <t>rita</t>
  </si>
  <si>
    <t>geeta</t>
  </si>
  <si>
    <t>sita</t>
  </si>
  <si>
    <t>Make own series</t>
  </si>
  <si>
    <t>filling series</t>
  </si>
  <si>
    <t>own series</t>
  </si>
  <si>
    <t>what</t>
  </si>
  <si>
    <t>num1</t>
  </si>
  <si>
    <t>num2</t>
  </si>
  <si>
    <t>logical</t>
  </si>
  <si>
    <t>operator</t>
  </si>
  <si>
    <t>name</t>
  </si>
  <si>
    <t>num1=num2</t>
  </si>
  <si>
    <t>"="</t>
  </si>
  <si>
    <t>equal</t>
  </si>
  <si>
    <t>num1&lt;&gt;num2</t>
  </si>
  <si>
    <t>not equal</t>
  </si>
  <si>
    <t>"&lt;&gt;"</t>
  </si>
  <si>
    <t>num1&lt;num2</t>
  </si>
  <si>
    <t>num1&gt;num2</t>
  </si>
  <si>
    <t>if function</t>
  </si>
  <si>
    <t>logical Test</t>
  </si>
  <si>
    <t>Dates</t>
  </si>
  <si>
    <t>logical test</t>
  </si>
  <si>
    <t xml:space="preserve">Ans </t>
  </si>
  <si>
    <t xml:space="preserve">formula </t>
  </si>
  <si>
    <t>1,0</t>
  </si>
  <si>
    <t>pass , fail</t>
  </si>
  <si>
    <t xml:space="preserve">yes , no </t>
  </si>
  <si>
    <t>if logics</t>
  </si>
  <si>
    <t>marks</t>
  </si>
  <si>
    <t>result</t>
  </si>
  <si>
    <t xml:space="preserve">nested if </t>
  </si>
  <si>
    <t>status</t>
  </si>
  <si>
    <t>sub2</t>
  </si>
  <si>
    <t>sub3</t>
  </si>
  <si>
    <t>total</t>
  </si>
  <si>
    <t>sub1</t>
  </si>
  <si>
    <t>Average</t>
  </si>
  <si>
    <t>Grade</t>
  </si>
  <si>
    <t>Avg&gt;=70,B</t>
  </si>
  <si>
    <t>Avg&gt;=90,A</t>
  </si>
  <si>
    <t>Avg&gt;=50,c</t>
  </si>
  <si>
    <t>Avg&gt;=40,Pass</t>
  </si>
  <si>
    <t>Avg&lt;40,fail</t>
  </si>
  <si>
    <t>quantity</t>
  </si>
  <si>
    <t>Products</t>
  </si>
  <si>
    <t>Fan</t>
  </si>
  <si>
    <t>Cooler</t>
  </si>
  <si>
    <t>Ac</t>
  </si>
  <si>
    <t>Heater</t>
  </si>
  <si>
    <t>Tv</t>
  </si>
  <si>
    <t>Laptop</t>
  </si>
  <si>
    <t>count blank</t>
  </si>
  <si>
    <t>count filled</t>
  </si>
  <si>
    <t>count all</t>
  </si>
  <si>
    <t>count  those which are greater then 10</t>
  </si>
  <si>
    <t xml:space="preserve">count those with different criteria range </t>
  </si>
  <si>
    <t>sum all</t>
  </si>
  <si>
    <t>sum if</t>
  </si>
  <si>
    <t xml:space="preserve">avg </t>
  </si>
  <si>
    <t>sumif,sumifs</t>
  </si>
  <si>
    <t>averageif,averageifs</t>
  </si>
  <si>
    <t>countif,countifs</t>
  </si>
  <si>
    <t>Name</t>
  </si>
  <si>
    <t>Trim</t>
  </si>
  <si>
    <t>Proper</t>
  </si>
  <si>
    <t>Upper</t>
  </si>
  <si>
    <t>Lower</t>
  </si>
  <si>
    <t>Len</t>
  </si>
  <si>
    <t xml:space="preserve">  raju</t>
  </si>
  <si>
    <t>Left</t>
  </si>
  <si>
    <t>Right</t>
  </si>
  <si>
    <t>Mid</t>
  </si>
  <si>
    <t>Concate</t>
  </si>
  <si>
    <t>Words manupulation</t>
  </si>
  <si>
    <t>Date</t>
  </si>
  <si>
    <t>Employee</t>
  </si>
  <si>
    <t>Sales</t>
  </si>
  <si>
    <t>Bonous(%)</t>
  </si>
  <si>
    <t>john</t>
  </si>
  <si>
    <t>Sarah</t>
  </si>
  <si>
    <t>Tim</t>
  </si>
  <si>
    <t>Lucky</t>
  </si>
  <si>
    <t>Mike</t>
  </si>
  <si>
    <t>Product</t>
  </si>
  <si>
    <t>Product Code</t>
  </si>
  <si>
    <t>Quantity</t>
  </si>
  <si>
    <t>Price</t>
  </si>
  <si>
    <t>Mobile</t>
  </si>
  <si>
    <t>Camera</t>
  </si>
  <si>
    <t>Watch</t>
  </si>
  <si>
    <t>Shoes</t>
  </si>
  <si>
    <t>Laptops</t>
  </si>
  <si>
    <t>Cosmetics</t>
  </si>
  <si>
    <t>Perfumes</t>
  </si>
  <si>
    <t>Cloths</t>
  </si>
  <si>
    <t>P001</t>
  </si>
  <si>
    <t>P002</t>
  </si>
  <si>
    <t>P003</t>
  </si>
  <si>
    <t>P004</t>
  </si>
  <si>
    <t>P005</t>
  </si>
  <si>
    <t>P006</t>
  </si>
  <si>
    <t>P007</t>
  </si>
  <si>
    <t>P008</t>
  </si>
  <si>
    <t>VLookUp</t>
  </si>
  <si>
    <t>Units</t>
  </si>
  <si>
    <t>Total</t>
  </si>
  <si>
    <t>Vlookup , Hlookup</t>
  </si>
  <si>
    <t>Date:- 03-12-24</t>
  </si>
  <si>
    <t>Date:- 02-12-24</t>
  </si>
  <si>
    <t>SumIfs</t>
  </si>
  <si>
    <t>Id</t>
  </si>
  <si>
    <t>Department</t>
  </si>
  <si>
    <t>Salary</t>
  </si>
  <si>
    <t>Alice</t>
  </si>
  <si>
    <t>Hr</t>
  </si>
  <si>
    <t>id</t>
  </si>
  <si>
    <t>Bob</t>
  </si>
  <si>
    <t>Charlie</t>
  </si>
  <si>
    <t>Diana</t>
  </si>
  <si>
    <t>It</t>
  </si>
  <si>
    <t>Marketing</t>
  </si>
  <si>
    <t>income</t>
  </si>
  <si>
    <t>tax</t>
  </si>
  <si>
    <t>Empld</t>
  </si>
  <si>
    <t>Anita</t>
  </si>
  <si>
    <t>sahil</t>
  </si>
  <si>
    <t>DOI</t>
  </si>
  <si>
    <t>deparment</t>
  </si>
  <si>
    <t>experience(Years)</t>
  </si>
  <si>
    <t>alice</t>
  </si>
  <si>
    <t>hr</t>
  </si>
  <si>
    <t>bob</t>
  </si>
  <si>
    <t>charlie</t>
  </si>
  <si>
    <t>diana</t>
  </si>
  <si>
    <t>marketing</t>
  </si>
  <si>
    <t>sales</t>
  </si>
  <si>
    <t>it</t>
  </si>
  <si>
    <t>Conditional Formatting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</si>
  <si>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</si>
  <si>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</si>
  <si>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</si>
  <si>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</si>
  <si>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</si>
  <si>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</si>
  <si>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</si>
  <si>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</si>
  <si>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</si>
  <si>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</si>
  <si>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step 1:select the range of the sales column.</t>
  </si>
  <si>
    <t>STEP 2: go to conditional formatting -&gt;new rule.</t>
  </si>
  <si>
    <t xml:space="preserve">step 3: choose format only cell that contain </t>
  </si>
  <si>
    <t>step 4: set the rule to format cell greater than or equal to 150.</t>
  </si>
  <si>
    <t>step 5:chooose your preferred formating(e.g, bold color)</t>
  </si>
  <si>
    <t>step 6: click ok</t>
  </si>
  <si>
    <t>Steps:-</t>
  </si>
  <si>
    <t>Question 2:apply cf to highlight the entire row for entries where the product is "product a"</t>
  </si>
  <si>
    <t>Question 1:apply cf to highlight cells in the sales column with values greater than or equal to 150.</t>
  </si>
  <si>
    <t>step3: choose use a formula to determine which cell to format.</t>
  </si>
  <si>
    <t xml:space="preserve">step 4: enter the formula </t>
  </si>
  <si>
    <t>step 6: choose your preferred formatting.</t>
  </si>
  <si>
    <t>step 7: click ok</t>
  </si>
  <si>
    <t>step 1: select the entire dataset(A18:A25)</t>
  </si>
  <si>
    <t>step 5: =$A18="product a"</t>
  </si>
  <si>
    <t>Steps:</t>
  </si>
  <si>
    <t>step1: select the date column (d)</t>
  </si>
  <si>
    <t>step 2: go to conditional formatting -&gt;new rule</t>
  </si>
  <si>
    <t>step3: choose use a formula to dtermine  which cells to formate.</t>
  </si>
  <si>
    <t>step4: enter the following formula:</t>
  </si>
  <si>
    <t>step 5: =and(month(d27)=1,year(d27)=2024)</t>
  </si>
  <si>
    <t>Question 3: apply cf to highlight the cell in the date column that fall with january 2024.</t>
  </si>
  <si>
    <t>Question 4: apply cf to highlight the top 3 sales vales in the sales colum .</t>
  </si>
  <si>
    <t xml:space="preserve">step 1: select the sales column </t>
  </si>
  <si>
    <t>step 2: go to the conditional formatting -&gt; new rule</t>
  </si>
  <si>
    <t xml:space="preserve">step 3: choose format only top or buttom ranked vales. </t>
  </si>
  <si>
    <t>step 4: in the dialog box,select top and set the values to 3.</t>
  </si>
  <si>
    <t>step 5: apply your desired formatting.</t>
  </si>
  <si>
    <t>step 6:click ok</t>
  </si>
  <si>
    <t>Question 5: apply cf to highlight sales for "product b" in the "north" region.</t>
  </si>
  <si>
    <t>step 1: selct the entire dataset(a56:d63)</t>
  </si>
  <si>
    <t>step 4: =and($a56="product b",$b56="north")</t>
  </si>
  <si>
    <t>Product Id</t>
  </si>
  <si>
    <t>Product Ordered Or Not</t>
  </si>
  <si>
    <t>1. Use Vlookup to find the product names for each ProductId in the Orders worksheet</t>
  </si>
  <si>
    <t>2.Use VLOOKUP to find the price for each ProductlD in the Orders worksheet, then calculate the TotalPrice by multiplying the Quantity by the Product Price</t>
  </si>
  <si>
    <t>3.Use VLOOKUP to check if there are any ProductlDs in the Orders worksheet that do not exist in the Products worksheet.</t>
  </si>
  <si>
    <t>4. Assume a discount of 10% is given on all products. Use VLOOKUP to find the original price and then calculate the discounted price.</t>
  </si>
  <si>
    <t>5.Use VLOOKUP to find the price for each ProductID and then calculate the order value. Find the maximum order value from the list.</t>
  </si>
  <si>
    <t>6.use VLOOKUP to find out which products from the Products worksheet have not been ordered.</t>
  </si>
  <si>
    <t>7.Use VLOOKUP to In t e Pro uct name an summarrzet e tota quantity sold for each product.</t>
  </si>
  <si>
    <t>PRODUCT A</t>
  </si>
  <si>
    <t>Ordered</t>
  </si>
  <si>
    <t>PRODUCT B</t>
  </si>
  <si>
    <t>PRODUCT C</t>
  </si>
  <si>
    <t>PRODUCT D</t>
  </si>
  <si>
    <t>PRODUCT E</t>
  </si>
  <si>
    <t>PRODUCT F</t>
  </si>
  <si>
    <t>OrderId</t>
  </si>
  <si>
    <t>ProductId</t>
  </si>
  <si>
    <t>Product Name</t>
  </si>
  <si>
    <t>Total Price</t>
  </si>
  <si>
    <t>Product A</t>
  </si>
  <si>
    <t>Product B</t>
  </si>
  <si>
    <t>Product C</t>
  </si>
  <si>
    <t>Product D</t>
  </si>
  <si>
    <t>Product E</t>
  </si>
  <si>
    <t>Product  F</t>
  </si>
  <si>
    <t>Product H</t>
  </si>
  <si>
    <t xml:space="preserve">Order Id </t>
  </si>
  <si>
    <t xml:space="preserve">Product Id </t>
  </si>
  <si>
    <t xml:space="preserve">PID in Product table </t>
  </si>
  <si>
    <t>Discounted Price</t>
  </si>
  <si>
    <t>Maximum Value</t>
  </si>
  <si>
    <t>Order/NotOrder</t>
  </si>
  <si>
    <t>PRODUCT G</t>
  </si>
  <si>
    <t>If Order Or Not</t>
  </si>
  <si>
    <t>7.Use VLOOKUP to In t e Product name an summarize total quantity sold for each product.</t>
  </si>
  <si>
    <t>Employee Id</t>
  </si>
  <si>
    <t>Monthly Salary</t>
  </si>
  <si>
    <t>Joining Date</t>
  </si>
  <si>
    <t>Region</t>
  </si>
  <si>
    <t>John smith</t>
  </si>
  <si>
    <t>sarah johnson</t>
  </si>
  <si>
    <t>michael brown</t>
  </si>
  <si>
    <t>emily davis</t>
  </si>
  <si>
    <t>david wilson</t>
  </si>
  <si>
    <t>finance</t>
  </si>
  <si>
    <t xml:space="preserve">1.calcualte the total compansesion </t>
  </si>
  <si>
    <t>compansesion</t>
  </si>
  <si>
    <t>Is east region /not</t>
  </si>
  <si>
    <t>Tenure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</si>
</sst>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1" xfId="0" applyBorder="1"/>
    <xf numFmtId="14" fontId="0" fillId="0" borderId="2" xfId="0" applyNumberFormat="1" applyBorder="1"/>
    <xf numFmtId="22" fontId="0" fillId="0" borderId="2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2" xfId="0" applyFont="1" applyBorder="1"/>
    <xf numFmtId="0" fontId="3" fillId="0" borderId="0" xfId="0" applyFont="1"/>
    <xf numFmtId="0" fontId="2" fillId="0" borderId="0" xfId="0" applyFont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11">
    <dxf>
      <font>
        <b/>
        <i val="0"/>
        <color theme="5"/>
      </font>
    </dxf>
    <dxf>
      <font>
        <b/>
        <i val="0"/>
        <color rgb="FF7030A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color theme="4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232318</xdr:colOff>
      <xdr:row>36</xdr:row>
      <xdr:rowOff>46463</xdr:rowOff>
    </xdr:from>
    <xdr:to>
      <xdr:col>47</xdr:col>
      <xdr:colOff>332051</xdr:colOff>
      <xdr:row>38</xdr:row>
      <xdr:rowOff>648972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FB128-6158-4BA3-B2D6-53384FC03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21525" y="6744939"/>
          <a:ext cx="4382112" cy="1895740"/>
        </a:xfrm>
        <a:prstGeom prst="rect">
          <a:avLst/>
        </a:prstGeom>
      </xdr:spPr>
    </xdr:pic>
    <xdr:clientData/>
  </xdr:twoCellAnchor>
  <xdr:twoCellAnchor editAs="oneCell">
    <xdr:from>
      <xdr:col>15</xdr:col>
      <xdr:colOff>992189</xdr:colOff>
      <xdr:row>47</xdr:row>
      <xdr:rowOff>109142</xdr:rowOff>
    </xdr:from>
    <xdr:to>
      <xdr:col>26</xdr:col>
      <xdr:colOff>714375</xdr:colOff>
      <xdr:row>73</xdr:row>
      <xdr:rowOff>157153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4B89C2-4512-4D2E-8BDB-382489C9A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8673" y="10795001"/>
          <a:ext cx="7123905" cy="4949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BAB4-66D4-4B6F-AE93-B776DB0AA33A}">
  <sheetPr codeName="Sheet1"/>
  <dimension ref="A1:AY77"/>
  <sheetViews>
    <sheetView topLeftCell="A26" zoomScale="73" zoomScaleNormal="70" workbookViewId="0">
      <selection activeCell="G52" sqref="G52"/>
    </sheetView>
  </sheetViews>
  <sheetFormatPr defaultRowHeight="14.5" x14ac:dyDescent="0.35"/>
  <cols>
    <col min="2" max="2" width="9.7265625" bestFit="1" customWidth="1"/>
    <col min="4" max="4" width="17.1796875" customWidth="1"/>
    <col min="6" max="6" width="10.90625" bestFit="1" customWidth="1"/>
    <col min="7" max="7" width="11.54296875" bestFit="1" customWidth="1"/>
    <col min="9" max="9" width="13.7265625" bestFit="1" customWidth="1"/>
    <col min="13" max="13" width="10.81640625" bestFit="1" customWidth="1"/>
    <col min="16" max="16" width="15.54296875" bestFit="1" customWidth="1"/>
    <col min="17" max="17" width="12.453125" bestFit="1" customWidth="1"/>
    <col min="27" max="27" width="15.90625" bestFit="1" customWidth="1"/>
    <col min="37" max="37" width="11.90625" bestFit="1" customWidth="1"/>
    <col min="38" max="38" width="12" bestFit="1" customWidth="1"/>
  </cols>
  <sheetData>
    <row r="1" spans="2:38" x14ac:dyDescent="0.35">
      <c r="E1" s="1"/>
      <c r="F1" s="1"/>
      <c r="G1" s="1"/>
      <c r="H1" s="5"/>
      <c r="I1" s="4"/>
      <c r="J1" s="4"/>
      <c r="K1" s="4"/>
      <c r="L1" s="4"/>
      <c r="M1" s="6"/>
      <c r="N1" s="1"/>
      <c r="O1" s="1"/>
      <c r="P1" s="1" t="s">
        <v>129</v>
      </c>
      <c r="Q1" s="1"/>
      <c r="R1" s="1"/>
      <c r="S1" s="1"/>
      <c r="T1" s="1"/>
    </row>
    <row r="2" spans="2:38" x14ac:dyDescent="0.35">
      <c r="I2" t="s">
        <v>1</v>
      </c>
      <c r="Q2" s="12"/>
      <c r="R2" s="1"/>
      <c r="S2" s="1" t="s">
        <v>42</v>
      </c>
      <c r="T2" s="1"/>
      <c r="U2" s="4"/>
      <c r="V2" s="6"/>
      <c r="X2" s="2" t="s">
        <v>30</v>
      </c>
      <c r="Y2" s="2" t="s">
        <v>49</v>
      </c>
      <c r="Z2" s="2" t="s">
        <v>50</v>
      </c>
      <c r="AA2" s="2" t="s">
        <v>52</v>
      </c>
    </row>
    <row r="3" spans="2:38" x14ac:dyDescent="0.35">
      <c r="I3" t="s">
        <v>0</v>
      </c>
      <c r="Q3" s="2" t="s">
        <v>25</v>
      </c>
      <c r="R3" s="2" t="s">
        <v>26</v>
      </c>
      <c r="S3" s="2" t="s">
        <v>27</v>
      </c>
      <c r="T3" s="2" t="s">
        <v>28</v>
      </c>
      <c r="U3" s="2" t="s">
        <v>29</v>
      </c>
      <c r="V3" s="2" t="s">
        <v>30</v>
      </c>
      <c r="X3" s="2" t="s">
        <v>15</v>
      </c>
      <c r="Y3" s="2">
        <v>40</v>
      </c>
      <c r="Z3" s="2" t="str">
        <f>IF(AND(Y3&gt;0,Y3&lt;100),"valid","invalid")</f>
        <v>valid</v>
      </c>
      <c r="AA3" s="2" t="str">
        <f>IF(AND(Y3&gt;=0,Y3&lt;40),"Fail",IF(AND(Y3&gt;=40, Y3&lt;60),"pass",IF(AND(Y3&gt;=60,Y3&lt;100),"Distinction","invalid")))</f>
        <v>pass</v>
      </c>
    </row>
    <row r="4" spans="2:38" x14ac:dyDescent="0.35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Q4" s="2" t="s">
        <v>31</v>
      </c>
      <c r="R4" s="2">
        <v>30</v>
      </c>
      <c r="S4" s="2">
        <v>45</v>
      </c>
      <c r="T4" s="2" t="b">
        <f>R4=S4</f>
        <v>0</v>
      </c>
      <c r="U4" s="2" t="s">
        <v>32</v>
      </c>
      <c r="V4" s="2" t="s">
        <v>33</v>
      </c>
      <c r="X4" s="2" t="s">
        <v>16</v>
      </c>
      <c r="Y4" s="2">
        <v>50</v>
      </c>
      <c r="Z4" s="2" t="str">
        <f t="shared" ref="Z4:Z8" si="0">IF(AND(Y4&gt;=0,Y4&lt;=100),"valid","invalid")</f>
        <v>valid</v>
      </c>
      <c r="AA4" s="2" t="str">
        <f t="shared" ref="AA4:AA8" si="1">IF(AND(Y4&gt;=0,Y4&lt;40),"Fail",IF(AND(Y4&gt;=40, Y4&lt;60),"pass",IF(AND(Y4&gt;=60,Y4&lt;100),"Distinction","invalid")))</f>
        <v>pass</v>
      </c>
    </row>
    <row r="5" spans="2:38" x14ac:dyDescent="0.35">
      <c r="E5">
        <v>10</v>
      </c>
      <c r="F5">
        <f>$E5*F$4</f>
        <v>10</v>
      </c>
      <c r="G5">
        <f>$E5*G$4</f>
        <v>20</v>
      </c>
      <c r="H5">
        <f>$E5*H$4</f>
        <v>30</v>
      </c>
      <c r="I5">
        <f>$E5*I$4</f>
        <v>40</v>
      </c>
      <c r="J5">
        <f t="shared" ref="J5:O5" si="2">$E5*J$4</f>
        <v>50</v>
      </c>
      <c r="K5">
        <f t="shared" si="2"/>
        <v>60</v>
      </c>
      <c r="L5">
        <f t="shared" si="2"/>
        <v>70</v>
      </c>
      <c r="M5">
        <f t="shared" si="2"/>
        <v>80</v>
      </c>
      <c r="N5">
        <f t="shared" si="2"/>
        <v>90</v>
      </c>
      <c r="O5">
        <f t="shared" si="2"/>
        <v>100</v>
      </c>
      <c r="Q5" s="2" t="s">
        <v>34</v>
      </c>
      <c r="R5" s="2">
        <v>34</v>
      </c>
      <c r="S5" s="2">
        <v>23</v>
      </c>
      <c r="T5" s="2" t="b">
        <f>R5&lt;&gt;S5</f>
        <v>1</v>
      </c>
      <c r="U5" s="2" t="s">
        <v>36</v>
      </c>
      <c r="V5" s="2" t="s">
        <v>35</v>
      </c>
      <c r="X5" s="2" t="s">
        <v>17</v>
      </c>
      <c r="Y5" s="2">
        <v>20</v>
      </c>
      <c r="Z5" s="2" t="str">
        <f t="shared" si="0"/>
        <v>valid</v>
      </c>
      <c r="AA5" s="2" t="str">
        <f t="shared" si="1"/>
        <v>Fail</v>
      </c>
    </row>
    <row r="6" spans="2:38" x14ac:dyDescent="0.35">
      <c r="B6" s="2" t="s">
        <v>24</v>
      </c>
      <c r="E6">
        <v>20</v>
      </c>
      <c r="F6">
        <f t="shared" ref="F6:O14" si="3">$E6*F$4</f>
        <v>20</v>
      </c>
      <c r="G6">
        <f t="shared" ref="G6:I14" si="4">$E6*G$4</f>
        <v>40</v>
      </c>
      <c r="H6">
        <f t="shared" si="4"/>
        <v>60</v>
      </c>
      <c r="I6">
        <f t="shared" si="4"/>
        <v>80</v>
      </c>
      <c r="J6">
        <f t="shared" si="3"/>
        <v>100</v>
      </c>
      <c r="K6">
        <f t="shared" si="3"/>
        <v>120</v>
      </c>
      <c r="L6">
        <f t="shared" si="3"/>
        <v>140</v>
      </c>
      <c r="M6">
        <f t="shared" si="3"/>
        <v>160</v>
      </c>
      <c r="N6">
        <f t="shared" si="3"/>
        <v>180</v>
      </c>
      <c r="O6">
        <f t="shared" si="3"/>
        <v>200</v>
      </c>
      <c r="Q6" s="2" t="s">
        <v>37</v>
      </c>
      <c r="R6" s="2">
        <v>20</v>
      </c>
      <c r="S6" s="2">
        <v>30</v>
      </c>
      <c r="T6" s="2" t="b">
        <f>R6&lt;S6</f>
        <v>1</v>
      </c>
      <c r="U6" s="2"/>
      <c r="V6" s="2"/>
      <c r="X6" s="2" t="s">
        <v>18</v>
      </c>
      <c r="Y6" s="2">
        <v>-40</v>
      </c>
      <c r="Z6" s="2" t="str">
        <f t="shared" si="0"/>
        <v>invalid</v>
      </c>
      <c r="AA6" s="2" t="str">
        <f t="shared" si="1"/>
        <v>invalid</v>
      </c>
    </row>
    <row r="7" spans="2:38" x14ac:dyDescent="0.35">
      <c r="B7" s="2" t="s">
        <v>13</v>
      </c>
      <c r="E7">
        <v>30</v>
      </c>
      <c r="F7">
        <f t="shared" si="3"/>
        <v>30</v>
      </c>
      <c r="G7">
        <f t="shared" si="4"/>
        <v>60</v>
      </c>
      <c r="H7">
        <f t="shared" si="4"/>
        <v>90</v>
      </c>
      <c r="I7">
        <f t="shared" si="4"/>
        <v>120</v>
      </c>
      <c r="J7">
        <f t="shared" si="3"/>
        <v>150</v>
      </c>
      <c r="K7">
        <f t="shared" si="3"/>
        <v>180</v>
      </c>
      <c r="L7">
        <f t="shared" si="3"/>
        <v>210</v>
      </c>
      <c r="M7">
        <f t="shared" si="3"/>
        <v>240</v>
      </c>
      <c r="N7">
        <f t="shared" si="3"/>
        <v>270</v>
      </c>
      <c r="O7">
        <f t="shared" si="3"/>
        <v>300</v>
      </c>
      <c r="Q7" s="2" t="s">
        <v>38</v>
      </c>
      <c r="R7" s="2">
        <v>50</v>
      </c>
      <c r="S7" s="2">
        <v>57</v>
      </c>
      <c r="T7" s="2" t="b">
        <f>R7&gt;S7</f>
        <v>0</v>
      </c>
      <c r="U7" s="2"/>
      <c r="V7" s="2"/>
      <c r="X7" s="2" t="s">
        <v>19</v>
      </c>
      <c r="Y7" s="2">
        <v>900</v>
      </c>
      <c r="Z7" s="2" t="str">
        <f t="shared" si="0"/>
        <v>invalid</v>
      </c>
      <c r="AA7" s="2" t="str">
        <f t="shared" si="1"/>
        <v>invalid</v>
      </c>
    </row>
    <row r="8" spans="2:38" x14ac:dyDescent="0.35">
      <c r="B8" s="2" t="s">
        <v>14</v>
      </c>
      <c r="E8">
        <v>40</v>
      </c>
      <c r="F8">
        <f t="shared" si="3"/>
        <v>40</v>
      </c>
      <c r="G8">
        <f t="shared" si="4"/>
        <v>80</v>
      </c>
      <c r="H8">
        <f t="shared" si="4"/>
        <v>120</v>
      </c>
      <c r="I8">
        <f t="shared" si="4"/>
        <v>160</v>
      </c>
      <c r="J8">
        <f t="shared" si="3"/>
        <v>200</v>
      </c>
      <c r="K8">
        <f t="shared" si="3"/>
        <v>240</v>
      </c>
      <c r="L8">
        <f t="shared" si="3"/>
        <v>280</v>
      </c>
      <c r="M8">
        <f t="shared" si="3"/>
        <v>320</v>
      </c>
      <c r="N8">
        <f t="shared" si="3"/>
        <v>360</v>
      </c>
      <c r="O8">
        <f t="shared" si="3"/>
        <v>400</v>
      </c>
      <c r="Q8" s="2"/>
      <c r="R8" s="2"/>
      <c r="S8" s="2"/>
      <c r="T8" s="2"/>
      <c r="U8" s="2"/>
      <c r="V8" s="2"/>
      <c r="X8" s="2" t="s">
        <v>20</v>
      </c>
      <c r="Y8" s="2">
        <v>800</v>
      </c>
      <c r="Z8" s="2" t="str">
        <f t="shared" si="0"/>
        <v>invalid</v>
      </c>
      <c r="AA8" s="2" t="str">
        <f t="shared" si="1"/>
        <v>invalid</v>
      </c>
    </row>
    <row r="9" spans="2:38" x14ac:dyDescent="0.35">
      <c r="B9" s="2" t="s">
        <v>15</v>
      </c>
      <c r="D9" s="1"/>
      <c r="E9">
        <v>50</v>
      </c>
      <c r="F9">
        <f t="shared" si="3"/>
        <v>50</v>
      </c>
      <c r="G9">
        <f t="shared" si="4"/>
        <v>100</v>
      </c>
      <c r="H9">
        <f t="shared" si="4"/>
        <v>150</v>
      </c>
      <c r="I9">
        <f t="shared" si="4"/>
        <v>200</v>
      </c>
      <c r="J9">
        <f t="shared" si="3"/>
        <v>250</v>
      </c>
      <c r="K9">
        <f t="shared" si="3"/>
        <v>300</v>
      </c>
      <c r="L9">
        <f t="shared" si="3"/>
        <v>350</v>
      </c>
      <c r="M9">
        <f t="shared" si="3"/>
        <v>400</v>
      </c>
      <c r="N9">
        <f t="shared" si="3"/>
        <v>450</v>
      </c>
      <c r="O9">
        <f t="shared" si="3"/>
        <v>500</v>
      </c>
      <c r="Q9" s="2"/>
      <c r="R9" s="2"/>
      <c r="S9" s="2"/>
      <c r="T9" s="2"/>
      <c r="U9" s="2"/>
      <c r="V9" s="2"/>
      <c r="AH9" t="s">
        <v>60</v>
      </c>
      <c r="AI9" t="s">
        <v>59</v>
      </c>
      <c r="AJ9" t="s">
        <v>61</v>
      </c>
      <c r="AK9" t="s">
        <v>62</v>
      </c>
      <c r="AL9" t="s">
        <v>63</v>
      </c>
    </row>
    <row r="10" spans="2:38" x14ac:dyDescent="0.35">
      <c r="B10" s="2" t="s">
        <v>16</v>
      </c>
      <c r="E10">
        <v>60</v>
      </c>
      <c r="F10">
        <f t="shared" si="3"/>
        <v>60</v>
      </c>
      <c r="G10">
        <f t="shared" si="4"/>
        <v>120</v>
      </c>
      <c r="H10">
        <f t="shared" si="4"/>
        <v>180</v>
      </c>
      <c r="I10">
        <f t="shared" si="4"/>
        <v>240</v>
      </c>
      <c r="J10">
        <f t="shared" si="3"/>
        <v>300</v>
      </c>
      <c r="K10">
        <f t="shared" si="3"/>
        <v>360</v>
      </c>
      <c r="L10">
        <f t="shared" si="3"/>
        <v>420</v>
      </c>
      <c r="M10">
        <f t="shared" si="3"/>
        <v>480</v>
      </c>
      <c r="N10">
        <f t="shared" si="3"/>
        <v>540</v>
      </c>
      <c r="O10">
        <f t="shared" si="3"/>
        <v>600</v>
      </c>
      <c r="Q10" s="2"/>
      <c r="R10" s="2"/>
      <c r="S10" s="2"/>
      <c r="T10" s="2"/>
      <c r="U10" s="2"/>
      <c r="V10" s="2"/>
    </row>
    <row r="11" spans="2:38" x14ac:dyDescent="0.35">
      <c r="B11" s="2" t="s">
        <v>17</v>
      </c>
      <c r="E11">
        <v>70</v>
      </c>
      <c r="F11">
        <f t="shared" si="3"/>
        <v>70</v>
      </c>
      <c r="G11">
        <f t="shared" si="4"/>
        <v>140</v>
      </c>
      <c r="H11">
        <f t="shared" si="4"/>
        <v>210</v>
      </c>
      <c r="I11">
        <f t="shared" si="4"/>
        <v>280</v>
      </c>
      <c r="J11">
        <f t="shared" si="3"/>
        <v>350</v>
      </c>
      <c r="K11">
        <f t="shared" si="3"/>
        <v>420</v>
      </c>
      <c r="L11">
        <f t="shared" si="3"/>
        <v>490</v>
      </c>
      <c r="M11">
        <f t="shared" si="3"/>
        <v>560</v>
      </c>
      <c r="N11">
        <f t="shared" si="3"/>
        <v>630</v>
      </c>
      <c r="O11">
        <f t="shared" si="3"/>
        <v>700</v>
      </c>
      <c r="Q11" s="2"/>
      <c r="R11" s="2"/>
      <c r="S11" s="2"/>
      <c r="T11" s="2"/>
      <c r="U11" s="2"/>
      <c r="V11" s="2"/>
    </row>
    <row r="12" spans="2:38" x14ac:dyDescent="0.35">
      <c r="B12" s="2" t="s">
        <v>18</v>
      </c>
      <c r="E12">
        <v>80</v>
      </c>
      <c r="F12">
        <f t="shared" si="3"/>
        <v>80</v>
      </c>
      <c r="G12">
        <f t="shared" si="4"/>
        <v>160</v>
      </c>
      <c r="H12">
        <f t="shared" si="4"/>
        <v>240</v>
      </c>
      <c r="I12">
        <f t="shared" si="4"/>
        <v>320</v>
      </c>
      <c r="J12">
        <f t="shared" si="3"/>
        <v>400</v>
      </c>
      <c r="K12">
        <f t="shared" si="3"/>
        <v>480</v>
      </c>
      <c r="L12">
        <f t="shared" si="3"/>
        <v>560</v>
      </c>
      <c r="M12">
        <f t="shared" si="3"/>
        <v>640</v>
      </c>
      <c r="N12">
        <f t="shared" si="3"/>
        <v>720</v>
      </c>
      <c r="O12">
        <f t="shared" si="3"/>
        <v>800</v>
      </c>
      <c r="Q12" s="2"/>
      <c r="R12" s="2"/>
      <c r="S12" s="2"/>
      <c r="T12" s="2"/>
      <c r="U12" s="2"/>
      <c r="V12" s="2"/>
      <c r="AB12" s="2" t="s">
        <v>30</v>
      </c>
      <c r="AC12" s="2" t="s">
        <v>56</v>
      </c>
      <c r="AD12" s="2" t="s">
        <v>53</v>
      </c>
      <c r="AE12" s="2" t="s">
        <v>54</v>
      </c>
      <c r="AF12" s="2" t="s">
        <v>55</v>
      </c>
      <c r="AG12" s="2" t="s">
        <v>57</v>
      </c>
      <c r="AH12" s="2" t="s">
        <v>58</v>
      </c>
    </row>
    <row r="13" spans="2:38" x14ac:dyDescent="0.35">
      <c r="B13" s="2" t="s">
        <v>19</v>
      </c>
      <c r="E13">
        <v>90</v>
      </c>
      <c r="F13">
        <f t="shared" si="3"/>
        <v>90</v>
      </c>
      <c r="G13">
        <f t="shared" si="4"/>
        <v>180</v>
      </c>
      <c r="H13">
        <f t="shared" si="4"/>
        <v>270</v>
      </c>
      <c r="I13">
        <f t="shared" si="4"/>
        <v>360</v>
      </c>
      <c r="J13">
        <f t="shared" si="3"/>
        <v>450</v>
      </c>
      <c r="K13">
        <f t="shared" si="3"/>
        <v>540</v>
      </c>
      <c r="L13">
        <f t="shared" si="3"/>
        <v>630</v>
      </c>
      <c r="M13">
        <f t="shared" si="3"/>
        <v>720</v>
      </c>
      <c r="N13">
        <f t="shared" si="3"/>
        <v>810</v>
      </c>
      <c r="O13">
        <f t="shared" si="3"/>
        <v>900</v>
      </c>
      <c r="Q13" s="2"/>
      <c r="R13" s="2"/>
      <c r="S13" s="2"/>
      <c r="T13" s="2"/>
      <c r="U13" s="2"/>
      <c r="V13" s="2"/>
      <c r="AB13" s="2" t="s">
        <v>15</v>
      </c>
      <c r="AC13" s="2">
        <v>45</v>
      </c>
      <c r="AD13" s="2">
        <v>68</v>
      </c>
      <c r="AE13" s="2">
        <v>93</v>
      </c>
      <c r="AF13" s="2">
        <f>SUM(AC13:AE13)</f>
        <v>206</v>
      </c>
      <c r="AG13" s="2">
        <f>AF13/3</f>
        <v>68.666666666666671</v>
      </c>
      <c r="AH13" s="2" t="str">
        <f>IF(AND(AG13&gt;=90,AG13&lt;100),"A",IF(AND(AG13&gt;=70, AG13&lt;90),"B", IF(AND(AG13&gt;=50,AG13&lt;70),"C",IF(AND(AG13&gt;=40,AG13&lt;50),"Pass","Fail"))))</f>
        <v>C</v>
      </c>
    </row>
    <row r="14" spans="2:38" x14ac:dyDescent="0.35">
      <c r="B14" s="2" t="s">
        <v>20</v>
      </c>
      <c r="E14">
        <v>10</v>
      </c>
      <c r="F14">
        <f t="shared" si="3"/>
        <v>10</v>
      </c>
      <c r="G14">
        <f t="shared" si="4"/>
        <v>20</v>
      </c>
      <c r="H14">
        <f t="shared" si="4"/>
        <v>30</v>
      </c>
      <c r="I14">
        <f t="shared" si="4"/>
        <v>40</v>
      </c>
      <c r="J14">
        <f t="shared" si="3"/>
        <v>50</v>
      </c>
      <c r="K14">
        <f t="shared" si="3"/>
        <v>60</v>
      </c>
      <c r="L14">
        <f t="shared" si="3"/>
        <v>70</v>
      </c>
      <c r="M14">
        <f t="shared" si="3"/>
        <v>80</v>
      </c>
      <c r="N14">
        <f t="shared" si="3"/>
        <v>90</v>
      </c>
      <c r="O14">
        <f t="shared" si="3"/>
        <v>100</v>
      </c>
      <c r="AB14" s="2" t="s">
        <v>16</v>
      </c>
      <c r="AC14" s="2">
        <v>57</v>
      </c>
      <c r="AD14" s="2">
        <v>87</v>
      </c>
      <c r="AE14" s="2">
        <v>87</v>
      </c>
      <c r="AF14" s="2">
        <f t="shared" ref="AF14:AF18" si="5">SUM(AC14:AE14)</f>
        <v>231</v>
      </c>
      <c r="AG14" s="2">
        <f t="shared" ref="AG14:AG18" si="6">AF14/3</f>
        <v>77</v>
      </c>
      <c r="AH14" s="2" t="str">
        <f t="shared" ref="AH14:AH18" si="7">IF(AND(AG14&gt;=90,AG14&lt;100),"A",IF(AND(AG14&gt;=70, AG14&lt;90),"B", IF(AND(AG14&gt;=50,AG14&lt;70),"C",IF(AND(AG14&gt;=40,AG14&lt;50),"Pass","Fail"))))</f>
        <v>B</v>
      </c>
    </row>
    <row r="15" spans="2:38" x14ac:dyDescent="0.35">
      <c r="B15" s="2" t="s">
        <v>21</v>
      </c>
      <c r="V15" s="2" t="s">
        <v>30</v>
      </c>
      <c r="W15" s="2" t="s">
        <v>49</v>
      </c>
      <c r="X15" s="2" t="s">
        <v>50</v>
      </c>
      <c r="Y15" s="2"/>
      <c r="AB15" s="2" t="s">
        <v>17</v>
      </c>
      <c r="AC15" s="2">
        <v>78</v>
      </c>
      <c r="AD15" s="2">
        <v>54</v>
      </c>
      <c r="AE15" s="2">
        <v>34</v>
      </c>
      <c r="AF15" s="2">
        <f t="shared" si="5"/>
        <v>166</v>
      </c>
      <c r="AG15" s="2">
        <f t="shared" si="6"/>
        <v>55.333333333333336</v>
      </c>
      <c r="AH15" s="2" t="str">
        <f t="shared" si="7"/>
        <v>C</v>
      </c>
    </row>
    <row r="16" spans="2:38" x14ac:dyDescent="0.35">
      <c r="B16" s="2" t="s">
        <v>13</v>
      </c>
      <c r="P16" s="9"/>
      <c r="Q16" s="2">
        <v>50</v>
      </c>
      <c r="R16" s="2">
        <v>75</v>
      </c>
      <c r="S16" s="4"/>
      <c r="T16" s="6"/>
      <c r="V16" s="2" t="s">
        <v>15</v>
      </c>
      <c r="W16" s="2">
        <v>40</v>
      </c>
      <c r="X16" s="2" t="str">
        <f>IF(W16&gt;60,"Distinction",IF(W16&gt;=40,"Pass","Fail"))</f>
        <v>Pass</v>
      </c>
      <c r="Y16" s="2"/>
      <c r="AB16" s="2" t="s">
        <v>18</v>
      </c>
      <c r="AC16" s="2">
        <v>66</v>
      </c>
      <c r="AD16" s="2">
        <v>68</v>
      </c>
      <c r="AE16" s="2">
        <v>57</v>
      </c>
      <c r="AF16" s="2">
        <f t="shared" si="5"/>
        <v>191</v>
      </c>
      <c r="AG16" s="2">
        <f t="shared" si="6"/>
        <v>63.666666666666664</v>
      </c>
      <c r="AH16" s="2" t="str">
        <f t="shared" si="7"/>
        <v>C</v>
      </c>
    </row>
    <row r="17" spans="1:49" x14ac:dyDescent="0.35">
      <c r="B17" s="2" t="s">
        <v>14</v>
      </c>
      <c r="P17" s="9"/>
      <c r="Q17" s="11"/>
      <c r="R17" s="11" t="s">
        <v>48</v>
      </c>
      <c r="S17" s="1"/>
      <c r="T17" s="10"/>
      <c r="V17" s="2" t="s">
        <v>16</v>
      </c>
      <c r="W17" s="2">
        <v>50</v>
      </c>
      <c r="X17" s="2" t="str">
        <f t="shared" ref="X17:X21" si="8">IF(W17&gt;60,"Distinction",IF(W17&gt;=40,"Pass","Fail"))</f>
        <v>Pass</v>
      </c>
      <c r="Y17" s="2"/>
      <c r="AB17" s="2" t="s">
        <v>19</v>
      </c>
      <c r="AC17" s="2">
        <v>56</v>
      </c>
      <c r="AD17" s="2">
        <v>98</v>
      </c>
      <c r="AE17" s="2">
        <v>90</v>
      </c>
      <c r="AF17" s="2">
        <f t="shared" si="5"/>
        <v>244</v>
      </c>
      <c r="AG17" s="2">
        <f t="shared" si="6"/>
        <v>81.333333333333329</v>
      </c>
      <c r="AH17" s="2" t="str">
        <f t="shared" si="7"/>
        <v>B</v>
      </c>
    </row>
    <row r="18" spans="1:49" x14ac:dyDescent="0.35">
      <c r="B18" s="2" t="s">
        <v>15</v>
      </c>
      <c r="D18" s="2"/>
      <c r="E18" s="2"/>
      <c r="F18" s="2" t="s">
        <v>23</v>
      </c>
      <c r="G18" s="2"/>
      <c r="H18" s="2"/>
      <c r="P18" s="9"/>
      <c r="Q18" s="6" t="s">
        <v>43</v>
      </c>
      <c r="R18" s="2" t="s">
        <v>44</v>
      </c>
      <c r="S18" s="6"/>
      <c r="T18" s="2"/>
      <c r="V18" s="2" t="s">
        <v>17</v>
      </c>
      <c r="W18" s="2">
        <v>20</v>
      </c>
      <c r="X18" s="2" t="str">
        <f t="shared" si="8"/>
        <v>Fail</v>
      </c>
      <c r="Y18" s="2"/>
      <c r="AB18" s="2" t="s">
        <v>20</v>
      </c>
      <c r="AC18" s="2">
        <v>48</v>
      </c>
      <c r="AD18" s="2">
        <v>78</v>
      </c>
      <c r="AE18" s="2">
        <v>98</v>
      </c>
      <c r="AF18" s="2">
        <f t="shared" si="5"/>
        <v>224</v>
      </c>
      <c r="AG18" s="2">
        <f t="shared" si="6"/>
        <v>74.666666666666671</v>
      </c>
      <c r="AH18" s="2" t="str">
        <f t="shared" si="7"/>
        <v>B</v>
      </c>
    </row>
    <row r="19" spans="1:49" x14ac:dyDescent="0.35">
      <c r="D19" s="3" t="s">
        <v>12</v>
      </c>
      <c r="E19" s="3" t="s">
        <v>5</v>
      </c>
      <c r="F19" s="2" t="s">
        <v>6</v>
      </c>
      <c r="G19" s="2" t="s">
        <v>7</v>
      </c>
      <c r="H19" s="2" t="s">
        <v>8</v>
      </c>
      <c r="Q19" s="2" t="s">
        <v>45</v>
      </c>
      <c r="R19" s="2">
        <f>IF(Q16&gt;R16,1,0)</f>
        <v>0</v>
      </c>
      <c r="S19" s="2"/>
      <c r="T19" s="2"/>
      <c r="V19" s="2" t="s">
        <v>18</v>
      </c>
      <c r="W19" s="2">
        <v>30</v>
      </c>
      <c r="X19" s="2" t="str">
        <f t="shared" si="8"/>
        <v>Fail</v>
      </c>
      <c r="Y19" s="2"/>
    </row>
    <row r="20" spans="1:49" x14ac:dyDescent="0.35">
      <c r="D20" s="2"/>
      <c r="E20" s="3" t="s">
        <v>7</v>
      </c>
      <c r="F20" s="2"/>
      <c r="G20" s="2"/>
      <c r="H20" s="2"/>
      <c r="Q20" s="2" t="s">
        <v>46</v>
      </c>
      <c r="R20" s="2" t="str">
        <f>IF(Q16&lt;R16, "pass","fail")</f>
        <v>pass</v>
      </c>
      <c r="S20" s="2"/>
      <c r="T20" s="2"/>
      <c r="V20" s="2" t="s">
        <v>19</v>
      </c>
      <c r="W20" s="2">
        <v>90</v>
      </c>
      <c r="X20" s="2" t="str">
        <f t="shared" si="8"/>
        <v>Distinction</v>
      </c>
      <c r="Y20" s="2"/>
    </row>
    <row r="21" spans="1:49" x14ac:dyDescent="0.35">
      <c r="D21" s="2"/>
      <c r="E21" s="3" t="s">
        <v>9</v>
      </c>
      <c r="F21" s="2"/>
      <c r="G21" s="2"/>
      <c r="H21" s="2"/>
      <c r="Q21" s="2" t="s">
        <v>47</v>
      </c>
      <c r="R21" s="2" t="str">
        <f>IF(Q16&lt;R16,UPPER("yes"),UPPER("yes"))</f>
        <v>YES</v>
      </c>
      <c r="S21" s="2"/>
      <c r="T21" s="2"/>
      <c r="V21" s="2" t="s">
        <v>20</v>
      </c>
      <c r="W21" s="2">
        <v>80</v>
      </c>
      <c r="X21" s="2" t="str">
        <f t="shared" si="8"/>
        <v>Distinction</v>
      </c>
      <c r="Y21" s="2"/>
    </row>
    <row r="22" spans="1:49" x14ac:dyDescent="0.35">
      <c r="D22" s="2"/>
      <c r="E22" s="3" t="s">
        <v>10</v>
      </c>
      <c r="F22" s="2"/>
      <c r="G22" s="2"/>
      <c r="H22" s="2"/>
      <c r="Q22" s="8"/>
      <c r="R22" s="8"/>
      <c r="S22" s="8"/>
      <c r="T22" s="8"/>
    </row>
    <row r="23" spans="1:49" x14ac:dyDescent="0.35">
      <c r="D23" s="2"/>
      <c r="E23" s="3" t="s">
        <v>11</v>
      </c>
      <c r="F23" s="2"/>
      <c r="G23" s="2"/>
      <c r="H23" s="2"/>
    </row>
    <row r="24" spans="1:49" x14ac:dyDescent="0.35">
      <c r="D24" s="2"/>
      <c r="E24" s="3" t="s">
        <v>5</v>
      </c>
      <c r="F24" s="2"/>
      <c r="G24" s="2"/>
      <c r="H24" s="2"/>
    </row>
    <row r="25" spans="1:49" x14ac:dyDescent="0.35">
      <c r="D25" s="2"/>
      <c r="E25" s="3" t="s">
        <v>7</v>
      </c>
      <c r="F25" s="2"/>
      <c r="G25" s="2"/>
      <c r="H25" s="2"/>
    </row>
    <row r="26" spans="1:49" x14ac:dyDescent="0.35">
      <c r="D26" s="2"/>
      <c r="E26" s="3" t="s">
        <v>9</v>
      </c>
      <c r="F26" s="2"/>
      <c r="G26" s="2"/>
      <c r="H26" s="2"/>
    </row>
    <row r="27" spans="1:49" x14ac:dyDescent="0.35">
      <c r="D27" s="2"/>
      <c r="E27" s="3" t="s">
        <v>10</v>
      </c>
      <c r="F27" s="2"/>
      <c r="G27" s="2"/>
      <c r="H27" s="2"/>
    </row>
    <row r="28" spans="1:49" x14ac:dyDescent="0.35">
      <c r="D28" s="2"/>
      <c r="E28" s="3" t="s">
        <v>11</v>
      </c>
      <c r="F28" s="2"/>
      <c r="G28" s="2"/>
      <c r="H28" s="2"/>
    </row>
    <row r="29" spans="1:49" ht="15" customHeight="1" x14ac:dyDescent="0.35"/>
    <row r="31" spans="1:49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128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35">
      <c r="M32" s="15"/>
    </row>
    <row r="33" spans="1:51" x14ac:dyDescent="0.35">
      <c r="B33" t="s">
        <v>65</v>
      </c>
      <c r="C33" t="s">
        <v>64</v>
      </c>
      <c r="M33" s="9"/>
      <c r="P33" s="5"/>
      <c r="Q33" s="4" t="s">
        <v>94</v>
      </c>
      <c r="R33" s="4"/>
      <c r="S33" s="4"/>
      <c r="T33" s="4"/>
      <c r="U33" s="4"/>
      <c r="V33" s="4"/>
      <c r="W33" s="6"/>
    </row>
    <row r="34" spans="1:51" x14ac:dyDescent="0.35">
      <c r="B34" t="s">
        <v>66</v>
      </c>
      <c r="C34">
        <v>12</v>
      </c>
      <c r="M34" s="9"/>
      <c r="O34" s="2" t="s">
        <v>83</v>
      </c>
      <c r="P34" s="2" t="s">
        <v>84</v>
      </c>
      <c r="Q34" s="2" t="s">
        <v>85</v>
      </c>
      <c r="R34" s="2" t="s">
        <v>86</v>
      </c>
      <c r="S34" s="2" t="s">
        <v>87</v>
      </c>
      <c r="T34" s="2" t="s">
        <v>88</v>
      </c>
      <c r="U34" s="2" t="s">
        <v>90</v>
      </c>
      <c r="V34" s="2" t="s">
        <v>91</v>
      </c>
      <c r="W34" s="2" t="s">
        <v>92</v>
      </c>
      <c r="X34" s="2" t="s">
        <v>93</v>
      </c>
      <c r="AP34" s="5" t="s">
        <v>124</v>
      </c>
      <c r="AQ34" s="6"/>
    </row>
    <row r="35" spans="1:51" x14ac:dyDescent="0.35">
      <c r="B35" t="s">
        <v>67</v>
      </c>
      <c r="C35">
        <v>4</v>
      </c>
      <c r="E35" s="2">
        <f>COUNTBLANK(C34:C39)</f>
        <v>0</v>
      </c>
      <c r="F35" s="2" t="s">
        <v>72</v>
      </c>
      <c r="H35" s="2">
        <f>SUM(C34:C39)</f>
        <v>60</v>
      </c>
      <c r="I35" s="2" t="s">
        <v>77</v>
      </c>
      <c r="K35" s="2">
        <f>AVERAGE(C34:C39)</f>
        <v>10</v>
      </c>
      <c r="L35" s="2" t="s">
        <v>79</v>
      </c>
      <c r="M35" s="9"/>
      <c r="O35" s="2" t="s">
        <v>89</v>
      </c>
      <c r="P35" s="2" t="str">
        <f>TRIM(O35)</f>
        <v>raju</v>
      </c>
      <c r="Q35" s="2" t="str">
        <f>PROPER(O35)</f>
        <v xml:space="preserve">  Raju</v>
      </c>
      <c r="R35" s="2" t="str">
        <f>UPPER(O35)</f>
        <v xml:space="preserve">  RAJU</v>
      </c>
      <c r="S35" s="2" t="str">
        <f>LOWER(O35)</f>
        <v xml:space="preserve">  raju</v>
      </c>
      <c r="T35" s="2">
        <f>LEN(O35)</f>
        <v>6</v>
      </c>
      <c r="U35" s="2" t="str">
        <f>LEFT(O35,3)</f>
        <v xml:space="preserve">  r</v>
      </c>
      <c r="V35" s="2" t="str">
        <f>RIGHT(O35,3)</f>
        <v>aju</v>
      </c>
      <c r="W35" s="2" t="str">
        <f>MID(O35,2,3)</f>
        <v xml:space="preserve"> ra</v>
      </c>
      <c r="X35" s="2" t="str">
        <f>_xlfn.CONCAT(O35,O36,O37)</f>
        <v xml:space="preserve">  rajukajukrishna</v>
      </c>
      <c r="AA35" s="2" t="s">
        <v>95</v>
      </c>
      <c r="AB35" s="2"/>
      <c r="AE35" s="2" t="s">
        <v>96</v>
      </c>
      <c r="AF35" s="2" t="s">
        <v>97</v>
      </c>
      <c r="AG35" s="2" t="s">
        <v>98</v>
      </c>
      <c r="AH35" s="2"/>
      <c r="AI35" s="2"/>
      <c r="AK35" s="2" t="s">
        <v>104</v>
      </c>
      <c r="AL35" s="2" t="s">
        <v>105</v>
      </c>
      <c r="AM35" s="2" t="s">
        <v>106</v>
      </c>
      <c r="AN35" s="2" t="s">
        <v>107</v>
      </c>
      <c r="AP35" s="2" t="s">
        <v>112</v>
      </c>
      <c r="AQ35" s="2">
        <f>VLOOKUP(AP35,AK35:AN43,4,0)</f>
        <v>50000</v>
      </c>
    </row>
    <row r="36" spans="1:51" x14ac:dyDescent="0.35">
      <c r="B36" t="s">
        <v>68</v>
      </c>
      <c r="C36">
        <v>15</v>
      </c>
      <c r="E36" s="2">
        <f>COUNTA(C34:C39)</f>
        <v>6</v>
      </c>
      <c r="F36" s="2" t="s">
        <v>73</v>
      </c>
      <c r="H36" s="2">
        <f>SUMIF(B34:B39,"Ac",C34:C39)</f>
        <v>15</v>
      </c>
      <c r="I36" s="2" t="s">
        <v>78</v>
      </c>
      <c r="K36" s="2">
        <f>AVERAGEIF(C34:C39,"&gt;10")</f>
        <v>13</v>
      </c>
      <c r="L36" s="2"/>
      <c r="M36" s="9"/>
      <c r="O36" s="2" t="s">
        <v>16</v>
      </c>
      <c r="P36" s="2" t="str">
        <f t="shared" ref="P36:P39" si="9">TRIM(O36)</f>
        <v>kaju</v>
      </c>
      <c r="Q36" s="2" t="str">
        <f t="shared" ref="Q36:Q39" si="10">PROPER(O36)</f>
        <v>Kaju</v>
      </c>
      <c r="R36" s="2" t="str">
        <f t="shared" ref="R36:R39" si="11">UPPER(O36)</f>
        <v>KAJU</v>
      </c>
      <c r="S36" s="2" t="str">
        <f t="shared" ref="S36:S39" si="12">LOWER(O36)</f>
        <v>kaju</v>
      </c>
      <c r="T36" s="2">
        <f t="shared" ref="T36:T39" si="13">LEN(O36)</f>
        <v>4</v>
      </c>
      <c r="U36" s="2" t="str">
        <f t="shared" ref="U36:U39" si="14">LEFT(O36,3)</f>
        <v>kaj</v>
      </c>
      <c r="V36" s="2" t="str">
        <f t="shared" ref="V36:V39" si="15">RIGHT(O36,3)</f>
        <v>aju</v>
      </c>
      <c r="W36" s="2" t="str">
        <f t="shared" ref="W36:W39" si="16">MID(O36,2,3)</f>
        <v>aju</v>
      </c>
      <c r="X36" s="2" t="str">
        <f t="shared" ref="X36:X39" si="17">_xlfn.CONCAT(O36,O37,O38)</f>
        <v>kajukrishnarohit</v>
      </c>
      <c r="AA36" s="16">
        <v>45629</v>
      </c>
      <c r="AB36" s="2">
        <f>DAY(AA36)</f>
        <v>3</v>
      </c>
      <c r="AE36" s="2" t="s">
        <v>99</v>
      </c>
      <c r="AF36" s="2">
        <v>12000</v>
      </c>
      <c r="AG36" s="2" t="str">
        <f>IF(AF36&gt;=15000,"20%",IF(AF36&gt;=10000,"15%",IF(AF36&gt;=5000,"10%",IF(AF36&lt;5000,"No Bonous"))))</f>
        <v>15%</v>
      </c>
      <c r="AH36" s="2"/>
      <c r="AI36" s="2"/>
      <c r="AK36" s="2" t="s">
        <v>108</v>
      </c>
      <c r="AL36" s="2" t="s">
        <v>116</v>
      </c>
      <c r="AM36" s="2">
        <v>25</v>
      </c>
      <c r="AN36" s="2">
        <v>25000</v>
      </c>
    </row>
    <row r="37" spans="1:51" x14ac:dyDescent="0.35">
      <c r="B37" t="s">
        <v>69</v>
      </c>
      <c r="C37">
        <v>10</v>
      </c>
      <c r="E37" s="2">
        <f>COUNT(C34:C39)</f>
        <v>6</v>
      </c>
      <c r="F37" s="2" t="s">
        <v>74</v>
      </c>
      <c r="H37" s="2">
        <f>SUMIFS(C34:C39, B34:B39,"Laptop")</f>
        <v>7</v>
      </c>
      <c r="I37" s="2" t="s">
        <v>130</v>
      </c>
      <c r="K37" s="2"/>
      <c r="L37" s="2"/>
      <c r="M37" s="9"/>
      <c r="O37" s="2" t="s">
        <v>17</v>
      </c>
      <c r="P37" s="2" t="str">
        <f t="shared" si="9"/>
        <v>krishna</v>
      </c>
      <c r="Q37" s="2" t="str">
        <f t="shared" si="10"/>
        <v>Krishna</v>
      </c>
      <c r="R37" s="2" t="str">
        <f t="shared" si="11"/>
        <v>KRISHNA</v>
      </c>
      <c r="S37" s="2" t="str">
        <f t="shared" si="12"/>
        <v>krishna</v>
      </c>
      <c r="T37" s="2">
        <f t="shared" si="13"/>
        <v>7</v>
      </c>
      <c r="U37" s="2" t="str">
        <f t="shared" si="14"/>
        <v>kri</v>
      </c>
      <c r="V37" s="2" t="str">
        <f t="shared" si="15"/>
        <v>hna</v>
      </c>
      <c r="W37" s="2" t="str">
        <f t="shared" si="16"/>
        <v>ris</v>
      </c>
      <c r="X37" s="2" t="str">
        <f t="shared" si="17"/>
        <v>krishnarohitrita</v>
      </c>
      <c r="AA37" s="17">
        <v>45629.734722222223</v>
      </c>
      <c r="AB37" s="2">
        <f>HOUR(AA37)</f>
        <v>17</v>
      </c>
      <c r="AE37" s="2" t="s">
        <v>100</v>
      </c>
      <c r="AF37" s="2">
        <v>8000</v>
      </c>
      <c r="AG37" s="2" t="str">
        <f t="shared" ref="AG37:AG40" si="18">IF(AF37&gt;=15000,"20%",IF(AF37&gt;=10000,"15%",IF(AF37&gt;=5000,"10%",IF(AF37&lt;5000,"No Bonous"))))</f>
        <v>10%</v>
      </c>
      <c r="AH37" s="2"/>
      <c r="AI37" s="2"/>
      <c r="AK37" s="2" t="s">
        <v>109</v>
      </c>
      <c r="AL37" s="2" t="s">
        <v>117</v>
      </c>
      <c r="AM37" s="2">
        <v>35</v>
      </c>
      <c r="AN37" s="2">
        <v>30000</v>
      </c>
    </row>
    <row r="38" spans="1:51" ht="87" x14ac:dyDescent="0.35">
      <c r="B38" t="s">
        <v>70</v>
      </c>
      <c r="C38">
        <v>12</v>
      </c>
      <c r="E38" s="2">
        <f>COUNTIF(C34:C39,"&gt;10")</f>
        <v>3</v>
      </c>
      <c r="F38" s="14" t="s">
        <v>75</v>
      </c>
      <c r="H38" s="2"/>
      <c r="I38" s="2"/>
      <c r="K38" s="2"/>
      <c r="L38" s="2"/>
      <c r="M38" s="9"/>
      <c r="O38" s="2" t="s">
        <v>18</v>
      </c>
      <c r="P38" s="2" t="str">
        <f t="shared" si="9"/>
        <v>rohit</v>
      </c>
      <c r="Q38" s="2" t="str">
        <f t="shared" si="10"/>
        <v>Rohit</v>
      </c>
      <c r="R38" s="2" t="str">
        <f t="shared" si="11"/>
        <v>ROHIT</v>
      </c>
      <c r="S38" s="2" t="str">
        <f t="shared" si="12"/>
        <v>rohit</v>
      </c>
      <c r="T38" s="2">
        <f t="shared" si="13"/>
        <v>5</v>
      </c>
      <c r="U38" s="2" t="str">
        <f t="shared" si="14"/>
        <v>roh</v>
      </c>
      <c r="V38" s="2" t="str">
        <f t="shared" si="15"/>
        <v>hit</v>
      </c>
      <c r="W38" s="2" t="str">
        <f t="shared" si="16"/>
        <v>ohi</v>
      </c>
      <c r="X38" s="2" t="str">
        <f t="shared" si="17"/>
        <v>rohitrita</v>
      </c>
      <c r="AA38" s="2"/>
      <c r="AB38" s="2">
        <f>MONTH(AA36)</f>
        <v>12</v>
      </c>
      <c r="AE38" s="2" t="s">
        <v>101</v>
      </c>
      <c r="AF38" s="2">
        <v>150000</v>
      </c>
      <c r="AG38" s="2" t="str">
        <f t="shared" si="18"/>
        <v>20%</v>
      </c>
      <c r="AH38" s="2"/>
      <c r="AI38" s="2"/>
      <c r="AK38" s="2" t="s">
        <v>110</v>
      </c>
      <c r="AL38" s="2" t="s">
        <v>118</v>
      </c>
      <c r="AM38" s="2">
        <v>40</v>
      </c>
      <c r="AN38" s="2">
        <v>2000</v>
      </c>
    </row>
    <row r="39" spans="1:51" ht="87" x14ac:dyDescent="0.35">
      <c r="B39" t="s">
        <v>71</v>
      </c>
      <c r="C39">
        <v>7</v>
      </c>
      <c r="E39" s="2">
        <f>COUNTIFS(C34:C39,"&gt;10",C34:C39,"&lt;15")</f>
        <v>2</v>
      </c>
      <c r="F39" s="14" t="s">
        <v>76</v>
      </c>
      <c r="H39" s="2"/>
      <c r="I39" s="2"/>
      <c r="K39" s="2"/>
      <c r="L39" s="2"/>
      <c r="M39" s="9"/>
      <c r="O39" s="2" t="s">
        <v>19</v>
      </c>
      <c r="P39" s="2" t="str">
        <f t="shared" si="9"/>
        <v>rita</v>
      </c>
      <c r="Q39" s="2" t="str">
        <f t="shared" si="10"/>
        <v>Rita</v>
      </c>
      <c r="R39" s="2" t="str">
        <f t="shared" si="11"/>
        <v>RITA</v>
      </c>
      <c r="S39" s="2" t="str">
        <f t="shared" si="12"/>
        <v>rita</v>
      </c>
      <c r="T39" s="2">
        <f t="shared" si="13"/>
        <v>4</v>
      </c>
      <c r="U39" s="2" t="str">
        <f t="shared" si="14"/>
        <v>rit</v>
      </c>
      <c r="V39" s="2" t="str">
        <f t="shared" si="15"/>
        <v>ita</v>
      </c>
      <c r="W39" s="2" t="str">
        <f t="shared" si="16"/>
        <v>ita</v>
      </c>
      <c r="X39" s="2" t="str">
        <f t="shared" si="17"/>
        <v>rita</v>
      </c>
      <c r="AA39" s="2"/>
      <c r="AB39" s="2"/>
      <c r="AE39" s="2" t="s">
        <v>102</v>
      </c>
      <c r="AF39" s="2">
        <v>4000</v>
      </c>
      <c r="AG39" s="2" t="str">
        <f t="shared" si="18"/>
        <v>No Bonous</v>
      </c>
      <c r="AH39" s="2"/>
      <c r="AI39" s="2"/>
      <c r="AK39" s="2" t="s">
        <v>111</v>
      </c>
      <c r="AL39" s="2" t="s">
        <v>119</v>
      </c>
      <c r="AM39" s="2">
        <v>27</v>
      </c>
      <c r="AN39" s="2">
        <v>1500</v>
      </c>
    </row>
    <row r="40" spans="1:51" x14ac:dyDescent="0.35">
      <c r="E40" s="2"/>
      <c r="F40" s="2"/>
      <c r="AE40" s="2" t="s">
        <v>103</v>
      </c>
      <c r="AF40" s="2">
        <v>10000</v>
      </c>
      <c r="AG40" s="2" t="str">
        <f t="shared" si="18"/>
        <v>15%</v>
      </c>
      <c r="AH40" s="2"/>
      <c r="AI40" s="2"/>
      <c r="AK40" s="2" t="s">
        <v>112</v>
      </c>
      <c r="AL40" s="2" t="s">
        <v>120</v>
      </c>
      <c r="AM40" s="2">
        <v>20</v>
      </c>
      <c r="AN40" s="2">
        <v>50000</v>
      </c>
      <c r="AP40" s="2" t="s">
        <v>65</v>
      </c>
      <c r="AQ40" s="2" t="s">
        <v>107</v>
      </c>
      <c r="AR40" s="2" t="s">
        <v>125</v>
      </c>
      <c r="AS40" s="2" t="s">
        <v>126</v>
      </c>
    </row>
    <row r="41" spans="1:51" x14ac:dyDescent="0.35">
      <c r="AE41" s="2"/>
      <c r="AF41" s="2"/>
      <c r="AG41" s="2"/>
      <c r="AH41" s="2"/>
      <c r="AI41" s="2"/>
      <c r="AK41" s="2" t="s">
        <v>113</v>
      </c>
      <c r="AL41" s="2" t="s">
        <v>121</v>
      </c>
      <c r="AM41" s="2">
        <v>15</v>
      </c>
      <c r="AN41" s="2">
        <v>1000</v>
      </c>
      <c r="AP41" s="2" t="s">
        <v>108</v>
      </c>
      <c r="AQ41" s="2">
        <f>VLOOKUP(AP41,AK35:AN43,4,0)</f>
        <v>25000</v>
      </c>
      <c r="AR41" s="2">
        <v>3</v>
      </c>
      <c r="AS41" s="2">
        <f>AQ41*AR41</f>
        <v>75000</v>
      </c>
    </row>
    <row r="42" spans="1:51" x14ac:dyDescent="0.35">
      <c r="G42" s="13"/>
      <c r="AE42" s="2"/>
      <c r="AF42" s="2"/>
      <c r="AG42" s="2"/>
      <c r="AH42" s="2"/>
      <c r="AI42" s="2"/>
      <c r="AK42" s="2" t="s">
        <v>114</v>
      </c>
      <c r="AL42" s="2" t="s">
        <v>122</v>
      </c>
      <c r="AM42" s="2">
        <v>65</v>
      </c>
      <c r="AN42" s="2">
        <v>800</v>
      </c>
    </row>
    <row r="43" spans="1:51" x14ac:dyDescent="0.35">
      <c r="AE43" s="2"/>
      <c r="AF43" s="2"/>
      <c r="AG43" s="2"/>
      <c r="AH43" s="2"/>
      <c r="AI43" s="2"/>
      <c r="AK43" s="2" t="s">
        <v>115</v>
      </c>
      <c r="AL43" s="2" t="s">
        <v>123</v>
      </c>
      <c r="AM43" s="2">
        <v>55</v>
      </c>
      <c r="AN43" s="2">
        <v>5000</v>
      </c>
    </row>
    <row r="48" spans="1:5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128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50" spans="1:15" x14ac:dyDescent="0.35">
      <c r="A50" s="2" t="s">
        <v>131</v>
      </c>
      <c r="B50" s="2" t="s">
        <v>83</v>
      </c>
      <c r="C50" s="2" t="s">
        <v>132</v>
      </c>
      <c r="D50" s="2" t="s">
        <v>133</v>
      </c>
      <c r="F50" s="20"/>
      <c r="K50" s="2" t="s">
        <v>144</v>
      </c>
      <c r="L50" s="2" t="s">
        <v>83</v>
      </c>
      <c r="M50" s="2" t="s">
        <v>147</v>
      </c>
      <c r="N50" s="2" t="s">
        <v>133</v>
      </c>
      <c r="O50" s="2"/>
    </row>
    <row r="51" spans="1:15" x14ac:dyDescent="0.35">
      <c r="A51" s="2">
        <v>101</v>
      </c>
      <c r="B51" s="2" t="s">
        <v>134</v>
      </c>
      <c r="C51" s="2" t="s">
        <v>135</v>
      </c>
      <c r="D51" s="19">
        <v>60000</v>
      </c>
      <c r="F51" s="20"/>
      <c r="K51" s="2">
        <v>101</v>
      </c>
      <c r="L51" s="2" t="s">
        <v>145</v>
      </c>
      <c r="M51" s="16">
        <v>45559</v>
      </c>
      <c r="N51" s="2">
        <v>45000</v>
      </c>
      <c r="O51" s="2"/>
    </row>
    <row r="52" spans="1:15" x14ac:dyDescent="0.35">
      <c r="A52" s="2">
        <v>102</v>
      </c>
      <c r="B52" s="2" t="s">
        <v>137</v>
      </c>
      <c r="C52" s="2" t="s">
        <v>140</v>
      </c>
      <c r="D52" s="19">
        <v>75000</v>
      </c>
      <c r="F52" s="20"/>
      <c r="K52" s="2">
        <v>102</v>
      </c>
      <c r="L52" s="2" t="s">
        <v>146</v>
      </c>
      <c r="M52" s="16">
        <v>45560</v>
      </c>
      <c r="N52" s="2">
        <v>41000</v>
      </c>
      <c r="O52" s="2"/>
    </row>
    <row r="53" spans="1:15" x14ac:dyDescent="0.35">
      <c r="A53" s="2">
        <v>103</v>
      </c>
      <c r="B53" s="2" t="s">
        <v>138</v>
      </c>
      <c r="C53" s="2" t="s">
        <v>97</v>
      </c>
      <c r="D53" s="19">
        <v>50000</v>
      </c>
      <c r="F53" s="20"/>
      <c r="H53" s="2" t="s">
        <v>136</v>
      </c>
      <c r="I53" s="2" t="s">
        <v>83</v>
      </c>
      <c r="K53" s="2">
        <v>103</v>
      </c>
      <c r="L53" s="2" t="s">
        <v>15</v>
      </c>
      <c r="M53" s="16">
        <v>45561</v>
      </c>
      <c r="N53" s="2">
        <v>37000</v>
      </c>
      <c r="O53" s="2"/>
    </row>
    <row r="54" spans="1:15" x14ac:dyDescent="0.35">
      <c r="A54" s="2">
        <v>104</v>
      </c>
      <c r="B54" s="2" t="s">
        <v>139</v>
      </c>
      <c r="C54" s="2" t="s">
        <v>141</v>
      </c>
      <c r="D54" s="19">
        <v>65000</v>
      </c>
      <c r="H54" s="2">
        <v>101</v>
      </c>
      <c r="I54" s="2" t="str">
        <f>VLOOKUP(H54,A51:D56,2,0)</f>
        <v>Alice</v>
      </c>
      <c r="K54" s="2">
        <v>104</v>
      </c>
      <c r="L54" s="2" t="s">
        <v>16</v>
      </c>
      <c r="M54" s="16">
        <v>45562</v>
      </c>
      <c r="N54" s="2">
        <v>37000</v>
      </c>
      <c r="O54" s="2"/>
    </row>
    <row r="55" spans="1:15" x14ac:dyDescent="0.35">
      <c r="K55" s="2">
        <v>105</v>
      </c>
      <c r="L55" s="2" t="s">
        <v>17</v>
      </c>
      <c r="M55" s="16">
        <v>45563</v>
      </c>
      <c r="N55" s="2">
        <v>40000</v>
      </c>
      <c r="O55" s="2"/>
    </row>
    <row r="56" spans="1:15" x14ac:dyDescent="0.35">
      <c r="K56" s="2">
        <v>106</v>
      </c>
      <c r="L56" s="2" t="s">
        <v>18</v>
      </c>
      <c r="M56" s="16">
        <v>45564</v>
      </c>
      <c r="N56" s="2">
        <v>33000</v>
      </c>
      <c r="O56" s="2"/>
    </row>
    <row r="57" spans="1:15" x14ac:dyDescent="0.35">
      <c r="A57" s="2" t="s">
        <v>142</v>
      </c>
      <c r="B57" s="2" t="s">
        <v>143</v>
      </c>
      <c r="C57" s="2"/>
      <c r="D57" s="2"/>
      <c r="K57" s="2">
        <v>107</v>
      </c>
      <c r="L57" s="2" t="s">
        <v>19</v>
      </c>
      <c r="M57" s="16">
        <v>45565</v>
      </c>
      <c r="N57" s="2">
        <v>29000</v>
      </c>
      <c r="O57" s="2"/>
    </row>
    <row r="58" spans="1:15" x14ac:dyDescent="0.35">
      <c r="A58" s="2">
        <v>0</v>
      </c>
      <c r="B58" s="2">
        <v>0</v>
      </c>
      <c r="C58" s="2"/>
      <c r="D58" s="2"/>
      <c r="F58" s="2" t="s">
        <v>142</v>
      </c>
      <c r="G58" s="2" t="s">
        <v>143</v>
      </c>
      <c r="K58" s="2">
        <v>108</v>
      </c>
      <c r="L58" s="2" t="s">
        <v>20</v>
      </c>
      <c r="M58" s="16">
        <v>45566</v>
      </c>
      <c r="N58" s="2">
        <v>35000</v>
      </c>
      <c r="O58" s="2"/>
    </row>
    <row r="59" spans="1:15" x14ac:dyDescent="0.35">
      <c r="A59" s="2">
        <v>500</v>
      </c>
      <c r="B59" s="2">
        <v>10</v>
      </c>
      <c r="C59" s="2"/>
      <c r="D59" s="2"/>
      <c r="F59" s="2">
        <v>4500</v>
      </c>
      <c r="G59" s="2">
        <f>LOOKUP(F59,A58:B62)</f>
        <v>20</v>
      </c>
      <c r="K59" s="2">
        <v>109</v>
      </c>
      <c r="L59" s="2" t="s">
        <v>21</v>
      </c>
      <c r="M59" s="16">
        <v>45567</v>
      </c>
      <c r="N59" s="2">
        <v>25000</v>
      </c>
      <c r="O59" s="2"/>
    </row>
    <row r="60" spans="1:15" x14ac:dyDescent="0.35">
      <c r="A60" s="2">
        <v>1000</v>
      </c>
      <c r="B60" s="2">
        <v>20</v>
      </c>
      <c r="C60" s="2"/>
      <c r="D60" s="2"/>
      <c r="K60" s="2">
        <v>110</v>
      </c>
      <c r="L60" s="2" t="s">
        <v>13</v>
      </c>
      <c r="M60" s="16">
        <v>45619</v>
      </c>
      <c r="N60" s="2">
        <v>21000</v>
      </c>
      <c r="O60" s="2"/>
    </row>
    <row r="61" spans="1:15" x14ac:dyDescent="0.35">
      <c r="A61" s="2">
        <v>5000</v>
      </c>
      <c r="B61" s="2">
        <v>40</v>
      </c>
      <c r="C61" s="2"/>
      <c r="D61" s="2"/>
    </row>
    <row r="62" spans="1:15" x14ac:dyDescent="0.35">
      <c r="A62" s="18">
        <v>10000</v>
      </c>
      <c r="B62" s="2">
        <v>100</v>
      </c>
      <c r="C62" s="2"/>
      <c r="D62" s="2"/>
    </row>
    <row r="66" spans="4:8" x14ac:dyDescent="0.35">
      <c r="D66" t="s">
        <v>136</v>
      </c>
      <c r="E66" t="s">
        <v>30</v>
      </c>
      <c r="F66" t="s">
        <v>148</v>
      </c>
      <c r="G66" t="s">
        <v>133</v>
      </c>
      <c r="H66" t="s">
        <v>149</v>
      </c>
    </row>
    <row r="67" spans="4:8" x14ac:dyDescent="0.35">
      <c r="D67">
        <v>101</v>
      </c>
      <c r="E67" t="s">
        <v>150</v>
      </c>
      <c r="F67" t="s">
        <v>151</v>
      </c>
      <c r="G67" s="20">
        <v>60000</v>
      </c>
      <c r="H67">
        <v>5</v>
      </c>
    </row>
    <row r="68" spans="4:8" x14ac:dyDescent="0.35">
      <c r="D68">
        <v>102</v>
      </c>
      <c r="E68" t="s">
        <v>152</v>
      </c>
      <c r="F68" t="s">
        <v>157</v>
      </c>
      <c r="G68" s="20">
        <v>75000</v>
      </c>
      <c r="H68">
        <v>8</v>
      </c>
    </row>
    <row r="69" spans="4:8" x14ac:dyDescent="0.35">
      <c r="D69">
        <v>103</v>
      </c>
      <c r="E69" t="s">
        <v>153</v>
      </c>
      <c r="F69" t="s">
        <v>156</v>
      </c>
      <c r="G69" s="20">
        <v>50000</v>
      </c>
      <c r="H69">
        <v>3</v>
      </c>
    </row>
    <row r="70" spans="4:8" x14ac:dyDescent="0.35">
      <c r="D70">
        <v>104</v>
      </c>
      <c r="E70" t="s">
        <v>154</v>
      </c>
      <c r="F70" t="s">
        <v>155</v>
      </c>
      <c r="G70" s="20">
        <v>65000</v>
      </c>
      <c r="H70">
        <v>6</v>
      </c>
    </row>
    <row r="74" spans="4:8" x14ac:dyDescent="0.35">
      <c r="G74" s="20"/>
    </row>
    <row r="75" spans="4:8" x14ac:dyDescent="0.35">
      <c r="G75" s="20"/>
    </row>
    <row r="76" spans="4:8" x14ac:dyDescent="0.35">
      <c r="G76" s="20"/>
    </row>
    <row r="77" spans="4:8" x14ac:dyDescent="0.35">
      <c r="G77" s="20"/>
    </row>
  </sheetData>
  <sortState xmlns:xlrd2="http://schemas.microsoft.com/office/spreadsheetml/2017/richdata2" ref="K51:N60">
    <sortCondition ref="M51:M60"/>
  </sortState>
  <phoneticPr fontId="1" type="noConversion"/>
  <conditionalFormatting sqref="A51:D54">
    <cfRule type="expression" dxfId="10" priority="1">
      <formula>$D51&gt;60000</formula>
    </cfRule>
    <cfRule type="expression" dxfId="9" priority="5">
      <formula>$A51=$B$66</formula>
    </cfRule>
  </conditionalFormatting>
  <conditionalFormatting sqref="D67:H70">
    <cfRule type="expression" dxfId="8" priority="3">
      <formula>$G67&gt;60000</formula>
    </cfRule>
  </conditionalFormatting>
  <conditionalFormatting sqref="D74:H77">
    <cfRule type="expression" dxfId="7" priority="2">
      <formula>$G74&gt;60000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D118-0F00-4F5C-81BD-00773CB4DB97}">
  <dimension ref="A1:D8"/>
  <sheetViews>
    <sheetView zoomScale="77" workbookViewId="0">
      <selection activeCell="G6" sqref="G6"/>
    </sheetView>
  </sheetViews>
  <sheetFormatPr defaultRowHeight="14.5" x14ac:dyDescent="0.35"/>
  <cols>
    <col min="1" max="1" width="11.36328125" bestFit="1" customWidth="1"/>
    <col min="2" max="2" width="18.54296875" bestFit="1" customWidth="1"/>
    <col min="3" max="3" width="17.54296875" bestFit="1" customWidth="1"/>
    <col min="4" max="4" width="20.08984375" bestFit="1" customWidth="1"/>
  </cols>
  <sheetData>
    <row r="1" spans="1:4" x14ac:dyDescent="0.35">
      <c r="A1" t="s">
        <v>41</v>
      </c>
      <c r="B1" s="7">
        <v>45628</v>
      </c>
      <c r="C1" s="7">
        <v>45629</v>
      </c>
      <c r="D1" s="7">
        <v>45630</v>
      </c>
    </row>
    <row r="2" spans="1:4" x14ac:dyDescent="0.35">
      <c r="B2" t="s">
        <v>2</v>
      </c>
      <c r="C2" t="s">
        <v>80</v>
      </c>
      <c r="D2" t="s">
        <v>127</v>
      </c>
    </row>
    <row r="3" spans="1:4" x14ac:dyDescent="0.35">
      <c r="B3" t="s">
        <v>3</v>
      </c>
      <c r="C3" t="s">
        <v>81</v>
      </c>
      <c r="D3" t="s">
        <v>158</v>
      </c>
    </row>
    <row r="4" spans="1:4" x14ac:dyDescent="0.35">
      <c r="B4" t="s">
        <v>4</v>
      </c>
      <c r="C4" t="s">
        <v>82</v>
      </c>
    </row>
    <row r="5" spans="1:4" x14ac:dyDescent="0.35">
      <c r="B5" t="s">
        <v>22</v>
      </c>
    </row>
    <row r="6" spans="1:4" x14ac:dyDescent="0.35">
      <c r="B6" t="s">
        <v>40</v>
      </c>
    </row>
    <row r="7" spans="1:4" x14ac:dyDescent="0.35">
      <c r="B7" t="s">
        <v>39</v>
      </c>
    </row>
    <row r="8" spans="1:4" x14ac:dyDescent="0.35">
      <c r="B8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2E99-C150-4DD4-ABC6-B47CAA9875F4}">
  <dimension ref="A2:F63"/>
  <sheetViews>
    <sheetView topLeftCell="A45" zoomScale="82" workbookViewId="0">
      <selection activeCell="A55" sqref="A55:D63"/>
    </sheetView>
  </sheetViews>
  <sheetFormatPr defaultRowHeight="14.5" x14ac:dyDescent="0.35"/>
  <cols>
    <col min="3" max="3" width="10.08984375" bestFit="1" customWidth="1"/>
    <col min="9" max="9" width="8.7265625" customWidth="1"/>
  </cols>
  <sheetData>
    <row r="2" spans="1:6" ht="26" x14ac:dyDescent="0.6">
      <c r="A2" s="22" t="s">
        <v>177</v>
      </c>
    </row>
    <row r="4" spans="1:6" x14ac:dyDescent="0.35">
      <c r="A4" s="21" t="s">
        <v>159</v>
      </c>
      <c r="B4" s="21" t="s">
        <v>160</v>
      </c>
      <c r="C4" s="21" t="s">
        <v>161</v>
      </c>
      <c r="D4" s="21" t="s">
        <v>156</v>
      </c>
      <c r="F4" s="23" t="s">
        <v>175</v>
      </c>
    </row>
    <row r="5" spans="1:6" x14ac:dyDescent="0.35">
      <c r="A5" s="2" t="s">
        <v>162</v>
      </c>
      <c r="B5" s="2" t="s">
        <v>163</v>
      </c>
      <c r="C5" s="16">
        <v>45292</v>
      </c>
      <c r="D5" s="2">
        <v>120</v>
      </c>
    </row>
    <row r="6" spans="1:6" x14ac:dyDescent="0.35">
      <c r="A6" s="2" t="s">
        <v>164</v>
      </c>
      <c r="B6" s="2" t="s">
        <v>165</v>
      </c>
      <c r="C6" s="16">
        <v>45506</v>
      </c>
      <c r="D6" s="2">
        <v>150</v>
      </c>
      <c r="F6" t="s">
        <v>169</v>
      </c>
    </row>
    <row r="7" spans="1:6" x14ac:dyDescent="0.35">
      <c r="A7" s="2" t="s">
        <v>162</v>
      </c>
      <c r="B7" s="2" t="s">
        <v>166</v>
      </c>
      <c r="C7" s="16">
        <v>45294</v>
      </c>
      <c r="D7" s="2">
        <v>200</v>
      </c>
      <c r="F7" t="s">
        <v>170</v>
      </c>
    </row>
    <row r="8" spans="1:6" x14ac:dyDescent="0.35">
      <c r="A8" s="2" t="s">
        <v>167</v>
      </c>
      <c r="B8" s="2" t="s">
        <v>168</v>
      </c>
      <c r="C8" s="16">
        <v>45326</v>
      </c>
      <c r="D8" s="2">
        <v>90</v>
      </c>
      <c r="F8" t="s">
        <v>171</v>
      </c>
    </row>
    <row r="9" spans="1:6" x14ac:dyDescent="0.35">
      <c r="A9" s="2" t="s">
        <v>164</v>
      </c>
      <c r="B9" s="2" t="s">
        <v>163</v>
      </c>
      <c r="C9" s="16">
        <v>45296</v>
      </c>
      <c r="D9" s="2">
        <v>220</v>
      </c>
      <c r="F9" t="s">
        <v>172</v>
      </c>
    </row>
    <row r="10" spans="1:6" x14ac:dyDescent="0.35">
      <c r="A10" s="2" t="s">
        <v>162</v>
      </c>
      <c r="B10" s="2" t="s">
        <v>165</v>
      </c>
      <c r="C10" s="16">
        <v>45541</v>
      </c>
      <c r="D10" s="2">
        <v>130</v>
      </c>
      <c r="F10" t="s">
        <v>173</v>
      </c>
    </row>
    <row r="11" spans="1:6" x14ac:dyDescent="0.35">
      <c r="A11" s="2" t="s">
        <v>167</v>
      </c>
      <c r="B11" s="2" t="s">
        <v>163</v>
      </c>
      <c r="C11" s="16">
        <v>45298</v>
      </c>
      <c r="D11" s="2">
        <v>300</v>
      </c>
      <c r="F11" t="s">
        <v>174</v>
      </c>
    </row>
    <row r="12" spans="1:6" x14ac:dyDescent="0.35">
      <c r="A12" s="2" t="s">
        <v>164</v>
      </c>
      <c r="B12" s="2" t="s">
        <v>166</v>
      </c>
      <c r="C12" s="16">
        <v>45299</v>
      </c>
      <c r="D12" s="2">
        <v>80</v>
      </c>
    </row>
    <row r="15" spans="1:6" ht="26" x14ac:dyDescent="0.6">
      <c r="A15" s="22" t="s">
        <v>176</v>
      </c>
    </row>
    <row r="17" spans="1:6" x14ac:dyDescent="0.35">
      <c r="A17" s="21" t="s">
        <v>159</v>
      </c>
      <c r="B17" s="21" t="s">
        <v>160</v>
      </c>
      <c r="C17" s="21" t="s">
        <v>161</v>
      </c>
      <c r="D17" s="21" t="s">
        <v>156</v>
      </c>
      <c r="F17" s="23" t="s">
        <v>175</v>
      </c>
    </row>
    <row r="18" spans="1:6" x14ac:dyDescent="0.35">
      <c r="A18" s="2" t="s">
        <v>162</v>
      </c>
      <c r="B18" s="2" t="s">
        <v>163</v>
      </c>
      <c r="C18" s="16">
        <v>45292</v>
      </c>
      <c r="D18" s="2">
        <v>120</v>
      </c>
    </row>
    <row r="19" spans="1:6" x14ac:dyDescent="0.35">
      <c r="A19" s="2" t="s">
        <v>164</v>
      </c>
      <c r="B19" s="2" t="s">
        <v>165</v>
      </c>
      <c r="C19" s="16">
        <v>45506</v>
      </c>
      <c r="D19" s="2">
        <v>150</v>
      </c>
      <c r="F19" t="s">
        <v>182</v>
      </c>
    </row>
    <row r="20" spans="1:6" x14ac:dyDescent="0.35">
      <c r="A20" s="2" t="s">
        <v>162</v>
      </c>
      <c r="B20" s="2" t="s">
        <v>166</v>
      </c>
      <c r="C20" s="16">
        <v>45294</v>
      </c>
      <c r="D20" s="2">
        <v>200</v>
      </c>
      <c r="F20" t="s">
        <v>170</v>
      </c>
    </row>
    <row r="21" spans="1:6" x14ac:dyDescent="0.35">
      <c r="A21" s="2" t="s">
        <v>167</v>
      </c>
      <c r="B21" s="2" t="s">
        <v>168</v>
      </c>
      <c r="C21" s="16">
        <v>45326</v>
      </c>
      <c r="D21" s="2">
        <v>90</v>
      </c>
      <c r="F21" t="s">
        <v>178</v>
      </c>
    </row>
    <row r="22" spans="1:6" x14ac:dyDescent="0.35">
      <c r="A22" s="2" t="s">
        <v>164</v>
      </c>
      <c r="B22" s="2" t="s">
        <v>163</v>
      </c>
      <c r="C22" s="16">
        <v>45296</v>
      </c>
      <c r="D22" s="2">
        <v>220</v>
      </c>
      <c r="F22" t="s">
        <v>179</v>
      </c>
    </row>
    <row r="23" spans="1:6" x14ac:dyDescent="0.35">
      <c r="A23" s="2" t="s">
        <v>162</v>
      </c>
      <c r="B23" s="2" t="s">
        <v>165</v>
      </c>
      <c r="C23" s="16">
        <v>45541</v>
      </c>
      <c r="D23" s="2">
        <v>130</v>
      </c>
      <c r="F23" t="s">
        <v>183</v>
      </c>
    </row>
    <row r="24" spans="1:6" x14ac:dyDescent="0.35">
      <c r="A24" s="2" t="s">
        <v>167</v>
      </c>
      <c r="B24" s="2" t="s">
        <v>163</v>
      </c>
      <c r="C24" s="16">
        <v>45298</v>
      </c>
      <c r="D24" s="2">
        <v>300</v>
      </c>
      <c r="F24" t="s">
        <v>180</v>
      </c>
    </row>
    <row r="25" spans="1:6" x14ac:dyDescent="0.35">
      <c r="A25" s="2" t="s">
        <v>164</v>
      </c>
      <c r="B25" s="2" t="s">
        <v>166</v>
      </c>
      <c r="C25" s="16">
        <v>45299</v>
      </c>
      <c r="D25" s="2">
        <v>80</v>
      </c>
      <c r="F25" t="s">
        <v>181</v>
      </c>
    </row>
    <row r="28" spans="1:6" ht="26" x14ac:dyDescent="0.6">
      <c r="A28" s="22" t="s">
        <v>190</v>
      </c>
    </row>
    <row r="30" spans="1:6" x14ac:dyDescent="0.35">
      <c r="A30" s="21" t="s">
        <v>159</v>
      </c>
      <c r="B30" s="21" t="s">
        <v>160</v>
      </c>
      <c r="C30" s="21" t="s">
        <v>161</v>
      </c>
      <c r="D30" s="21" t="s">
        <v>156</v>
      </c>
      <c r="F30" s="23" t="s">
        <v>184</v>
      </c>
    </row>
    <row r="31" spans="1:6" x14ac:dyDescent="0.35">
      <c r="A31" s="2" t="s">
        <v>162</v>
      </c>
      <c r="B31" s="2" t="s">
        <v>163</v>
      </c>
      <c r="C31" s="16">
        <v>45292</v>
      </c>
      <c r="D31" s="2">
        <v>120</v>
      </c>
    </row>
    <row r="32" spans="1:6" x14ac:dyDescent="0.35">
      <c r="A32" s="2" t="s">
        <v>164</v>
      </c>
      <c r="B32" s="2" t="s">
        <v>165</v>
      </c>
      <c r="C32" s="16">
        <v>45506</v>
      </c>
      <c r="D32" s="2">
        <v>150</v>
      </c>
      <c r="F32" t="s">
        <v>185</v>
      </c>
    </row>
    <row r="33" spans="1:6" x14ac:dyDescent="0.35">
      <c r="A33" s="2" t="s">
        <v>162</v>
      </c>
      <c r="B33" s="2" t="s">
        <v>166</v>
      </c>
      <c r="C33" s="16">
        <v>45294</v>
      </c>
      <c r="D33" s="2">
        <v>200</v>
      </c>
      <c r="F33" t="s">
        <v>186</v>
      </c>
    </row>
    <row r="34" spans="1:6" x14ac:dyDescent="0.35">
      <c r="A34" s="2" t="s">
        <v>167</v>
      </c>
      <c r="B34" s="2" t="s">
        <v>168</v>
      </c>
      <c r="C34" s="16">
        <v>45326</v>
      </c>
      <c r="D34" s="2">
        <v>90</v>
      </c>
      <c r="F34" t="s">
        <v>187</v>
      </c>
    </row>
    <row r="35" spans="1:6" x14ac:dyDescent="0.35">
      <c r="A35" s="2" t="s">
        <v>164</v>
      </c>
      <c r="B35" s="2" t="s">
        <v>163</v>
      </c>
      <c r="C35" s="16">
        <v>45296</v>
      </c>
      <c r="D35" s="2">
        <v>220</v>
      </c>
      <c r="F35" t="s">
        <v>188</v>
      </c>
    </row>
    <row r="36" spans="1:6" x14ac:dyDescent="0.35">
      <c r="A36" s="2" t="s">
        <v>162</v>
      </c>
      <c r="B36" s="2" t="s">
        <v>165</v>
      </c>
      <c r="C36" s="16">
        <v>45541</v>
      </c>
      <c r="D36" s="2">
        <v>130</v>
      </c>
      <c r="F36" t="s">
        <v>189</v>
      </c>
    </row>
    <row r="37" spans="1:6" x14ac:dyDescent="0.35">
      <c r="A37" s="2" t="s">
        <v>167</v>
      </c>
      <c r="B37" s="2" t="s">
        <v>163</v>
      </c>
      <c r="C37" s="16">
        <v>45298</v>
      </c>
      <c r="D37" s="2">
        <v>300</v>
      </c>
      <c r="F37" t="s">
        <v>180</v>
      </c>
    </row>
    <row r="38" spans="1:6" x14ac:dyDescent="0.35">
      <c r="A38" s="2" t="s">
        <v>164</v>
      </c>
      <c r="B38" s="2" t="s">
        <v>166</v>
      </c>
      <c r="C38" s="16">
        <v>45299</v>
      </c>
      <c r="D38" s="2">
        <v>80</v>
      </c>
      <c r="F38" t="s">
        <v>181</v>
      </c>
    </row>
    <row r="41" spans="1:6" ht="26" x14ac:dyDescent="0.6">
      <c r="A41" s="22" t="s">
        <v>191</v>
      </c>
    </row>
    <row r="43" spans="1:6" x14ac:dyDescent="0.35">
      <c r="A43" s="21" t="s">
        <v>159</v>
      </c>
      <c r="B43" s="21" t="s">
        <v>160</v>
      </c>
      <c r="C43" s="21" t="s">
        <v>161</v>
      </c>
      <c r="D43" s="21" t="s">
        <v>156</v>
      </c>
      <c r="F43" s="23" t="s">
        <v>184</v>
      </c>
    </row>
    <row r="44" spans="1:6" x14ac:dyDescent="0.35">
      <c r="A44" s="2" t="s">
        <v>162</v>
      </c>
      <c r="B44" s="2" t="s">
        <v>163</v>
      </c>
      <c r="C44" s="16">
        <v>45292</v>
      </c>
      <c r="D44" s="2">
        <v>120</v>
      </c>
    </row>
    <row r="45" spans="1:6" x14ac:dyDescent="0.35">
      <c r="A45" s="2" t="s">
        <v>164</v>
      </c>
      <c r="B45" s="2" t="s">
        <v>165</v>
      </c>
      <c r="C45" s="16">
        <v>45506</v>
      </c>
      <c r="D45" s="2">
        <v>150</v>
      </c>
      <c r="F45" t="s">
        <v>192</v>
      </c>
    </row>
    <row r="46" spans="1:6" x14ac:dyDescent="0.35">
      <c r="A46" s="2" t="s">
        <v>162</v>
      </c>
      <c r="B46" s="2" t="s">
        <v>166</v>
      </c>
      <c r="C46" s="16">
        <v>45294</v>
      </c>
      <c r="D46" s="2">
        <v>200</v>
      </c>
      <c r="F46" t="s">
        <v>193</v>
      </c>
    </row>
    <row r="47" spans="1:6" x14ac:dyDescent="0.35">
      <c r="A47" s="2" t="s">
        <v>167</v>
      </c>
      <c r="B47" s="2" t="s">
        <v>168</v>
      </c>
      <c r="C47" s="16">
        <v>45326</v>
      </c>
      <c r="D47" s="2">
        <v>90</v>
      </c>
      <c r="F47" t="s">
        <v>194</v>
      </c>
    </row>
    <row r="48" spans="1:6" x14ac:dyDescent="0.35">
      <c r="A48" s="2" t="s">
        <v>164</v>
      </c>
      <c r="B48" s="2" t="s">
        <v>163</v>
      </c>
      <c r="C48" s="16">
        <v>45296</v>
      </c>
      <c r="D48" s="2">
        <v>220</v>
      </c>
      <c r="F48" t="s">
        <v>195</v>
      </c>
    </row>
    <row r="49" spans="1:6" x14ac:dyDescent="0.35">
      <c r="A49" s="2" t="s">
        <v>162</v>
      </c>
      <c r="B49" s="2" t="s">
        <v>165</v>
      </c>
      <c r="C49" s="16">
        <v>45541</v>
      </c>
      <c r="D49" s="2">
        <v>130</v>
      </c>
      <c r="F49" t="s">
        <v>196</v>
      </c>
    </row>
    <row r="50" spans="1:6" x14ac:dyDescent="0.35">
      <c r="A50" s="2" t="s">
        <v>167</v>
      </c>
      <c r="B50" s="2" t="s">
        <v>163</v>
      </c>
      <c r="C50" s="16">
        <v>45298</v>
      </c>
      <c r="D50" s="2">
        <v>300</v>
      </c>
      <c r="F50" t="s">
        <v>197</v>
      </c>
    </row>
    <row r="51" spans="1:6" x14ac:dyDescent="0.35">
      <c r="A51" s="2" t="s">
        <v>164</v>
      </c>
      <c r="B51" s="2" t="s">
        <v>166</v>
      </c>
      <c r="C51" s="16">
        <v>45299</v>
      </c>
      <c r="D51" s="2">
        <v>80</v>
      </c>
    </row>
    <row r="53" spans="1:6" ht="26" x14ac:dyDescent="0.6">
      <c r="A53" s="22" t="s">
        <v>198</v>
      </c>
    </row>
    <row r="55" spans="1:6" x14ac:dyDescent="0.35">
      <c r="A55" s="21" t="s">
        <v>159</v>
      </c>
      <c r="B55" s="21" t="s">
        <v>160</v>
      </c>
      <c r="C55" s="21" t="s">
        <v>161</v>
      </c>
      <c r="D55" s="21" t="s">
        <v>156</v>
      </c>
      <c r="F55" s="23" t="s">
        <v>184</v>
      </c>
    </row>
    <row r="56" spans="1:6" x14ac:dyDescent="0.35">
      <c r="A56" s="2" t="s">
        <v>162</v>
      </c>
      <c r="B56" s="2" t="s">
        <v>163</v>
      </c>
      <c r="C56" s="16">
        <v>45292</v>
      </c>
      <c r="D56" s="2">
        <v>120</v>
      </c>
    </row>
    <row r="57" spans="1:6" x14ac:dyDescent="0.35">
      <c r="A57" s="2" t="s">
        <v>164</v>
      </c>
      <c r="B57" s="2" t="s">
        <v>165</v>
      </c>
      <c r="C57" s="16">
        <v>45506</v>
      </c>
      <c r="D57" s="2">
        <v>150</v>
      </c>
      <c r="F57" t="s">
        <v>199</v>
      </c>
    </row>
    <row r="58" spans="1:6" x14ac:dyDescent="0.35">
      <c r="A58" s="2" t="s">
        <v>162</v>
      </c>
      <c r="B58" s="2" t="s">
        <v>166</v>
      </c>
      <c r="C58" s="16">
        <v>45294</v>
      </c>
      <c r="D58" s="2">
        <v>200</v>
      </c>
      <c r="F58" t="s">
        <v>186</v>
      </c>
    </row>
    <row r="59" spans="1:6" x14ac:dyDescent="0.35">
      <c r="A59" s="2" t="s">
        <v>167</v>
      </c>
      <c r="B59" s="2" t="s">
        <v>168</v>
      </c>
      <c r="C59" s="16">
        <v>45326</v>
      </c>
      <c r="D59" s="2">
        <v>90</v>
      </c>
      <c r="F59" t="s">
        <v>187</v>
      </c>
    </row>
    <row r="60" spans="1:6" x14ac:dyDescent="0.35">
      <c r="A60" s="2" t="s">
        <v>164</v>
      </c>
      <c r="B60" s="2" t="s">
        <v>163</v>
      </c>
      <c r="C60" s="16">
        <v>45296</v>
      </c>
      <c r="D60" s="2">
        <v>220</v>
      </c>
      <c r="F60" t="s">
        <v>200</v>
      </c>
    </row>
    <row r="61" spans="1:6" x14ac:dyDescent="0.35">
      <c r="A61" s="2" t="s">
        <v>162</v>
      </c>
      <c r="B61" s="2" t="s">
        <v>165</v>
      </c>
      <c r="C61" s="16">
        <v>45541</v>
      </c>
      <c r="D61" s="2">
        <v>130</v>
      </c>
      <c r="F61" t="s">
        <v>196</v>
      </c>
    </row>
    <row r="62" spans="1:6" x14ac:dyDescent="0.35">
      <c r="A62" s="2" t="s">
        <v>167</v>
      </c>
      <c r="B62" s="2" t="s">
        <v>163</v>
      </c>
      <c r="C62" s="16">
        <v>45298</v>
      </c>
      <c r="D62" s="2">
        <v>300</v>
      </c>
      <c r="F62" t="s">
        <v>197</v>
      </c>
    </row>
    <row r="63" spans="1:6" x14ac:dyDescent="0.35">
      <c r="A63" s="2" t="s">
        <v>164</v>
      </c>
      <c r="B63" s="2" t="s">
        <v>166</v>
      </c>
      <c r="C63" s="16">
        <v>45299</v>
      </c>
      <c r="D63" s="2">
        <v>80</v>
      </c>
    </row>
  </sheetData>
  <conditionalFormatting sqref="D5:D12">
    <cfRule type="cellIs" dxfId="6" priority="7" operator="greaterThanOrEqual">
      <formula>150</formula>
    </cfRule>
  </conditionalFormatting>
  <conditionalFormatting sqref="F6">
    <cfRule type="expression" dxfId="5" priority="6">
      <formula>$E5&gt;=150</formula>
    </cfRule>
  </conditionalFormatting>
  <conditionalFormatting sqref="A18:D25">
    <cfRule type="expression" dxfId="4" priority="4">
      <formula>$A18="product a"</formula>
    </cfRule>
    <cfRule type="expression" dxfId="3" priority="5">
      <formula>$B18="product a"</formula>
    </cfRule>
  </conditionalFormatting>
  <conditionalFormatting sqref="C31:C38">
    <cfRule type="expression" dxfId="2" priority="3">
      <formula>AND(MONTH(C31)=1,YEAR(C31)=2024)</formula>
    </cfRule>
  </conditionalFormatting>
  <conditionalFormatting sqref="D44:D51">
    <cfRule type="top10" dxfId="1" priority="2" rank="3"/>
  </conditionalFormatting>
  <conditionalFormatting sqref="A56:D63">
    <cfRule type="expression" dxfId="0" priority="1">
      <formula>AND($A56="product b",$B56="north")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32C8-00B8-41FF-934D-C2739320F08F}">
  <dimension ref="B2:G10"/>
  <sheetViews>
    <sheetView topLeftCell="D1" zoomScale="56" zoomScaleNormal="70" workbookViewId="0">
      <selection activeCell="G10" sqref="G10"/>
    </sheetView>
  </sheetViews>
  <sheetFormatPr defaultRowHeight="14.5" x14ac:dyDescent="0.35"/>
  <cols>
    <col min="3" max="3" width="10.54296875" bestFit="1" customWidth="1"/>
    <col min="5" max="5" width="20.90625" bestFit="1" customWidth="1"/>
  </cols>
  <sheetData>
    <row r="2" spans="2:7" x14ac:dyDescent="0.35">
      <c r="B2" s="2" t="s">
        <v>201</v>
      </c>
      <c r="C2" s="2" t="s">
        <v>104</v>
      </c>
      <c r="D2" s="2" t="s">
        <v>107</v>
      </c>
      <c r="E2" s="2" t="s">
        <v>202</v>
      </c>
    </row>
    <row r="3" spans="2:7" x14ac:dyDescent="0.35">
      <c r="B3" s="2">
        <v>101</v>
      </c>
      <c r="C3" s="2" t="s">
        <v>210</v>
      </c>
      <c r="D3" s="2">
        <v>120</v>
      </c>
      <c r="E3" s="2" t="s">
        <v>211</v>
      </c>
    </row>
    <row r="4" spans="2:7" x14ac:dyDescent="0.35">
      <c r="B4" s="2">
        <v>102</v>
      </c>
      <c r="C4" s="2" t="s">
        <v>212</v>
      </c>
      <c r="D4" s="2">
        <v>150</v>
      </c>
      <c r="E4" s="2" t="s">
        <v>211</v>
      </c>
      <c r="G4" t="s">
        <v>203</v>
      </c>
    </row>
    <row r="5" spans="2:7" x14ac:dyDescent="0.35">
      <c r="B5" s="2">
        <v>103</v>
      </c>
      <c r="C5" s="2" t="s">
        <v>213</v>
      </c>
      <c r="D5" s="2">
        <v>200</v>
      </c>
      <c r="E5" s="2" t="s">
        <v>211</v>
      </c>
      <c r="G5" t="s">
        <v>204</v>
      </c>
    </row>
    <row r="6" spans="2:7" x14ac:dyDescent="0.35">
      <c r="B6" s="2">
        <v>104</v>
      </c>
      <c r="C6" s="2" t="s">
        <v>214</v>
      </c>
      <c r="D6" s="2">
        <v>90</v>
      </c>
      <c r="E6" s="2" t="s">
        <v>211</v>
      </c>
      <c r="G6" t="s">
        <v>205</v>
      </c>
    </row>
    <row r="7" spans="2:7" x14ac:dyDescent="0.35">
      <c r="B7" s="2">
        <v>105</v>
      </c>
      <c r="C7" s="2" t="s">
        <v>215</v>
      </c>
      <c r="D7" s="2">
        <v>220</v>
      </c>
      <c r="E7" s="2" t="s">
        <v>211</v>
      </c>
      <c r="G7" t="s">
        <v>206</v>
      </c>
    </row>
    <row r="8" spans="2:7" x14ac:dyDescent="0.35">
      <c r="B8" s="2">
        <v>106</v>
      </c>
      <c r="C8" s="2" t="s">
        <v>216</v>
      </c>
      <c r="D8" s="2">
        <v>130</v>
      </c>
      <c r="E8" s="2" t="s">
        <v>211</v>
      </c>
      <c r="G8" t="s">
        <v>207</v>
      </c>
    </row>
    <row r="9" spans="2:7" x14ac:dyDescent="0.35">
      <c r="G9" t="s">
        <v>208</v>
      </c>
    </row>
    <row r="10" spans="2:7" x14ac:dyDescent="0.35">
      <c r="G10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D262-1651-4277-8978-00C5E2350DCE}">
  <dimension ref="A3:F10"/>
  <sheetViews>
    <sheetView workbookViewId="0">
      <selection activeCell="E3" sqref="E3:E9"/>
    </sheetView>
  </sheetViews>
  <sheetFormatPr defaultRowHeight="14.5" x14ac:dyDescent="0.35"/>
  <sheetData>
    <row r="3" spans="1:6" x14ac:dyDescent="0.35">
      <c r="A3" s="2" t="s">
        <v>217</v>
      </c>
      <c r="B3" s="2" t="s">
        <v>218</v>
      </c>
      <c r="C3" s="2" t="s">
        <v>219</v>
      </c>
      <c r="D3" s="2" t="s">
        <v>107</v>
      </c>
      <c r="E3" s="2" t="s">
        <v>106</v>
      </c>
      <c r="F3" s="2" t="s">
        <v>220</v>
      </c>
    </row>
    <row r="4" spans="1:6" x14ac:dyDescent="0.35">
      <c r="A4" s="2">
        <v>1</v>
      </c>
      <c r="B4" s="2">
        <v>101</v>
      </c>
      <c r="C4" s="2" t="s">
        <v>221</v>
      </c>
      <c r="D4" s="2">
        <v>120</v>
      </c>
      <c r="E4" s="2">
        <v>2</v>
      </c>
      <c r="F4" s="2">
        <v>240</v>
      </c>
    </row>
    <row r="5" spans="1:6" x14ac:dyDescent="0.35">
      <c r="A5" s="2">
        <v>2</v>
      </c>
      <c r="B5" s="2">
        <v>102</v>
      </c>
      <c r="C5" s="2" t="s">
        <v>223</v>
      </c>
      <c r="D5" s="2">
        <v>200</v>
      </c>
      <c r="E5" s="2">
        <v>1</v>
      </c>
      <c r="F5" s="2">
        <v>200</v>
      </c>
    </row>
    <row r="6" spans="1:6" x14ac:dyDescent="0.35">
      <c r="A6" s="2">
        <v>3</v>
      </c>
      <c r="B6" s="2">
        <v>103</v>
      </c>
      <c r="C6" s="2" t="s">
        <v>225</v>
      </c>
      <c r="D6" s="2">
        <v>220</v>
      </c>
      <c r="E6" s="2">
        <v>4</v>
      </c>
      <c r="F6" s="2">
        <v>880</v>
      </c>
    </row>
    <row r="7" spans="1:6" x14ac:dyDescent="0.35">
      <c r="A7" s="2">
        <v>4</v>
      </c>
      <c r="B7" s="2">
        <v>104</v>
      </c>
      <c r="C7" s="2" t="s">
        <v>226</v>
      </c>
      <c r="D7" s="2">
        <v>130</v>
      </c>
      <c r="E7" s="2">
        <v>3</v>
      </c>
      <c r="F7" s="2">
        <v>390</v>
      </c>
    </row>
    <row r="8" spans="1:6" x14ac:dyDescent="0.35">
      <c r="A8" s="2">
        <v>5</v>
      </c>
      <c r="B8" s="2">
        <v>105</v>
      </c>
      <c r="C8" s="2" t="s">
        <v>222</v>
      </c>
      <c r="D8" s="2">
        <v>150</v>
      </c>
      <c r="E8" s="2">
        <v>5</v>
      </c>
      <c r="F8" s="2">
        <v>750</v>
      </c>
    </row>
    <row r="9" spans="1:6" x14ac:dyDescent="0.35">
      <c r="A9" s="2">
        <v>6</v>
      </c>
      <c r="B9" s="2">
        <v>106</v>
      </c>
      <c r="C9" s="2" t="s">
        <v>224</v>
      </c>
      <c r="D9" s="2">
        <v>90</v>
      </c>
      <c r="E9" s="2">
        <v>6</v>
      </c>
      <c r="F9" s="2">
        <v>540</v>
      </c>
    </row>
    <row r="10" spans="1:6" x14ac:dyDescent="0.35">
      <c r="A10" s="2">
        <v>7</v>
      </c>
      <c r="B10" s="2">
        <v>107</v>
      </c>
      <c r="C10" s="2" t="s">
        <v>227</v>
      </c>
      <c r="D10" s="2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944E-A3BD-4DBC-90AA-A70EC04AD1F3}">
  <dimension ref="B2:G9"/>
  <sheetViews>
    <sheetView zoomScale="80" zoomScaleNormal="55" workbookViewId="0">
      <selection activeCell="E3" sqref="E3"/>
    </sheetView>
  </sheetViews>
  <sheetFormatPr defaultRowHeight="14.5" x14ac:dyDescent="0.35"/>
  <cols>
    <col min="3" max="3" width="10.6328125" bestFit="1" customWidth="1"/>
    <col min="5" max="5" width="13.54296875" bestFit="1" customWidth="1"/>
  </cols>
  <sheetData>
    <row r="2" spans="2:7" x14ac:dyDescent="0.35">
      <c r="B2" s="2" t="s">
        <v>201</v>
      </c>
      <c r="C2" s="2" t="s">
        <v>104</v>
      </c>
      <c r="D2" s="2" t="s">
        <v>107</v>
      </c>
      <c r="E2" s="2" t="s">
        <v>235</v>
      </c>
      <c r="G2" t="s">
        <v>203</v>
      </c>
    </row>
    <row r="3" spans="2:7" x14ac:dyDescent="0.35">
      <c r="B3" s="2">
        <v>101</v>
      </c>
      <c r="C3" s="2" t="s">
        <v>210</v>
      </c>
      <c r="D3" s="2">
        <v>120</v>
      </c>
      <c r="E3" s="2" t="str">
        <f>IF(ISNA(VLOOKUP(B3,Order!$D$3:$J$9,1,0)),"Not order","order")</f>
        <v>order</v>
      </c>
      <c r="G3" t="s">
        <v>204</v>
      </c>
    </row>
    <row r="4" spans="2:7" x14ac:dyDescent="0.35">
      <c r="B4" s="2">
        <v>102</v>
      </c>
      <c r="C4" s="2" t="s">
        <v>212</v>
      </c>
      <c r="D4" s="2">
        <v>150</v>
      </c>
      <c r="E4" s="2" t="str">
        <f>IF(ISNA(VLOOKUP(B4,Order!$D$3:$J$9,1,0)),"Not order","order")</f>
        <v>order</v>
      </c>
      <c r="G4" t="s">
        <v>205</v>
      </c>
    </row>
    <row r="5" spans="2:7" x14ac:dyDescent="0.35">
      <c r="B5" s="2">
        <v>103</v>
      </c>
      <c r="C5" s="2" t="s">
        <v>213</v>
      </c>
      <c r="D5" s="2">
        <v>200</v>
      </c>
      <c r="E5" s="2" t="str">
        <f>IF(ISNA(VLOOKUP(B5,Order!$D$3:$J$9,1,0)),"Not order","order")</f>
        <v>order</v>
      </c>
      <c r="G5" t="s">
        <v>206</v>
      </c>
    </row>
    <row r="6" spans="2:7" x14ac:dyDescent="0.35">
      <c r="B6" s="2">
        <v>104</v>
      </c>
      <c r="C6" s="2" t="s">
        <v>214</v>
      </c>
      <c r="D6" s="2">
        <v>90</v>
      </c>
      <c r="E6" s="2" t="str">
        <f>IF(ISNA(VLOOKUP(B6,Order!$D$3:$J$9,1,0)),"Not order","order")</f>
        <v>order</v>
      </c>
      <c r="G6" t="s">
        <v>207</v>
      </c>
    </row>
    <row r="7" spans="2:7" x14ac:dyDescent="0.35">
      <c r="B7" s="2">
        <v>105</v>
      </c>
      <c r="C7" s="2" t="s">
        <v>215</v>
      </c>
      <c r="D7" s="2">
        <v>220</v>
      </c>
      <c r="E7" s="2" t="str">
        <f>IF(ISNA(VLOOKUP(B7,Order!$D$3:$J$9,1,0)),"Not order","order")</f>
        <v>order</v>
      </c>
      <c r="G7" t="s">
        <v>208</v>
      </c>
    </row>
    <row r="8" spans="2:7" x14ac:dyDescent="0.35">
      <c r="B8" s="2">
        <v>106</v>
      </c>
      <c r="C8" s="2" t="s">
        <v>216</v>
      </c>
      <c r="D8" s="2">
        <v>130</v>
      </c>
      <c r="E8" s="2" t="str">
        <f>IF(ISNA(VLOOKUP(B8,Order!$D$3:$J$9,1,0)),"Not order","order")</f>
        <v>order</v>
      </c>
      <c r="G8" t="s">
        <v>236</v>
      </c>
    </row>
    <row r="9" spans="2:7" x14ac:dyDescent="0.35">
      <c r="B9" s="2">
        <v>108</v>
      </c>
      <c r="C9" s="2" t="s">
        <v>234</v>
      </c>
      <c r="D9" s="2">
        <v>150</v>
      </c>
      <c r="E9" s="2" t="str">
        <f>IF(ISNA(VLOOKUP(B9,Order!$D$3:$J$9,1,0)),"Not order","order")</f>
        <v>Not order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6F32-E294-45D0-8DFA-5B78A7666BBB}">
  <dimension ref="C2:L9"/>
  <sheetViews>
    <sheetView topLeftCell="E1" zoomScale="69" zoomScaleNormal="85" workbookViewId="0">
      <selection activeCell="J3" sqref="J3"/>
    </sheetView>
  </sheetViews>
  <sheetFormatPr defaultRowHeight="14.5" x14ac:dyDescent="0.35"/>
  <cols>
    <col min="5" max="5" width="12.6328125" bestFit="1" customWidth="1"/>
    <col min="9" max="9" width="17.81640625" bestFit="1" customWidth="1"/>
    <col min="10" max="10" width="14.81640625" bestFit="1" customWidth="1"/>
    <col min="11" max="12" width="14.6328125" bestFit="1" customWidth="1"/>
  </cols>
  <sheetData>
    <row r="2" spans="3:12" x14ac:dyDescent="0.35">
      <c r="C2" s="2" t="s">
        <v>228</v>
      </c>
      <c r="D2" s="2" t="s">
        <v>229</v>
      </c>
      <c r="E2" s="5" t="s">
        <v>219</v>
      </c>
      <c r="F2" s="2" t="s">
        <v>107</v>
      </c>
      <c r="G2" s="2" t="s">
        <v>106</v>
      </c>
      <c r="H2" s="2" t="s">
        <v>220</v>
      </c>
      <c r="I2" s="2" t="s">
        <v>230</v>
      </c>
      <c r="J2" s="2" t="s">
        <v>231</v>
      </c>
      <c r="K2" s="24" t="s">
        <v>232</v>
      </c>
      <c r="L2" s="2" t="s">
        <v>233</v>
      </c>
    </row>
    <row r="3" spans="3:12" x14ac:dyDescent="0.35">
      <c r="C3" s="2">
        <v>1</v>
      </c>
      <c r="D3" s="2">
        <v>101</v>
      </c>
      <c r="E3" s="5" t="str">
        <f>VLOOKUP(D3,Product!$B$3:$D$8,2,0)</f>
        <v>PRODUCT A</v>
      </c>
      <c r="F3" s="2">
        <f>VLOOKUP(D3,Product!$B$3:$D$8,3,0)</f>
        <v>120</v>
      </c>
      <c r="G3" s="2">
        <v>2</v>
      </c>
      <c r="H3" s="2">
        <f>F3*G3</f>
        <v>240</v>
      </c>
      <c r="I3" s="2" t="str">
        <f>IF(ISNA(VLOOKUP(D3,Product!$B$3:$D$8,1,0)),"Not Found","Found")</f>
        <v>Found</v>
      </c>
      <c r="J3" s="5">
        <f>F3*(1-0.1)</f>
        <v>108</v>
      </c>
      <c r="K3" s="24"/>
      <c r="L3" s="2"/>
    </row>
    <row r="4" spans="3:12" x14ac:dyDescent="0.35">
      <c r="C4" s="2">
        <v>2</v>
      </c>
      <c r="D4" s="2">
        <v>103</v>
      </c>
      <c r="E4" s="5" t="str">
        <f>VLOOKUP(D4,Product!$B$3:$D$8,2,0)</f>
        <v>PRODUCT C</v>
      </c>
      <c r="F4" s="2">
        <f>VLOOKUP(D4,Product!$B$3:$D$8,3,0)</f>
        <v>200</v>
      </c>
      <c r="G4" s="2">
        <v>1</v>
      </c>
      <c r="H4" s="2">
        <f t="shared" ref="H4:H8" si="0">F4*G4</f>
        <v>200</v>
      </c>
      <c r="I4" s="2" t="str">
        <f>IF(ISNA(VLOOKUP(D4,Product!$B$3:$D$8,1,0)),"Not Found","Found")</f>
        <v>Found</v>
      </c>
      <c r="J4" s="5">
        <f t="shared" ref="J4:J9" si="1">F4*(1-0.1)</f>
        <v>180</v>
      </c>
      <c r="K4" s="25"/>
      <c r="L4" s="2"/>
    </row>
    <row r="5" spans="3:12" x14ac:dyDescent="0.35">
      <c r="C5" s="2">
        <v>3</v>
      </c>
      <c r="D5" s="2">
        <v>105</v>
      </c>
      <c r="E5" s="5" t="str">
        <f>VLOOKUP(D5,Product!$B$3:$D$8,2,0)</f>
        <v>PRODUCT E</v>
      </c>
      <c r="F5" s="2">
        <f>VLOOKUP(D5,Product!$B$3:$D$8,3,0)</f>
        <v>220</v>
      </c>
      <c r="G5" s="2">
        <v>4</v>
      </c>
      <c r="H5" s="2">
        <f t="shared" si="0"/>
        <v>880</v>
      </c>
      <c r="I5" s="2" t="str">
        <f>IF(ISNA(VLOOKUP(D5,Product!$B$3:$D$8,1,0)),"Not Found","Found")</f>
        <v>Found</v>
      </c>
      <c r="J5" s="5">
        <f t="shared" si="1"/>
        <v>198</v>
      </c>
      <c r="K5" s="25"/>
      <c r="L5" s="2"/>
    </row>
    <row r="6" spans="3:12" x14ac:dyDescent="0.35">
      <c r="C6" s="2">
        <v>4</v>
      </c>
      <c r="D6" s="2">
        <v>106</v>
      </c>
      <c r="E6" s="5" t="str">
        <f>VLOOKUP(D6,Product!$B$3:$D$8,2,0)</f>
        <v>PRODUCT F</v>
      </c>
      <c r="F6" s="2">
        <f>VLOOKUP(D6,Product!$B$3:$D$8,3,0)</f>
        <v>130</v>
      </c>
      <c r="G6" s="2">
        <v>3</v>
      </c>
      <c r="H6" s="2">
        <f t="shared" si="0"/>
        <v>390</v>
      </c>
      <c r="I6" s="2" t="str">
        <f>IF(ISNA(VLOOKUP(D6,Product!$B$3:$D$8,1,0)),"Not Found","Found")</f>
        <v>Found</v>
      </c>
      <c r="J6" s="5">
        <f t="shared" si="1"/>
        <v>117</v>
      </c>
      <c r="K6" s="25"/>
      <c r="L6" s="2"/>
    </row>
    <row r="7" spans="3:12" x14ac:dyDescent="0.35">
      <c r="C7" s="2">
        <v>5</v>
      </c>
      <c r="D7" s="2">
        <v>102</v>
      </c>
      <c r="E7" s="5" t="str">
        <f>VLOOKUP(D7,Product!$B$3:$D$8,2,0)</f>
        <v>PRODUCT B</v>
      </c>
      <c r="F7" s="2">
        <f>VLOOKUP(D7,Product!$B$3:$D$8,3,0)</f>
        <v>150</v>
      </c>
      <c r="G7" s="2">
        <v>5</v>
      </c>
      <c r="H7" s="2">
        <f t="shared" si="0"/>
        <v>750</v>
      </c>
      <c r="I7" s="2" t="str">
        <f>IF(ISNA(VLOOKUP(D7,Product!$B$3:$D$8,1,0)),"Not Found","Found")</f>
        <v>Found</v>
      </c>
      <c r="J7" s="5">
        <f t="shared" si="1"/>
        <v>135</v>
      </c>
      <c r="K7" s="25"/>
      <c r="L7" s="2"/>
    </row>
    <row r="8" spans="3:12" x14ac:dyDescent="0.35">
      <c r="C8" s="2">
        <v>6</v>
      </c>
      <c r="D8" s="2">
        <v>104</v>
      </c>
      <c r="E8" s="5" t="str">
        <f>VLOOKUP(D8,Product!$B$3:$D$8,2,0)</f>
        <v>PRODUCT D</v>
      </c>
      <c r="F8" s="2">
        <f>VLOOKUP(D8,Product!$B$3:$D$8,3,0)</f>
        <v>90</v>
      </c>
      <c r="G8" s="2">
        <v>6</v>
      </c>
      <c r="H8" s="2">
        <f t="shared" si="0"/>
        <v>540</v>
      </c>
      <c r="I8" s="2" t="str">
        <f>IF(ISNA(VLOOKUP(D8,Product!$B$3:$D$8,1,0)),"Not Found","Found")</f>
        <v>Found</v>
      </c>
      <c r="J8" s="5">
        <f t="shared" si="1"/>
        <v>81</v>
      </c>
      <c r="K8" s="25"/>
      <c r="L8" s="2"/>
    </row>
    <row r="9" spans="3:12" x14ac:dyDescent="0.35">
      <c r="C9" s="2">
        <v>7</v>
      </c>
      <c r="D9" s="2">
        <v>107</v>
      </c>
      <c r="E9" s="2"/>
      <c r="F9" s="2"/>
      <c r="G9" s="2"/>
      <c r="H9" s="2"/>
      <c r="I9" s="2" t="str">
        <f>IF(ISNA(VLOOKUP(D9,Product!$B$3:$D$8,1,0)),"Not Found","Found")</f>
        <v>Not Found</v>
      </c>
      <c r="J9" s="5">
        <f t="shared" si="1"/>
        <v>0</v>
      </c>
      <c r="K9" s="11">
        <f>MAX(H3:H8)</f>
        <v>880</v>
      </c>
      <c r="L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45A2-DF15-4228-8080-D10117E8D34D}">
  <dimension ref="C3:L12"/>
  <sheetViews>
    <sheetView tabSelected="1" topLeftCell="B1" zoomScale="115" workbookViewId="0">
      <selection activeCell="L4" sqref="L4:L8"/>
    </sheetView>
  </sheetViews>
  <sheetFormatPr defaultRowHeight="14.5" x14ac:dyDescent="0.35"/>
  <cols>
    <col min="3" max="3" width="11.08984375" bestFit="1" customWidth="1"/>
    <col min="5" max="5" width="10.90625" bestFit="1" customWidth="1"/>
    <col min="6" max="6" width="13.36328125" bestFit="1" customWidth="1"/>
    <col min="7" max="7" width="9.81640625" bestFit="1" customWidth="1"/>
    <col min="8" max="8" width="10.90625" bestFit="1" customWidth="1"/>
    <col min="10" max="10" width="12.90625" bestFit="1" customWidth="1"/>
    <col min="11" max="11" width="16.1796875" bestFit="1" customWidth="1"/>
    <col min="12" max="12" width="23.26953125" bestFit="1" customWidth="1"/>
  </cols>
  <sheetData>
    <row r="3" spans="3:12" x14ac:dyDescent="0.35">
      <c r="C3" s="2" t="s">
        <v>237</v>
      </c>
      <c r="D3" s="2" t="s">
        <v>83</v>
      </c>
      <c r="E3" s="2" t="s">
        <v>132</v>
      </c>
      <c r="F3" s="2" t="s">
        <v>238</v>
      </c>
      <c r="G3" s="2" t="s">
        <v>98</v>
      </c>
      <c r="H3" s="2" t="s">
        <v>239</v>
      </c>
      <c r="I3" s="2" t="s">
        <v>240</v>
      </c>
      <c r="J3" s="2" t="s">
        <v>248</v>
      </c>
      <c r="K3" s="2" t="s">
        <v>249</v>
      </c>
      <c r="L3" s="2" t="s">
        <v>250</v>
      </c>
    </row>
    <row r="4" spans="3:12" x14ac:dyDescent="0.35">
      <c r="C4" s="2">
        <v>101</v>
      </c>
      <c r="D4" s="2" t="s">
        <v>241</v>
      </c>
      <c r="E4" s="2" t="s">
        <v>97</v>
      </c>
      <c r="F4" s="2">
        <v>4500</v>
      </c>
      <c r="G4" s="2">
        <v>10</v>
      </c>
      <c r="H4" s="16">
        <v>43539</v>
      </c>
      <c r="I4" s="2" t="s">
        <v>166</v>
      </c>
      <c r="J4" s="2">
        <f>F4+F4*(G4/100)</f>
        <v>4950</v>
      </c>
      <c r="K4" s="2" t="str">
        <f>IF(I4="east","yes","no")</f>
        <v>yes</v>
      </c>
      <c r="L4" s="2" t="str">
        <f ca="1">DATEDIF(H4, TODAY(), "Y") &amp; " Years, " &amp; DATEDIF(H4, TODAY(), "YM") &amp; " Months, " &amp; DATEDIF(H4, TODAY(), "MD") &amp; " Days"</f>
        <v>5 Years, 8 Months, 26 Days</v>
      </c>
    </row>
    <row r="5" spans="3:12" x14ac:dyDescent="0.35">
      <c r="C5" s="2">
        <v>102</v>
      </c>
      <c r="D5" s="2" t="s">
        <v>242</v>
      </c>
      <c r="E5" s="2" t="s">
        <v>155</v>
      </c>
      <c r="F5" s="2">
        <v>5200</v>
      </c>
      <c r="G5" s="2">
        <v>15</v>
      </c>
      <c r="H5" s="16">
        <v>44007</v>
      </c>
      <c r="I5" s="2" t="s">
        <v>163</v>
      </c>
      <c r="J5" s="2">
        <f t="shared" ref="J5:J8" si="0">F5+F5*(G5/100)</f>
        <v>5980</v>
      </c>
      <c r="K5" s="2" t="str">
        <f t="shared" ref="K5:K8" si="1">IF(I5="east","yes","no")</f>
        <v>no</v>
      </c>
      <c r="L5" s="2" t="str">
        <f t="shared" ref="L5:L8" ca="1" si="2">DATEDIF(H5, TODAY(), "Y") &amp; " Years, " &amp; DATEDIF(H5, TODAY(), "YM") &amp; " Months, " &amp; DATEDIF(H5, TODAY(), "MD") &amp; " Days"</f>
        <v>4 Years, 5 Months, 16 Days</v>
      </c>
    </row>
    <row r="6" spans="3:12" x14ac:dyDescent="0.35">
      <c r="C6" s="2">
        <v>103</v>
      </c>
      <c r="D6" s="2" t="s">
        <v>243</v>
      </c>
      <c r="E6" s="2" t="s">
        <v>157</v>
      </c>
      <c r="F6" s="2">
        <v>6100</v>
      </c>
      <c r="G6" s="2">
        <v>12</v>
      </c>
      <c r="H6" s="16">
        <v>43409</v>
      </c>
      <c r="I6" s="2" t="s">
        <v>165</v>
      </c>
      <c r="J6" s="2">
        <f t="shared" si="0"/>
        <v>6832</v>
      </c>
      <c r="K6" s="2" t="str">
        <f t="shared" si="1"/>
        <v>no</v>
      </c>
      <c r="L6" s="2" t="str">
        <f t="shared" ca="1" si="2"/>
        <v>6 Years, 1 Months, 6 Days</v>
      </c>
    </row>
    <row r="7" spans="3:12" x14ac:dyDescent="0.35">
      <c r="C7" s="2">
        <v>104</v>
      </c>
      <c r="D7" s="2" t="s">
        <v>244</v>
      </c>
      <c r="E7" s="2" t="s">
        <v>151</v>
      </c>
      <c r="F7" s="2">
        <v>4700</v>
      </c>
      <c r="G7" s="2">
        <v>8</v>
      </c>
      <c r="H7" s="16">
        <v>44247</v>
      </c>
      <c r="I7" s="2" t="s">
        <v>168</v>
      </c>
      <c r="J7" s="2">
        <f t="shared" si="0"/>
        <v>5076</v>
      </c>
      <c r="K7" s="2" t="str">
        <f t="shared" si="1"/>
        <v>no</v>
      </c>
      <c r="L7" s="2" t="str">
        <f t="shared" ca="1" si="2"/>
        <v>3 Years, 9 Months, 21 Days</v>
      </c>
    </row>
    <row r="8" spans="3:12" x14ac:dyDescent="0.35">
      <c r="C8" s="2">
        <v>105</v>
      </c>
      <c r="D8" s="2" t="s">
        <v>245</v>
      </c>
      <c r="E8" s="2" t="s">
        <v>246</v>
      </c>
      <c r="F8" s="2">
        <v>5600</v>
      </c>
      <c r="G8" s="2">
        <v>10</v>
      </c>
      <c r="H8" s="16">
        <v>44571</v>
      </c>
      <c r="I8" s="2" t="s">
        <v>166</v>
      </c>
      <c r="J8" s="2">
        <f t="shared" si="0"/>
        <v>6160</v>
      </c>
      <c r="K8" s="2" t="str">
        <f t="shared" si="1"/>
        <v>yes</v>
      </c>
      <c r="L8" s="2" t="str">
        <f t="shared" ca="1" si="2"/>
        <v>2 Years, 11 Months, 1 Days</v>
      </c>
    </row>
    <row r="12" spans="3:12" x14ac:dyDescent="0.35">
      <c r="C12" t="s">
        <v>247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CF</vt:lpstr>
      <vt:lpstr>VlookUp1</vt:lpstr>
      <vt:lpstr>VLookUp2</vt:lpstr>
      <vt:lpstr>Product</vt:lpstr>
      <vt:lpstr>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</dc:creator>
  <cp:lastModifiedBy>Dhananjay</cp:lastModifiedBy>
  <cp:lastPrinted>2024-12-06T02:47:53Z</cp:lastPrinted>
  <dcterms:created xsi:type="dcterms:W3CDTF">2024-12-02T08:14:58Z</dcterms:created>
  <dcterms:modified xsi:type="dcterms:W3CDTF">2024-12-11T04:20:41Z</dcterms:modified>
</cp:coreProperties>
</file>