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olors1.xml" ContentType="application/vnd.ms-office.chartcolorstyle+xml"/>
  <Override PartName="/xl/charts/colors2.xml" ContentType="application/vnd.ms-office.chartcolorstyle+xml"/>
  <Override PartName="/xl/charts/style1.xml" ContentType="application/vnd.ms-office.chartstyle+xml"/>
  <Override PartName="/xl/charts/style2.xml" ContentType="application/vnd.ms-office.chartstyl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480" firstSheet="11" activeTab="11"/>
  </bookViews>
  <sheets>
    <sheet name="VLOOKUP" sheetId="1" r:id="rId1"/>
    <sheet name="HLOOKUP" sheetId="2" r:id="rId2"/>
    <sheet name="MATCH" sheetId="3" r:id="rId3"/>
    <sheet name="INDEX" sheetId="4" r:id="rId4"/>
    <sheet name="MATCH_INDEX" sheetId="5" r:id="rId5"/>
    <sheet name="MrBachatLAL" sheetId="6" r:id="rId6"/>
    <sheet name="INDIRECT" sheetId="7" r:id="rId7"/>
    <sheet name="MrBachatLAL Example" sheetId="8" r:id="rId8"/>
    <sheet name="Array_1" sheetId="9" r:id="rId9"/>
    <sheet name="Basics" sheetId="10" r:id="rId10"/>
    <sheet name="Statistical_Functions" sheetId="11" r:id="rId11"/>
    <sheet name="Date&amp;Time" sheetId="12" r:id="rId12"/>
    <sheet name="Arranging_and_Filtering_data" sheetId="13" r:id="rId13"/>
  </sheets>
  <calcPr calcId="144525"/>
</workbook>
</file>

<file path=xl/sharedStrings.xml><?xml version="1.0" encoding="utf-8"?>
<sst xmlns="http://schemas.openxmlformats.org/spreadsheetml/2006/main" count="882" uniqueCount="550">
  <si>
    <t>VLOOKUP()-This function is used when da is aranged in vertical fashion</t>
  </si>
  <si>
    <t>To freeze table press F4</t>
  </si>
  <si>
    <t>When Ever we use Range_LOOKUP=1 data should be sorted in ascending order</t>
  </si>
  <si>
    <t>what will happen when perticular Student_ID asked for does not exist in Table?</t>
  </si>
  <si>
    <t>It will return the data or closest match previously i.e it will match data with largest number before th number we are looking for</t>
  </si>
  <si>
    <t>.This is how VLOOKUP function works when lookup Range is given 1 and not 0 (i.e exact match)</t>
  </si>
  <si>
    <t>Dealing with error in VLOOKUP</t>
  </si>
  <si>
    <t>Student_ID</t>
  </si>
  <si>
    <t>Tax</t>
  </si>
  <si>
    <t>FRA</t>
  </si>
  <si>
    <t>FM</t>
  </si>
  <si>
    <t>ECONOMET</t>
  </si>
  <si>
    <t>STATS</t>
  </si>
  <si>
    <t>Here we search for 800014 but since it does not exists EXCEL gives us closest match previously</t>
  </si>
  <si>
    <t>HLOOKUP -When Lookup data is aranged horizontally then we use HLOOKUP</t>
  </si>
  <si>
    <t>Date</t>
  </si>
  <si>
    <t>INDX04204</t>
  </si>
  <si>
    <t>INDX052004</t>
  </si>
  <si>
    <t>INDX099804</t>
  </si>
  <si>
    <t>INDX147604</t>
  </si>
  <si>
    <t>INDX195404</t>
  </si>
  <si>
    <t>INDX243204</t>
  </si>
  <si>
    <t>INDX291004</t>
  </si>
  <si>
    <t>INDX338804</t>
  </si>
  <si>
    <t>INDX386604</t>
  </si>
  <si>
    <t>INDX434404</t>
  </si>
  <si>
    <t>WPI</t>
  </si>
  <si>
    <t>Index</t>
  </si>
  <si>
    <t>INDX24320666</t>
  </si>
  <si>
    <t>LOOKUP Functon</t>
  </si>
  <si>
    <t>VLOOKUP</t>
  </si>
  <si>
    <t>HLOOKUP</t>
  </si>
  <si>
    <t>MATCH</t>
  </si>
  <si>
    <t>INDEX</t>
  </si>
  <si>
    <t>OFFSET</t>
  </si>
  <si>
    <t>INDIRECT</t>
  </si>
  <si>
    <t>MATCH-</t>
  </si>
  <si>
    <t>1. Used to pull out row and column number of value in an array. The value which we are looking for stands in forth row/colum</t>
  </si>
  <si>
    <t>2. One of important point about MATCH is our look up array can only be either a single row or single clumn.It cannot e table array.If looking for row number we give single column and vice versa</t>
  </si>
  <si>
    <t>INDEX-used to extract a perticular value from a network of rows and columns</t>
  </si>
  <si>
    <t>Index Function</t>
  </si>
  <si>
    <t>Index Func.</t>
  </si>
  <si>
    <t>Limitations of VLOOKUP/HLOOKUP</t>
  </si>
  <si>
    <t>1. LOOKUP value has to be first column of tble array else function won't work</t>
  </si>
  <si>
    <t>2.No way to to make column look up/reference static.</t>
  </si>
  <si>
    <t>To remove these limitations we use MATCH-INDEX function togeather</t>
  </si>
  <si>
    <t>Net Sales</t>
  </si>
  <si>
    <t>Cost of sales</t>
  </si>
  <si>
    <t>Gross Profit</t>
  </si>
  <si>
    <t>SG&amp;A expenses</t>
  </si>
  <si>
    <t>R&amp;D expenses</t>
  </si>
  <si>
    <t>EBIT</t>
  </si>
  <si>
    <t>Taxes</t>
  </si>
  <si>
    <t>Net income</t>
  </si>
  <si>
    <t>Parameter</t>
  </si>
  <si>
    <t>Year</t>
  </si>
  <si>
    <t>Write formula to pur following data</t>
  </si>
  <si>
    <t>The idea is that -Since INDEX fetches value from perticular row and column and Match function returns row/column number of prticular value .So rather than manually typing row and column number as argument to index function directly use Match function to extract row and column num
ber of a perticular looupvalue dynamically .So that even when row/column numbe gets changed the data consisteny prevails</t>
  </si>
  <si>
    <t>? WILD  CHARACTER -</t>
  </si>
  <si>
    <t>Replaces Single character</t>
  </si>
  <si>
    <t>*</t>
  </si>
  <si>
    <t>More han one character ising in lookup value</t>
  </si>
  <si>
    <t>.We can also use multiple **</t>
  </si>
  <si>
    <t>Combination of INDEX,MATCH and WILD CHARACTER</t>
  </si>
  <si>
    <t>SUM(OFFSET(C8,2,5,6,2))</t>
  </si>
  <si>
    <t>Here C8 is reference cell ,2 nd 5 are row and column position,6 is height jaha tak sum lena hi and 2 is the width</t>
  </si>
  <si>
    <t>Calculate the annual interest from savings data of Mr. Bachatlal below</t>
  </si>
  <si>
    <t>Annual Savings (Deposited at the beginning of the year)</t>
  </si>
  <si>
    <t>Interest Rate</t>
  </si>
  <si>
    <t>Counter</t>
  </si>
  <si>
    <t>Total Amount Invested (Annual Savings+Interest of last year)</t>
  </si>
  <si>
    <t>Deposit Balance (at beginning of year)</t>
  </si>
  <si>
    <t>Annual Interest</t>
  </si>
  <si>
    <t>Pulling Data from other Worksheets</t>
  </si>
  <si>
    <t>Sheet Name</t>
  </si>
  <si>
    <t>offset eg2</t>
  </si>
  <si>
    <t>d8</t>
  </si>
  <si>
    <t>Students ID</t>
  </si>
  <si>
    <t>Tax Score</t>
  </si>
  <si>
    <t>Row</t>
  </si>
  <si>
    <t>to  Row</t>
  </si>
  <si>
    <t>Sum of nth row</t>
  </si>
  <si>
    <t>Sum(indirect) VS SUM Function</t>
  </si>
  <si>
    <t>Sum of first 10 rows</t>
  </si>
  <si>
    <t>No Matter how many rows we add excel gives sum of first ten rows only if we use =SUM(INDIRECT("C9:C18"))and if we use normal sum function , in that case if w add row it will 
take that row also and give the result so it will exceed tomore than 10 records</t>
  </si>
  <si>
    <t>INDIRECT FUNTION:</t>
  </si>
  <si>
    <t>This function is used to fecth value indirectly and nor directly</t>
  </si>
  <si>
    <t>K34</t>
  </si>
  <si>
    <t>For example</t>
  </si>
  <si>
    <t>This VALUE() is not directly stored L35 but L35 contains anothe adress which has this value.In these cases we use Indirect method</t>
  </si>
  <si>
    <t>Anther case is when we want to fetch vaue from another Sheet into present sheet we use indirect</t>
  </si>
  <si>
    <t>MrBachatLAL Example</t>
  </si>
  <si>
    <t>Value we need=</t>
  </si>
  <si>
    <t>G11 of above sheet(550787)</t>
  </si>
  <si>
    <t>SYNTAX =INDIRECT("CELL WHICH HAS SHEET NAME"&amp;"!"&amp;"INDIRECT EFERENCE CELL WHICH TELLS WHICH CELL VALUE TO FETCH FROM PREVIOUS SHEET")</t>
  </si>
  <si>
    <t>MrBachatLAL</t>
  </si>
  <si>
    <t xml:space="preserve">G11 </t>
  </si>
  <si>
    <t>SYNTAX =INDIRECT("'""CELL WHICH HAS SHEET NAME"&amp;'"!"&amp;"INDIRECT EFERENCE CELL WHICH TELLS WHICH CELL VALUE TO FETCH FROM PREVIOUS SHEET")</t>
  </si>
  <si>
    <t>This syntax is used when Sheet name has space in between.Just add double inverted comma in begenning nd within it add an apostrophe " ' " ensabme koi space nahi hone cheye("'"). andadd one aposrophe(') before "!" like ('"!")</t>
  </si>
  <si>
    <t>G12</t>
  </si>
  <si>
    <t>Array-</t>
  </si>
  <si>
    <t>Just a featre in excel.There is no function as array in Excel</t>
  </si>
  <si>
    <t>When we are working in array in excel and the output also need to be array .Then we need to pre-select the area.As per aray shape</t>
  </si>
  <si>
    <t>SELECT AREA,PRESS  =,write function,Give refrence to array,use CTRL+SHIFT+ENTER</t>
  </si>
  <si>
    <t>Incase of array,you cannot change modify an array(change part of array)              [THIS IS A DISADVANTAGE OF ARRAY]</t>
  </si>
  <si>
    <t xml:space="preserve">How to check if given cell is part o array or not just check in taskbar the cell is within Curly Baces or not .If yes then that is part of array otherwise its not </t>
  </si>
  <si>
    <t>If accidently you try to change part of array and if it gets stuck just press ESC,If you ant to delete entire function gets deleted</t>
  </si>
  <si>
    <t>No one can modify it(Its advantage also)</t>
  </si>
  <si>
    <t>When we want to check multiple records using one if we can use arrays .See excerise 3</t>
  </si>
  <si>
    <t>Person</t>
  </si>
  <si>
    <t>Car</t>
  </si>
  <si>
    <t>Sell</t>
  </si>
  <si>
    <t>Price</t>
  </si>
  <si>
    <t>Total</t>
  </si>
  <si>
    <t>A</t>
  </si>
  <si>
    <t>B</t>
  </si>
  <si>
    <t>C</t>
  </si>
  <si>
    <t>TRUE=1 This means 1*1*5*2200=11000</t>
  </si>
  <si>
    <t>Row1</t>
  </si>
  <si>
    <t xml:space="preserve">FALSE=0 This means 1*0*4*1800=0 </t>
  </si>
  <si>
    <t>Row2</t>
  </si>
  <si>
    <t>Row3</t>
  </si>
  <si>
    <t>Row4</t>
  </si>
  <si>
    <t>Calculate the nth Largest value in array SYNTAX:LARGE(array cell reference,value of n)</t>
  </si>
  <si>
    <t>2nd largest</t>
  </si>
  <si>
    <t>1st Largest</t>
  </si>
  <si>
    <t>Excercise 2</t>
  </si>
  <si>
    <t>1st Smallest</t>
  </si>
  <si>
    <t>SALES PERSON</t>
  </si>
  <si>
    <t>CAR TYPE</t>
  </si>
  <si>
    <t>NUMBER SOLD</t>
  </si>
  <si>
    <t>UNIT PRICE</t>
  </si>
  <si>
    <t>TOTAL SALES</t>
  </si>
  <si>
    <t>C28:C37*D28:D37 BreakDown</t>
  </si>
  <si>
    <t>Multiply values correspondingly</t>
  </si>
  <si>
    <t>Ranbir</t>
  </si>
  <si>
    <t>Merc</t>
  </si>
  <si>
    <t>Audi</t>
  </si>
  <si>
    <t>Calculate the sales value of Mer ar sold by ranbir</t>
  </si>
  <si>
    <t>Katrina</t>
  </si>
  <si>
    <t>Priyanka</t>
  </si>
  <si>
    <t>BMW</t>
  </si>
  <si>
    <t>Hrithik</t>
  </si>
  <si>
    <t>Pull the top 3 largest number from cell E2:E11</t>
  </si>
  <si>
    <t>Aamir</t>
  </si>
  <si>
    <t>Sunny</t>
  </si>
  <si>
    <t>Salman</t>
  </si>
  <si>
    <t>Calculate the Average of N largest value?</t>
  </si>
  <si>
    <t>Without individually multiplying how to get sun of all sales=</t>
  </si>
  <si>
    <t>N=</t>
  </si>
  <si>
    <t>use ctrl+shift+enter</t>
  </si>
  <si>
    <t xml:space="preserve">Total sales can be calculated directly using array function.,Preselect area ,Press =,select all cell range sold* select all cell range of unitprice.corresponding values get multiplied </t>
  </si>
  <si>
    <t>Excercise 3</t>
  </si>
  <si>
    <t>Student</t>
  </si>
  <si>
    <t>Score</t>
  </si>
  <si>
    <t>Sum all the positive numbers between B2:B5</t>
  </si>
  <si>
    <t>D</t>
  </si>
  <si>
    <t>G</t>
  </si>
  <si>
    <t>Average all positive numbers between B2:B5</t>
  </si>
  <si>
    <t xml:space="preserve">(Note writing here 0 will not ignore that value but count it to ignore it completely either write false in else or leave else completely) </t>
  </si>
  <si>
    <t>H</t>
  </si>
  <si>
    <t>II</t>
  </si>
  <si>
    <t>the negative number has been assumed 0 and then average has been calculated --</t>
  </si>
  <si>
    <t>JJ</t>
  </si>
  <si>
    <t>Sum all the numbers between B2:B11</t>
  </si>
  <si>
    <t>K</t>
  </si>
  <si>
    <t>NOTE:If error is there in array list iferror replaces it with 0</t>
  </si>
  <si>
    <t>L</t>
  </si>
  <si>
    <t>Sum all the positive numbers between B2:B11</t>
  </si>
  <si>
    <r>
      <t>Conditional Formating</t>
    </r>
    <r>
      <rPr>
        <sz val="11"/>
        <color theme="1"/>
        <rFont val="Calibri"/>
        <charset val="134"/>
        <scheme val="minor"/>
      </rPr>
      <t xml:space="preserve">
</t>
    </r>
  </si>
  <si>
    <t>Creating a table</t>
  </si>
  <si>
    <t>1. Create data before hand</t>
  </si>
  <si>
    <t>var 1</t>
  </si>
  <si>
    <t>var 2</t>
  </si>
  <si>
    <t>2.Select data click on insert&lt;click table</t>
  </si>
  <si>
    <t>Generating Charts in Excel</t>
  </si>
  <si>
    <t>Absolute and Relative refrence</t>
  </si>
  <si>
    <t>Menu</t>
  </si>
  <si>
    <t>Quantity</t>
  </si>
  <si>
    <t>total</t>
  </si>
  <si>
    <t>Tax Vaue</t>
  </si>
  <si>
    <t>Total Price</t>
  </si>
  <si>
    <t>Burger</t>
  </si>
  <si>
    <t>Hot Dog</t>
  </si>
  <si>
    <t>Ice Cream</t>
  </si>
  <si>
    <t>Chcolate</t>
  </si>
  <si>
    <t xml:space="preserve">Absolute Refernce=when value becomes static as in case of $F$58 </t>
  </si>
  <si>
    <t>Relative Refrence=Which is self configured and generates result in excel generically</t>
  </si>
  <si>
    <t>TEXTJOIN</t>
  </si>
  <si>
    <t>Name</t>
  </si>
  <si>
    <t>Batting</t>
  </si>
  <si>
    <t>Bowling</t>
  </si>
  <si>
    <t>Fielding</t>
  </si>
  <si>
    <t>Keeping</t>
  </si>
  <si>
    <t>Joining Text</t>
  </si>
  <si>
    <t>Dhoni</t>
  </si>
  <si>
    <t>Batting 10</t>
  </si>
  <si>
    <t>Keeping 10</t>
  </si>
  <si>
    <t>Kohli</t>
  </si>
  <si>
    <t>Fielding 10</t>
  </si>
  <si>
    <t>Tendulkar</t>
  </si>
  <si>
    <t>Bowling 5</t>
  </si>
  <si>
    <t>Jadeja</t>
  </si>
  <si>
    <t>Batting 8</t>
  </si>
  <si>
    <t>Fielding 8</t>
  </si>
  <si>
    <t>Kumble</t>
  </si>
  <si>
    <t>Batting 1</t>
  </si>
  <si>
    <t>Bowling 10</t>
  </si>
  <si>
    <t>Fielding 3</t>
  </si>
  <si>
    <t>EXACT</t>
  </si>
  <si>
    <t>Used to check to string are same or not</t>
  </si>
  <si>
    <t>TEXT</t>
  </si>
  <si>
    <t>Used to convert value to text</t>
  </si>
  <si>
    <t>Now since its left aligned so excel treats it as text</t>
  </si>
  <si>
    <t>Rank</t>
  </si>
  <si>
    <t>Dish</t>
  </si>
  <si>
    <t>Number 
of orders</t>
  </si>
  <si>
    <t>Pav Bhaji</t>
  </si>
  <si>
    <t>Biryani</t>
  </si>
  <si>
    <t>Dosa</t>
  </si>
  <si>
    <t>Pizza</t>
  </si>
  <si>
    <t>Noodles</t>
  </si>
  <si>
    <t>Fried Rice</t>
  </si>
  <si>
    <t>MAXIFS and MINIFS</t>
  </si>
  <si>
    <t>MAXIFS and MINIFS = We can get the maximum number/minimum number depending on which formula we use.,from a certain range of values based on certain criteria we provide For example:</t>
  </si>
  <si>
    <t xml:space="preserve">Ques 1:We want maximum investement amount we made in Large cap companies </t>
  </si>
  <si>
    <t>97221 is the hghest amount invested in Large Cap companies</t>
  </si>
  <si>
    <t>Syntax:MAXIFS(Range in which we need to find maximum,Criteria Range,Criteria Value)</t>
  </si>
  <si>
    <t>Company Name</t>
  </si>
  <si>
    <t>Market Cap Category</t>
  </si>
  <si>
    <t>Industry</t>
  </si>
  <si>
    <t>Amount</t>
  </si>
  <si>
    <t>Sector</t>
  </si>
  <si>
    <t>Large</t>
  </si>
  <si>
    <t>Mid</t>
  </si>
  <si>
    <t>Small</t>
  </si>
  <si>
    <t>Company 1</t>
  </si>
  <si>
    <t>Pharma</t>
  </si>
  <si>
    <t>Maximum</t>
  </si>
  <si>
    <t>(Max amount invested in Small Cap Company)</t>
  </si>
  <si>
    <t>Company 2</t>
  </si>
  <si>
    <t>IT</t>
  </si>
  <si>
    <t>Minimum</t>
  </si>
  <si>
    <t>Minimum amount invested in Small Cap Company</t>
  </si>
  <si>
    <t>Company 3</t>
  </si>
  <si>
    <t>FMCG</t>
  </si>
  <si>
    <t>Company 4</t>
  </si>
  <si>
    <t>Company 5</t>
  </si>
  <si>
    <t>Auto</t>
  </si>
  <si>
    <t>Company 6</t>
  </si>
  <si>
    <t>Company 7</t>
  </si>
  <si>
    <t>Company 8</t>
  </si>
  <si>
    <t>Company 9</t>
  </si>
  <si>
    <t>2nd Large</t>
  </si>
  <si>
    <t>Company 10</t>
  </si>
  <si>
    <t>BFSI</t>
  </si>
  <si>
    <t>3rd Large</t>
  </si>
  <si>
    <t>Company 11</t>
  </si>
  <si>
    <t>Company 12</t>
  </si>
  <si>
    <t>Company 13</t>
  </si>
  <si>
    <t>Company 14</t>
  </si>
  <si>
    <t>Company 15</t>
  </si>
  <si>
    <t>2nd Small</t>
  </si>
  <si>
    <t>Company 16</t>
  </si>
  <si>
    <t>3rd Small</t>
  </si>
  <si>
    <t>Company 17</t>
  </si>
  <si>
    <t>Company 18</t>
  </si>
  <si>
    <t>Company 19</t>
  </si>
  <si>
    <t>Investement</t>
  </si>
  <si>
    <t>Company 20</t>
  </si>
  <si>
    <t>Median</t>
  </si>
  <si>
    <t>Company 21</t>
  </si>
  <si>
    <t>Average</t>
  </si>
  <si>
    <t>Company 22</t>
  </si>
  <si>
    <t>Company 23</t>
  </si>
  <si>
    <t>Company 24</t>
  </si>
  <si>
    <t>Company 25</t>
  </si>
  <si>
    <t>Company 26</t>
  </si>
  <si>
    <t>Company 27</t>
  </si>
  <si>
    <t>Company 28</t>
  </si>
  <si>
    <t>Company 29</t>
  </si>
  <si>
    <t>Company 30</t>
  </si>
  <si>
    <t>Company 31</t>
  </si>
  <si>
    <t>Company 32</t>
  </si>
  <si>
    <t>Company 33</t>
  </si>
  <si>
    <t>Company 34</t>
  </si>
  <si>
    <t>Company 35</t>
  </si>
  <si>
    <t>Company 36</t>
  </si>
  <si>
    <t>Company 37</t>
  </si>
  <si>
    <t>Company 38</t>
  </si>
  <si>
    <t>Company 39</t>
  </si>
  <si>
    <t>Company 40</t>
  </si>
  <si>
    <t>Company 41</t>
  </si>
  <si>
    <t>Company 42</t>
  </si>
  <si>
    <t>Company 43</t>
  </si>
  <si>
    <t>Company 44</t>
  </si>
  <si>
    <t>Company 45</t>
  </si>
  <si>
    <t>Company 46</t>
  </si>
  <si>
    <t>Company 47</t>
  </si>
  <si>
    <t>Company 48</t>
  </si>
  <si>
    <t>Company 49</t>
  </si>
  <si>
    <t>Company 50</t>
  </si>
  <si>
    <t>Company 51</t>
  </si>
  <si>
    <t>Company 52</t>
  </si>
  <si>
    <t>Company 53</t>
  </si>
  <si>
    <t>Company 54</t>
  </si>
  <si>
    <t>Company 55</t>
  </si>
  <si>
    <t>Company 56</t>
  </si>
  <si>
    <t>Company 57</t>
  </si>
  <si>
    <t>Company 58</t>
  </si>
  <si>
    <t>Company 59</t>
  </si>
  <si>
    <t>Company 60</t>
  </si>
  <si>
    <t>Company 61</t>
  </si>
  <si>
    <t>Company 62</t>
  </si>
  <si>
    <t>Company 63</t>
  </si>
  <si>
    <t>Company 64</t>
  </si>
  <si>
    <t>Company 65</t>
  </si>
  <si>
    <t>Company 66</t>
  </si>
  <si>
    <t>Company 67</t>
  </si>
  <si>
    <t>Company 68</t>
  </si>
  <si>
    <t>Company 69</t>
  </si>
  <si>
    <t>Company 70</t>
  </si>
  <si>
    <t>Company 71</t>
  </si>
  <si>
    <t>Company 72</t>
  </si>
  <si>
    <t>Company 73</t>
  </si>
  <si>
    <t>Company 74</t>
  </si>
  <si>
    <t>Company 75</t>
  </si>
  <si>
    <t>Company 76</t>
  </si>
  <si>
    <t>Company 77</t>
  </si>
  <si>
    <t>Company 78</t>
  </si>
  <si>
    <t>Company 79</t>
  </si>
  <si>
    <t>Company 80</t>
  </si>
  <si>
    <t>Company 81</t>
  </si>
  <si>
    <t>Company 82</t>
  </si>
  <si>
    <t>Company 83</t>
  </si>
  <si>
    <t>Company 84</t>
  </si>
  <si>
    <t>Company 85</t>
  </si>
  <si>
    <t>Company 86</t>
  </si>
  <si>
    <t>Company 87</t>
  </si>
  <si>
    <t>Company 88</t>
  </si>
  <si>
    <t>Company 89</t>
  </si>
  <si>
    <t>Company 90</t>
  </si>
  <si>
    <t>Company 91</t>
  </si>
  <si>
    <t>Company 92</t>
  </si>
  <si>
    <t>Company 93</t>
  </si>
  <si>
    <t>Company 94</t>
  </si>
  <si>
    <t>Company 95</t>
  </si>
  <si>
    <t>Company 96</t>
  </si>
  <si>
    <t>Company 97</t>
  </si>
  <si>
    <t>Company 98</t>
  </si>
  <si>
    <t>Company 99</t>
  </si>
  <si>
    <t>Company 100</t>
  </si>
  <si>
    <t>Statistical Functions</t>
  </si>
  <si>
    <t>FREQUENCY</t>
  </si>
  <si>
    <t>Here we need to get frequency distribution as per different Quality Score bucket</t>
  </si>
  <si>
    <t>Note :Frequency functionis array function so it will need range of values</t>
  </si>
  <si>
    <t>Query:How to put outliers in above 100 column?</t>
  </si>
  <si>
    <t>Sample number</t>
  </si>
  <si>
    <t>Quality Score</t>
  </si>
  <si>
    <t>Bins</t>
  </si>
  <si>
    <t>Description</t>
  </si>
  <si>
    <t>Frequency</t>
  </si>
  <si>
    <t>Frequency when outliers are there</t>
  </si>
  <si>
    <t>Sample 1</t>
  </si>
  <si>
    <t>Quality Score  0 - 10</t>
  </si>
  <si>
    <t>Sample 2</t>
  </si>
  <si>
    <t>Quality Score  11 - 20</t>
  </si>
  <si>
    <t>Sample 3</t>
  </si>
  <si>
    <t>Quality Score  21 - 30</t>
  </si>
  <si>
    <t>Sample 4</t>
  </si>
  <si>
    <t>Quality Score  31 - 40</t>
  </si>
  <si>
    <t>Sample 5</t>
  </si>
  <si>
    <t>Quality Score  41 - 50</t>
  </si>
  <si>
    <t>Sample 6</t>
  </si>
  <si>
    <t>Quality Score  51 - 60</t>
  </si>
  <si>
    <t>Sample 7</t>
  </si>
  <si>
    <t>Quality Score  61 - 70</t>
  </si>
  <si>
    <t>Sample 8</t>
  </si>
  <si>
    <t>Quality Score  71 - 80</t>
  </si>
  <si>
    <t>Sample 9</t>
  </si>
  <si>
    <t>Quality Score  81 - 90</t>
  </si>
  <si>
    <t>Sample 10</t>
  </si>
  <si>
    <t>Quality Score  91 - 100</t>
  </si>
  <si>
    <t>Sample 11</t>
  </si>
  <si>
    <t>Above 100</t>
  </si>
  <si>
    <t>Sample 12</t>
  </si>
  <si>
    <t>Sample 13</t>
  </si>
  <si>
    <t>Sample 14</t>
  </si>
  <si>
    <t>Sample 15</t>
  </si>
  <si>
    <t>Variance</t>
  </si>
  <si>
    <t>Sample 16</t>
  </si>
  <si>
    <t>Standard Deviation</t>
  </si>
  <si>
    <t>Sample 17</t>
  </si>
  <si>
    <t>Sample 18</t>
  </si>
  <si>
    <t>Sample 19</t>
  </si>
  <si>
    <t>Sample 20</t>
  </si>
  <si>
    <t>Sample 21</t>
  </si>
  <si>
    <t>Sample 22</t>
  </si>
  <si>
    <t>Sample 23</t>
  </si>
  <si>
    <t>Sample 24</t>
  </si>
  <si>
    <t>Sample 25</t>
  </si>
  <si>
    <t>Sample 26</t>
  </si>
  <si>
    <t>Sample 27</t>
  </si>
  <si>
    <t>Sample 28</t>
  </si>
  <si>
    <t>Sample 29</t>
  </si>
  <si>
    <t>Sample 30</t>
  </si>
  <si>
    <t>Sample 31</t>
  </si>
  <si>
    <t>Sample 32</t>
  </si>
  <si>
    <t>Sample 33</t>
  </si>
  <si>
    <t>Sample 34</t>
  </si>
  <si>
    <t>Sample 35</t>
  </si>
  <si>
    <t>Sample 36</t>
  </si>
  <si>
    <t>Sample 37</t>
  </si>
  <si>
    <t>Sample 38</t>
  </si>
  <si>
    <t>Sample 39</t>
  </si>
  <si>
    <t>Sample 40</t>
  </si>
  <si>
    <t>Sample 41</t>
  </si>
  <si>
    <t>Sample 42</t>
  </si>
  <si>
    <t>Sample 43</t>
  </si>
  <si>
    <t>Sample 44</t>
  </si>
  <si>
    <t>Sample 45</t>
  </si>
  <si>
    <t>Sample 46</t>
  </si>
  <si>
    <t>Sample 47</t>
  </si>
  <si>
    <t>Sample 48</t>
  </si>
  <si>
    <t>Sample 49</t>
  </si>
  <si>
    <t>Sample 50</t>
  </si>
  <si>
    <t>Sample 51</t>
  </si>
  <si>
    <t>Sample 52</t>
  </si>
  <si>
    <t>Sample 53</t>
  </si>
  <si>
    <t>Sample 54</t>
  </si>
  <si>
    <t>Sample 55</t>
  </si>
  <si>
    <t>Sample 56</t>
  </si>
  <si>
    <t>Sample 57</t>
  </si>
  <si>
    <t>Sample 58</t>
  </si>
  <si>
    <t>Sample 59</t>
  </si>
  <si>
    <t>Sample 60</t>
  </si>
  <si>
    <t>Sample 61</t>
  </si>
  <si>
    <t>Sample 62</t>
  </si>
  <si>
    <t>Sample 63</t>
  </si>
  <si>
    <t>Sample 64</t>
  </si>
  <si>
    <t>Sample 65</t>
  </si>
  <si>
    <t>Sample 66</t>
  </si>
  <si>
    <t>Sample 67</t>
  </si>
  <si>
    <t>Sample 68</t>
  </si>
  <si>
    <t>Sample 69</t>
  </si>
  <si>
    <t>Sample 70</t>
  </si>
  <si>
    <t>Sample 71</t>
  </si>
  <si>
    <t>Sample 72</t>
  </si>
  <si>
    <t>Sample 73</t>
  </si>
  <si>
    <t>Sample 74</t>
  </si>
  <si>
    <t>Sample 75</t>
  </si>
  <si>
    <t>Sample 76</t>
  </si>
  <si>
    <t>Sample 77</t>
  </si>
  <si>
    <t>Sample 78</t>
  </si>
  <si>
    <t>Sample 79</t>
  </si>
  <si>
    <t>Sample 80</t>
  </si>
  <si>
    <t>Sample 81</t>
  </si>
  <si>
    <t>Sample 82</t>
  </si>
  <si>
    <t>Sample 83</t>
  </si>
  <si>
    <t>Sample 84</t>
  </si>
  <si>
    <t>Sample 85</t>
  </si>
  <si>
    <t>Sample 86</t>
  </si>
  <si>
    <t>Sample 87</t>
  </si>
  <si>
    <t>Sample 88</t>
  </si>
  <si>
    <t>Sample 89</t>
  </si>
  <si>
    <t>Sample 90</t>
  </si>
  <si>
    <t>Sample 91</t>
  </si>
  <si>
    <t>Sample 92</t>
  </si>
  <si>
    <t>Sample 93</t>
  </si>
  <si>
    <t>Sample 94</t>
  </si>
  <si>
    <t>Sample 95</t>
  </si>
  <si>
    <t>Sample 96</t>
  </si>
  <si>
    <t>Sample 97</t>
  </si>
  <si>
    <t>Sample 98</t>
  </si>
  <si>
    <t>Sample 99</t>
  </si>
  <si>
    <t>Sample 100</t>
  </si>
  <si>
    <t xml:space="preserve">DATE </t>
  </si>
  <si>
    <t>If we want to calculate due dates based on certain inputs</t>
  </si>
  <si>
    <t>If we want to calculate number of days between two given dates and use that to calculate deadline,date of payment and so on</t>
  </si>
  <si>
    <t>Dates are saved as number in excel so we can perform operation like addition and sbtraction on dates</t>
  </si>
  <si>
    <t>Gives todays date</t>
  </si>
  <si>
    <t>Note:Since here we have not used any static date instead date is getting returned from a function which gives real date of each day.</t>
  </si>
  <si>
    <t>Therefore these calculations of "Outstanding days" would get recalculated automatically when date changes</t>
  </si>
  <si>
    <t>Customer Name</t>
  </si>
  <si>
    <t>Invoice Date</t>
  </si>
  <si>
    <t>Invoice Amount</t>
  </si>
  <si>
    <t>Outstanding Days</t>
  </si>
  <si>
    <t>E</t>
  </si>
  <si>
    <t>F</t>
  </si>
  <si>
    <t>To Exract day use day(date_refrence),month use month(date_refrence),year use year(date_refrence)</t>
  </si>
  <si>
    <t>To concatenate everything use date(year,month,day)</t>
  </si>
  <si>
    <t>We can also perform airthmetic operation on dates</t>
  </si>
  <si>
    <t>TIME</t>
  </si>
  <si>
    <t>Just like for date excel has function =today similarly fot time xcel has function called =now</t>
  </si>
  <si>
    <t xml:space="preserve">Just like in date we cn also extract hour /minute and second in time </t>
  </si>
  <si>
    <t>Using condittional formatting we can decide either to display both date and time or just time</t>
  </si>
  <si>
    <t>Hour</t>
  </si>
  <si>
    <t xml:space="preserve">Minute </t>
  </si>
  <si>
    <t>Second</t>
  </si>
  <si>
    <t>Getting the days of the week</t>
  </si>
  <si>
    <t>We can easily get day of the week by using custom formatting .To get short form of day use ddd to get full name of day use dddd three time in custom formatting</t>
  </si>
  <si>
    <t>Method 2 use text funtion to convert date to text and also specify format in which you need week day .If we ned full name of weekday use =text(date,"dddd") and for half use "ddd".</t>
  </si>
  <si>
    <t>Here we want to find out which day wa on 22-01-2022 andso on?</t>
  </si>
  <si>
    <t>Concept of EDATE(ref_date,+(later)or-(earlier)*(no. of months))</t>
  </si>
  <si>
    <t>Find a date 5 days before a given date?</t>
  </si>
  <si>
    <t>Find a date 5 days later a given date?</t>
  </si>
  <si>
    <t>Find a date 5 months earlier a given date?</t>
  </si>
  <si>
    <t xml:space="preserve">  (minus is used because date is earlier)</t>
  </si>
  <si>
    <t>Find a date 5 months Later a given date?</t>
  </si>
  <si>
    <t>Find a date 5 years earlier a given date?</t>
  </si>
  <si>
    <t>Find a date 5 years later a given date?</t>
  </si>
  <si>
    <t>Concept of DATEDIF-Difference between two dates in terms of YEAR/MONTH/DAYS</t>
  </si>
  <si>
    <t>Syntax: =dateif(startdate,enddate,"Y" or "M" or"D")</t>
  </si>
  <si>
    <t>Start Date</t>
  </si>
  <si>
    <t>End Date</t>
  </si>
  <si>
    <t>Age in</t>
  </si>
  <si>
    <t>Years</t>
  </si>
  <si>
    <t>Months</t>
  </si>
  <si>
    <t>Days</t>
  </si>
  <si>
    <t>Arranging and Filtering data</t>
  </si>
  <si>
    <t>We will look aupon function like-</t>
  </si>
  <si>
    <t>Sort</t>
  </si>
  <si>
    <t>Filter</t>
  </si>
  <si>
    <t>Find</t>
  </si>
  <si>
    <t>Replace</t>
  </si>
  <si>
    <t>Flash Fill</t>
  </si>
  <si>
    <t>Subtotals</t>
  </si>
  <si>
    <t>Groups</t>
  </si>
  <si>
    <t>Text to Columns</t>
  </si>
  <si>
    <t>Sorting</t>
  </si>
  <si>
    <t>This sorting can be done directly on bases of header name.The Header name is excluded from sorting.Just select table click on Home&lt;Sorting&lt;Choose Criteria&lt;press ok</t>
  </si>
  <si>
    <t>Nested Sorting</t>
  </si>
  <si>
    <t>Sort as per work schedule in ascending order and fes by descendig order</t>
  </si>
  <si>
    <t>Client Name</t>
  </si>
  <si>
    <t>Work Schedule</t>
  </si>
  <si>
    <t>Fees</t>
  </si>
  <si>
    <t>ABC</t>
  </si>
  <si>
    <t>TDS Return Filed</t>
  </si>
  <si>
    <t>Advance tax calculated and paid</t>
  </si>
  <si>
    <t>DEF</t>
  </si>
  <si>
    <t>Appeared before ITO</t>
  </si>
  <si>
    <t>Tax related Consultncy</t>
  </si>
  <si>
    <t>Annual GST Return Filed</t>
  </si>
  <si>
    <t>GHI</t>
  </si>
  <si>
    <t>Monthly GST Return Filed</t>
  </si>
  <si>
    <t>Tax Audit Report filed</t>
  </si>
  <si>
    <t>Statutory Audit Report filed</t>
  </si>
  <si>
    <t>Income Tax Return Filed</t>
  </si>
  <si>
    <t>XYZ</t>
  </si>
  <si>
    <t>Here we have applied multilevel of sorting 1. Sort as per work schedule 2.Sort fees in descending order as per work scheduled</t>
  </si>
</sst>
</file>

<file path=xl/styles.xml><?xml version="1.0" encoding="utf-8"?>
<styleSheet xmlns="http://schemas.openxmlformats.org/spreadsheetml/2006/main">
  <numFmts count="16">
    <numFmt numFmtId="176" formatCode="dd/mm/yyyy\ hh:mm"/>
    <numFmt numFmtId="177" formatCode="_ * #,##0_ ;_ * \-#,##0_ ;_ * &quot;-&quot;_ ;_ @_ "/>
    <numFmt numFmtId="178" formatCode="_ &quot;₹&quot;* #,##0_ ;_ &quot;₹&quot;* \-#,##0_ ;_ &quot;₹&quot;* &quot;-&quot;_ ;_ @_ "/>
    <numFmt numFmtId="179" formatCode="_ * #,##0.00_ ;_ * \-#,##0.00_ ;_ * &quot;-&quot;??_ ;_ @_ "/>
    <numFmt numFmtId="180" formatCode="dd/mm/yyyy"/>
    <numFmt numFmtId="181" formatCode="_ &quot;₹&quot;* #,##0.00_ ;_ &quot;₹&quot;* \-#,##0.00_ ;_ &quot;₹&quot;* &quot;-&quot;??_ ;_ @_ "/>
    <numFmt numFmtId="182" formatCode="yyyy/mm/dd"/>
    <numFmt numFmtId="183" formatCode="[$-409]d/mmm/yy;@"/>
    <numFmt numFmtId="184" formatCode="[$-409]h:mm:ss\ AM/PM;@"/>
    <numFmt numFmtId="185" formatCode="dddd"/>
    <numFmt numFmtId="186" formatCode="ddd"/>
    <numFmt numFmtId="187" formatCode="yyyy/mm/dd;@"/>
    <numFmt numFmtId="188" formatCode="#,&quot; k&quot;"/>
    <numFmt numFmtId="189" formatCode="0.00_);[Red]\(0.00\)"/>
    <numFmt numFmtId="190" formatCode="&quot;₹&quot;#,##0.00_);[Red]\(&quot;₹&quot;#,##0.00\)"/>
    <numFmt numFmtId="191" formatCode="0.0_);[Red]\(0.0\)"/>
  </numFmts>
  <fonts count="51">
    <font>
      <sz val="11"/>
      <color theme="1"/>
      <name val="Calibri"/>
      <charset val="134"/>
      <scheme val="minor"/>
    </font>
    <font>
      <b/>
      <sz val="18"/>
      <color theme="1"/>
      <name val="Calibri"/>
      <charset val="134"/>
      <scheme val="minor"/>
    </font>
    <font>
      <b/>
      <sz val="11"/>
      <color theme="1"/>
      <name val="Calibri"/>
      <charset val="134"/>
      <scheme val="minor"/>
    </font>
    <font>
      <b/>
      <sz val="14"/>
      <color theme="1"/>
      <name val="Calibri"/>
      <charset val="134"/>
      <scheme val="minor"/>
    </font>
    <font>
      <b/>
      <sz val="12"/>
      <color theme="1"/>
      <name val="Calibri"/>
      <charset val="134"/>
      <scheme val="minor"/>
    </font>
    <font>
      <sz val="12"/>
      <color rgb="FF212529"/>
      <name val="Arial"/>
      <charset val="134"/>
    </font>
    <font>
      <b/>
      <sz val="16"/>
      <color theme="1"/>
      <name val="Calibri"/>
      <charset val="134"/>
      <scheme val="minor"/>
    </font>
    <font>
      <sz val="14"/>
      <color theme="1"/>
      <name val="Calibri"/>
      <charset val="134"/>
      <scheme val="minor"/>
    </font>
    <font>
      <b/>
      <sz val="12"/>
      <color theme="1" tint="0.349986266670736"/>
      <name val="Calibri"/>
      <charset val="134"/>
      <scheme val="minor"/>
    </font>
    <font>
      <b/>
      <sz val="14"/>
      <color theme="1" tint="0.349986266670736"/>
      <name val="Calibri"/>
      <charset val="134"/>
      <scheme val="minor"/>
    </font>
    <font>
      <b/>
      <sz val="11"/>
      <color theme="1" tint="0.349986266670736"/>
      <name val="Calibri"/>
      <charset val="134"/>
      <scheme val="minor"/>
    </font>
    <font>
      <b/>
      <sz val="16"/>
      <color theme="1"/>
      <name val="Calibri"/>
      <charset val="134"/>
      <scheme val="minor"/>
    </font>
    <font>
      <b/>
      <sz val="11"/>
      <color theme="1"/>
      <name val="Calibri"/>
      <charset val="134"/>
      <scheme val="minor"/>
    </font>
    <font>
      <b/>
      <sz val="12"/>
      <color theme="1"/>
      <name val="Calibri"/>
      <charset val="134"/>
      <scheme val="minor"/>
    </font>
    <font>
      <sz val="12"/>
      <color theme="1" tint="0.349986266670736"/>
      <name val="Calibri"/>
      <charset val="134"/>
      <scheme val="minor"/>
    </font>
    <font>
      <sz val="11"/>
      <color theme="1" tint="0.349986266670736"/>
      <name val="Calibri"/>
      <charset val="134"/>
      <scheme val="minor"/>
    </font>
    <font>
      <b/>
      <sz val="11"/>
      <color theme="4" tint="-0.249977111117893"/>
      <name val="Calibri"/>
      <charset val="134"/>
      <scheme val="minor"/>
    </font>
    <font>
      <b/>
      <sz val="16"/>
      <color theme="4" tint="-0.249977111117893"/>
      <name val="Calibri"/>
      <charset val="134"/>
      <scheme val="minor"/>
    </font>
    <font>
      <sz val="16"/>
      <color theme="1" tint="0.349986266670736"/>
      <name val="Calibri"/>
      <charset val="134"/>
      <scheme val="minor"/>
    </font>
    <font>
      <sz val="14"/>
      <color theme="1"/>
      <name val="Calibri"/>
      <charset val="134"/>
      <scheme val="minor"/>
    </font>
    <font>
      <b/>
      <sz val="16"/>
      <color rgb="FFFF0000"/>
      <name val="Calibri"/>
      <charset val="134"/>
      <scheme val="minor"/>
    </font>
    <font>
      <sz val="14"/>
      <color theme="1" tint="0.349986266670736"/>
      <name val="Calibri"/>
      <charset val="134"/>
      <scheme val="minor"/>
    </font>
    <font>
      <sz val="12"/>
      <color theme="1"/>
      <name val="Calibri"/>
      <charset val="134"/>
      <scheme val="minor"/>
    </font>
    <font>
      <b/>
      <sz val="11"/>
      <color theme="0"/>
      <name val="Calibri"/>
      <charset val="134"/>
      <scheme val="minor"/>
    </font>
    <font>
      <sz val="11"/>
      <color theme="1"/>
      <name val="Calibri"/>
      <charset val="134"/>
      <scheme val="minor"/>
    </font>
    <font>
      <b/>
      <sz val="12"/>
      <name val="Calibri"/>
      <charset val="134"/>
      <scheme val="minor"/>
    </font>
    <font>
      <sz val="11"/>
      <name val="Calibri"/>
      <charset val="134"/>
      <scheme val="minor"/>
    </font>
    <font>
      <b/>
      <sz val="11"/>
      <color theme="0"/>
      <name val="Calibri"/>
      <charset val="134"/>
      <scheme val="minor"/>
    </font>
    <font>
      <b/>
      <sz val="20"/>
      <color theme="1"/>
      <name val="Calibri"/>
      <charset val="134"/>
      <scheme val="minor"/>
    </font>
    <font>
      <b/>
      <sz val="10"/>
      <name val="Arial"/>
      <charset val="134"/>
    </font>
    <font>
      <sz val="10"/>
      <name val="Arial"/>
      <charset val="134"/>
    </font>
    <font>
      <b/>
      <sz val="12"/>
      <color theme="0"/>
      <name val="Calibri"/>
      <charset val="134"/>
      <scheme val="minor"/>
    </font>
    <font>
      <i/>
      <sz val="11"/>
      <color rgb="FF7F7F7F"/>
      <name val="Calibri"/>
      <charset val="0"/>
      <scheme val="minor"/>
    </font>
    <font>
      <sz val="11"/>
      <color theme="1"/>
      <name val="Calibri"/>
      <charset val="0"/>
      <scheme val="minor"/>
    </font>
    <font>
      <sz val="11"/>
      <color theme="0"/>
      <name val="Calibri"/>
      <charset val="0"/>
      <scheme val="minor"/>
    </font>
    <font>
      <b/>
      <sz val="15"/>
      <color theme="3"/>
      <name val="Calibri"/>
      <charset val="134"/>
      <scheme val="minor"/>
    </font>
    <font>
      <sz val="11"/>
      <color rgb="FF9C0006"/>
      <name val="Calibri"/>
      <charset val="0"/>
      <scheme val="minor"/>
    </font>
    <font>
      <b/>
      <sz val="11"/>
      <color theme="3"/>
      <name val="Calibri"/>
      <charset val="134"/>
      <scheme val="minor"/>
    </font>
    <font>
      <u/>
      <sz val="11"/>
      <color rgb="FF0000FF"/>
      <name val="Calibri"/>
      <charset val="0"/>
      <scheme val="minor"/>
    </font>
    <font>
      <sz val="11"/>
      <color rgb="FFFF0000"/>
      <name val="Calibri"/>
      <charset val="0"/>
      <scheme val="minor"/>
    </font>
    <font>
      <sz val="11"/>
      <color rgb="FFFA7D00"/>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rgb="FF006100"/>
      <name val="Calibri"/>
      <charset val="0"/>
      <scheme val="minor"/>
    </font>
    <font>
      <sz val="11"/>
      <color rgb="FF9C6500"/>
      <name val="Calibri"/>
      <charset val="0"/>
      <scheme val="minor"/>
    </font>
    <font>
      <sz val="11"/>
      <color rgb="FF3F3F76"/>
      <name val="Calibri"/>
      <charset val="0"/>
      <scheme val="minor"/>
    </font>
    <font>
      <b/>
      <sz val="11"/>
      <color rgb="FFFA7D00"/>
      <name val="Calibri"/>
      <charset val="0"/>
      <scheme val="minor"/>
    </font>
    <font>
      <b/>
      <sz val="11"/>
      <color rgb="FF3F3F3F"/>
      <name val="Calibri"/>
      <charset val="0"/>
      <scheme val="minor"/>
    </font>
  </fonts>
  <fills count="46">
    <fill>
      <patternFill patternType="none"/>
    </fill>
    <fill>
      <patternFill patternType="gray125"/>
    </fill>
    <fill>
      <patternFill patternType="solid">
        <fgColor theme="7" tint="0.8"/>
        <bgColor indexed="64"/>
      </patternFill>
    </fill>
    <fill>
      <patternFill patternType="solid">
        <fgColor rgb="FFFAFAFA"/>
        <bgColor indexed="64"/>
      </patternFill>
    </fill>
    <fill>
      <patternFill patternType="solid">
        <fgColor theme="2"/>
        <bgColor indexed="64"/>
      </patternFill>
    </fill>
    <fill>
      <patternFill patternType="solid">
        <fgColor rgb="FFFFFFCC"/>
        <bgColor indexed="64"/>
      </patternFill>
    </fill>
    <fill>
      <patternFill patternType="solid">
        <fgColor theme="0" tint="-0.149998474074526"/>
        <bgColor indexed="64"/>
      </patternFill>
    </fill>
    <fill>
      <patternFill patternType="solid">
        <fgColor theme="5" tint="0.8"/>
        <bgColor indexed="64"/>
      </patternFill>
    </fill>
    <fill>
      <patternFill patternType="solid">
        <fgColor rgb="FFFFFF00"/>
        <bgColor indexed="64"/>
      </patternFill>
    </fill>
    <fill>
      <patternFill patternType="solid">
        <fgColor theme="1"/>
        <bgColor indexed="64"/>
      </patternFill>
    </fill>
    <fill>
      <patternFill patternType="solid">
        <fgColor theme="3"/>
        <bgColor indexed="64"/>
      </patternFill>
    </fill>
    <fill>
      <patternFill patternType="solid">
        <fgColor rgb="FFFF0000"/>
        <bgColor indexed="64"/>
      </patternFill>
    </fill>
    <fill>
      <patternFill patternType="solid">
        <fgColor theme="0" tint="-0.0499893185216834"/>
        <bgColor indexed="64"/>
      </patternFill>
    </fill>
    <fill>
      <patternFill patternType="solid">
        <fgColor theme="5"/>
        <bgColor indexed="64"/>
      </patternFill>
    </fill>
    <fill>
      <patternFill patternType="solid">
        <fgColor theme="4" tint="0.8"/>
        <bgColor indexed="64"/>
      </patternFill>
    </fill>
    <fill>
      <patternFill patternType="solid">
        <fgColor theme="5" tint="0.6"/>
        <bgColor indexed="64"/>
      </patternFill>
    </fill>
    <fill>
      <patternFill patternType="solid">
        <fgColor theme="9" tint="0.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8"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theme="3" tint="0.599993896298105"/>
      </left>
      <right style="thin">
        <color theme="3" tint="0.599993896298105"/>
      </right>
      <top style="thin">
        <color theme="3" tint="0.599993896298105"/>
      </top>
      <bottom style="thin">
        <color theme="3" tint="0.599993896298105"/>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0" fontId="33" fillId="21"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81" fontId="0" fillId="0" borderId="0" applyFont="0" applyFill="0" applyBorder="0" applyAlignment="0" applyProtection="0">
      <alignment vertical="center"/>
    </xf>
    <xf numFmtId="9" fontId="0" fillId="0" borderId="0" applyFont="0" applyFill="0" applyBorder="0" applyAlignment="0" applyProtection="0">
      <alignment vertical="center"/>
    </xf>
    <xf numFmtId="0" fontId="38" fillId="0" borderId="0" applyNumberFormat="0" applyFill="0" applyBorder="0" applyAlignment="0" applyProtection="0">
      <alignment vertical="center"/>
    </xf>
    <xf numFmtId="0" fontId="34" fillId="23" borderId="0" applyNumberFormat="0" applyBorder="0" applyAlignment="0" applyProtection="0">
      <alignment vertical="center"/>
    </xf>
    <xf numFmtId="0" fontId="41" fillId="0" borderId="0" applyNumberFormat="0" applyFill="0" applyBorder="0" applyAlignment="0" applyProtection="0">
      <alignment vertical="center"/>
    </xf>
    <xf numFmtId="0" fontId="43" fillId="25" borderId="8" applyNumberFormat="0" applyAlignment="0" applyProtection="0">
      <alignment vertical="center"/>
    </xf>
    <xf numFmtId="0" fontId="44" fillId="0" borderId="4" applyNumberFormat="0" applyFill="0" applyAlignment="0" applyProtection="0">
      <alignment vertical="center"/>
    </xf>
    <xf numFmtId="0" fontId="0" fillId="5" borderId="5" applyNumberFormat="0" applyFont="0" applyAlignment="0" applyProtection="0">
      <alignment vertical="center"/>
    </xf>
    <xf numFmtId="0" fontId="33" fillId="27" borderId="0" applyNumberFormat="0" applyBorder="0" applyAlignment="0" applyProtection="0">
      <alignment vertical="center"/>
    </xf>
    <xf numFmtId="0" fontId="39" fillId="0" borderId="0" applyNumberFormat="0" applyFill="0" applyBorder="0" applyAlignment="0" applyProtection="0">
      <alignment vertical="center"/>
    </xf>
    <xf numFmtId="0" fontId="33" fillId="17" borderId="0" applyNumberFormat="0" applyBorder="0" applyAlignment="0" applyProtection="0">
      <alignment vertical="center"/>
    </xf>
    <xf numFmtId="0" fontId="45"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5" fillId="0" borderId="4" applyNumberFormat="0" applyFill="0" applyAlignment="0" applyProtection="0">
      <alignment vertical="center"/>
    </xf>
    <xf numFmtId="0" fontId="37" fillId="0" borderId="9" applyNumberFormat="0" applyFill="0" applyAlignment="0" applyProtection="0">
      <alignment vertical="center"/>
    </xf>
    <xf numFmtId="0" fontId="37" fillId="0" borderId="0" applyNumberFormat="0" applyFill="0" applyBorder="0" applyAlignment="0" applyProtection="0">
      <alignment vertical="center"/>
    </xf>
    <xf numFmtId="0" fontId="48" fillId="31" borderId="10" applyNumberFormat="0" applyAlignment="0" applyProtection="0">
      <alignment vertical="center"/>
    </xf>
    <xf numFmtId="0" fontId="34" fillId="32" borderId="0" applyNumberFormat="0" applyBorder="0" applyAlignment="0" applyProtection="0">
      <alignment vertical="center"/>
    </xf>
    <xf numFmtId="0" fontId="46" fillId="29" borderId="0" applyNumberFormat="0" applyBorder="0" applyAlignment="0" applyProtection="0">
      <alignment vertical="center"/>
    </xf>
    <xf numFmtId="0" fontId="50" fillId="34" borderId="11" applyNumberFormat="0" applyAlignment="0" applyProtection="0">
      <alignment vertical="center"/>
    </xf>
    <xf numFmtId="0" fontId="33" fillId="35" borderId="0" applyNumberFormat="0" applyBorder="0" applyAlignment="0" applyProtection="0">
      <alignment vertical="center"/>
    </xf>
    <xf numFmtId="0" fontId="49" fillId="34" borderId="10" applyNumberFormat="0" applyAlignment="0" applyProtection="0">
      <alignment vertical="center"/>
    </xf>
    <xf numFmtId="0" fontId="40" fillId="0" borderId="6" applyNumberFormat="0" applyFill="0" applyAlignment="0" applyProtection="0">
      <alignment vertical="center"/>
    </xf>
    <xf numFmtId="0" fontId="42" fillId="0" borderId="7" applyNumberFormat="0" applyFill="0" applyAlignment="0" applyProtection="0">
      <alignment vertical="center"/>
    </xf>
    <xf numFmtId="0" fontId="36" fillId="20" borderId="0" applyNumberFormat="0" applyBorder="0" applyAlignment="0" applyProtection="0">
      <alignment vertical="center"/>
    </xf>
    <xf numFmtId="0" fontId="47" fillId="30" borderId="0" applyNumberFormat="0" applyBorder="0" applyAlignment="0" applyProtection="0">
      <alignment vertical="center"/>
    </xf>
    <xf numFmtId="0" fontId="34" fillId="19" borderId="0" applyNumberFormat="0" applyBorder="0" applyAlignment="0" applyProtection="0">
      <alignment vertical="center"/>
    </xf>
    <xf numFmtId="183" fontId="30" fillId="0" borderId="0"/>
    <xf numFmtId="0" fontId="33" fillId="38" borderId="0" applyNumberFormat="0" applyBorder="0" applyAlignment="0" applyProtection="0">
      <alignment vertical="center"/>
    </xf>
    <xf numFmtId="0" fontId="34" fillId="18" borderId="0" applyNumberFormat="0" applyBorder="0" applyAlignment="0" applyProtection="0">
      <alignment vertical="center"/>
    </xf>
    <xf numFmtId="0" fontId="34" fillId="13" borderId="0" applyNumberFormat="0" applyBorder="0" applyAlignment="0" applyProtection="0">
      <alignment vertical="center"/>
    </xf>
    <xf numFmtId="0" fontId="33" fillId="33" borderId="0" applyNumberFormat="0" applyBorder="0" applyAlignment="0" applyProtection="0">
      <alignment vertical="center"/>
    </xf>
    <xf numFmtId="0" fontId="33" fillId="39" borderId="0" applyNumberFormat="0" applyBorder="0" applyAlignment="0" applyProtection="0">
      <alignment vertical="center"/>
    </xf>
    <xf numFmtId="0" fontId="34" fillId="24" borderId="0" applyNumberFormat="0" applyBorder="0" applyAlignment="0" applyProtection="0">
      <alignment vertical="center"/>
    </xf>
    <xf numFmtId="0" fontId="34" fillId="28" borderId="0" applyNumberFormat="0" applyBorder="0" applyAlignment="0" applyProtection="0">
      <alignment vertical="center"/>
    </xf>
    <xf numFmtId="0" fontId="33" fillId="26" borderId="0" applyNumberFormat="0" applyBorder="0" applyAlignment="0" applyProtection="0">
      <alignment vertical="center"/>
    </xf>
    <xf numFmtId="0" fontId="34" fillId="41" borderId="0" applyNumberFormat="0" applyBorder="0" applyAlignment="0" applyProtection="0">
      <alignment vertical="center"/>
    </xf>
    <xf numFmtId="0" fontId="33" fillId="22" borderId="0" applyNumberFormat="0" applyBorder="0" applyAlignment="0" applyProtection="0">
      <alignment vertical="center"/>
    </xf>
    <xf numFmtId="0" fontId="33" fillId="42" borderId="0" applyNumberFormat="0" applyBorder="0" applyAlignment="0" applyProtection="0">
      <alignment vertical="center"/>
    </xf>
    <xf numFmtId="0" fontId="34" fillId="44" borderId="0" applyNumberFormat="0" applyBorder="0" applyAlignment="0" applyProtection="0">
      <alignment vertical="center"/>
    </xf>
    <xf numFmtId="0" fontId="33" fillId="40" borderId="0" applyNumberFormat="0" applyBorder="0" applyAlignment="0" applyProtection="0">
      <alignment vertical="center"/>
    </xf>
    <xf numFmtId="0" fontId="34" fillId="45" borderId="0" applyNumberFormat="0" applyBorder="0" applyAlignment="0" applyProtection="0">
      <alignment vertical="center"/>
    </xf>
    <xf numFmtId="0" fontId="34" fillId="37" borderId="0" applyNumberFormat="0" applyBorder="0" applyAlignment="0" applyProtection="0">
      <alignment vertical="center"/>
    </xf>
    <xf numFmtId="0" fontId="33" fillId="36" borderId="0" applyNumberFormat="0" applyBorder="0" applyAlignment="0" applyProtection="0">
      <alignment vertical="center"/>
    </xf>
    <xf numFmtId="0" fontId="34" fillId="43" borderId="0" applyNumberFormat="0" applyBorder="0" applyAlignment="0" applyProtection="0">
      <alignment vertical="center"/>
    </xf>
  </cellStyleXfs>
  <cellXfs count="128">
    <xf numFmtId="0" fontId="0" fillId="0" borderId="0" xfId="0">
      <alignment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2" xfId="0" applyFont="1" applyBorder="1">
      <alignment vertical="center"/>
    </xf>
    <xf numFmtId="0" fontId="3" fillId="0" borderId="2" xfId="0" applyFont="1" applyBorder="1">
      <alignment vertical="center"/>
    </xf>
    <xf numFmtId="0" fontId="2" fillId="0" borderId="2" xfId="0" applyFont="1" applyBorder="1">
      <alignment vertical="center"/>
    </xf>
    <xf numFmtId="0" fontId="3" fillId="0" borderId="1" xfId="0" applyFont="1" applyBorder="1">
      <alignment vertical="center"/>
    </xf>
    <xf numFmtId="0" fontId="3" fillId="0" borderId="1" xfId="0" applyFont="1" applyBorder="1">
      <alignment vertical="center"/>
    </xf>
    <xf numFmtId="0" fontId="2" fillId="0" borderId="1" xfId="0" applyFont="1" applyBorder="1">
      <alignment vertical="center"/>
    </xf>
    <xf numFmtId="0" fontId="3" fillId="0" borderId="0" xfId="0" applyFont="1">
      <alignment vertical="center"/>
    </xf>
    <xf numFmtId="0" fontId="4" fillId="0" borderId="0" xfId="0" applyFont="1">
      <alignment vertical="center"/>
    </xf>
    <xf numFmtId="0" fontId="3" fillId="2" borderId="1" xfId="0" applyFont="1" applyFill="1" applyBorder="1">
      <alignment vertical="center"/>
    </xf>
    <xf numFmtId="180" fontId="5" fillId="3" borderId="1" xfId="0" applyNumberFormat="1" applyFont="1" applyFill="1" applyBorder="1" applyAlignment="1">
      <alignment vertical="top" wrapText="1"/>
    </xf>
    <xf numFmtId="0" fontId="5" fillId="3" borderId="1" xfId="0" applyFont="1" applyFill="1" applyBorder="1" applyAlignment="1">
      <alignment vertical="top" wrapText="1"/>
    </xf>
    <xf numFmtId="3" fontId="5" fillId="3" borderId="1" xfId="0" applyNumberFormat="1" applyFont="1" applyFill="1" applyBorder="1" applyAlignment="1">
      <alignment vertical="top" wrapText="1"/>
    </xf>
    <xf numFmtId="0" fontId="6" fillId="0" borderId="1" xfId="0" applyFont="1" applyBorder="1">
      <alignment vertical="center"/>
    </xf>
    <xf numFmtId="0" fontId="3" fillId="0" borderId="0" xfId="0" applyFont="1" applyAlignment="1">
      <alignment horizontal="center" vertical="center"/>
    </xf>
    <xf numFmtId="0" fontId="0" fillId="0" borderId="0" xfId="0" applyAlignment="1">
      <alignment horizontal="center" vertical="center"/>
    </xf>
    <xf numFmtId="0" fontId="6" fillId="0" borderId="0" xfId="0" applyFont="1">
      <alignment vertical="center"/>
    </xf>
    <xf numFmtId="0" fontId="6" fillId="0" borderId="0" xfId="0" applyFont="1">
      <alignment vertical="center"/>
    </xf>
    <xf numFmtId="180" fontId="0" fillId="0" borderId="0" xfId="0" applyNumberFormat="1">
      <alignment vertical="center"/>
    </xf>
    <xf numFmtId="0" fontId="7" fillId="0" borderId="0" xfId="0" applyFont="1">
      <alignment vertical="center"/>
    </xf>
    <xf numFmtId="0" fontId="8" fillId="0" borderId="0" xfId="0" applyFont="1" applyFill="1" applyAlignment="1"/>
    <xf numFmtId="0" fontId="9" fillId="0" borderId="0" xfId="0" applyFont="1" applyFill="1" applyAlignment="1"/>
    <xf numFmtId="0" fontId="3" fillId="0" borderId="0" xfId="0" applyFont="1">
      <alignment vertical="center"/>
    </xf>
    <xf numFmtId="0" fontId="9" fillId="0" borderId="0" xfId="0" applyFont="1" applyFill="1" applyAlignment="1">
      <alignment horizontal="left" indent="1"/>
    </xf>
    <xf numFmtId="180" fontId="10" fillId="0" borderId="0" xfId="0" applyNumberFormat="1" applyFont="1" applyFill="1" applyAlignment="1">
      <alignment horizontal="center"/>
    </xf>
    <xf numFmtId="3" fontId="10" fillId="0" borderId="0" xfId="0" applyNumberFormat="1" applyFont="1" applyFill="1" applyAlignment="1">
      <alignment horizontal="center"/>
    </xf>
    <xf numFmtId="0" fontId="2" fillId="0" borderId="0" xfId="0" applyFont="1">
      <alignment vertical="center"/>
    </xf>
    <xf numFmtId="180" fontId="3" fillId="0" borderId="0" xfId="0" applyNumberFormat="1" applyFont="1">
      <alignment vertical="center"/>
    </xf>
    <xf numFmtId="180" fontId="2" fillId="0" borderId="1" xfId="0" applyNumberFormat="1" applyFont="1" applyBorder="1">
      <alignment vertical="center"/>
    </xf>
    <xf numFmtId="176" fontId="0" fillId="0" borderId="0" xfId="0" applyNumberFormat="1">
      <alignment vertical="center"/>
    </xf>
    <xf numFmtId="184" fontId="2" fillId="0" borderId="1" xfId="0" applyNumberFormat="1" applyFont="1" applyBorder="1">
      <alignment vertical="center"/>
    </xf>
    <xf numFmtId="0" fontId="2" fillId="0" borderId="1" xfId="0" applyFont="1" applyBorder="1">
      <alignment vertical="center"/>
    </xf>
    <xf numFmtId="0" fontId="11" fillId="0" borderId="0" xfId="0" applyFont="1" applyFill="1" applyAlignment="1"/>
    <xf numFmtId="0" fontId="12" fillId="0" borderId="0" xfId="0" applyFont="1" applyFill="1" applyAlignment="1"/>
    <xf numFmtId="0" fontId="13" fillId="0" borderId="0" xfId="0" applyFont="1" applyFill="1" applyAlignment="1"/>
    <xf numFmtId="180" fontId="9" fillId="0" borderId="1" xfId="0" applyNumberFormat="1" applyFont="1" applyFill="1" applyBorder="1" applyAlignment="1"/>
    <xf numFmtId="185" fontId="12" fillId="0" borderId="1" xfId="0" applyNumberFormat="1" applyFont="1" applyFill="1" applyBorder="1" applyAlignment="1"/>
    <xf numFmtId="186" fontId="9" fillId="0" borderId="1" xfId="0" applyNumberFormat="1" applyFont="1" applyFill="1" applyBorder="1" applyAlignment="1"/>
    <xf numFmtId="0" fontId="0" fillId="0" borderId="1" xfId="0" applyBorder="1">
      <alignment vertical="center"/>
    </xf>
    <xf numFmtId="185" fontId="9" fillId="0" borderId="1" xfId="0" applyNumberFormat="1" applyFont="1" applyFill="1" applyBorder="1" applyAlignment="1"/>
    <xf numFmtId="0" fontId="4" fillId="0" borderId="0" xfId="0" applyFont="1" applyAlignment="1">
      <alignment horizontal="center" vertical="center"/>
    </xf>
    <xf numFmtId="187" fontId="6" fillId="0" borderId="0" xfId="0" applyNumberFormat="1" applyFont="1">
      <alignment vertical="center"/>
    </xf>
    <xf numFmtId="182" fontId="0" fillId="0" borderId="0" xfId="0" applyNumberFormat="1">
      <alignment vertical="center"/>
    </xf>
    <xf numFmtId="0" fontId="2" fillId="0" borderId="0" xfId="0" applyFont="1">
      <alignment vertical="center"/>
    </xf>
    <xf numFmtId="0" fontId="6" fillId="0" borderId="0" xfId="0" applyFont="1" applyAlignment="1">
      <alignment horizontal="center" vertical="center"/>
    </xf>
    <xf numFmtId="0" fontId="8" fillId="4" borderId="1" xfId="0" applyFont="1" applyFill="1" applyBorder="1" applyAlignment="1">
      <alignment vertical="center"/>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14" fillId="0" borderId="1" xfId="0" applyFont="1" applyFill="1" applyBorder="1" applyAlignment="1"/>
    <xf numFmtId="0" fontId="14" fillId="0" borderId="1" xfId="0" applyFont="1" applyFill="1" applyBorder="1" applyAlignment="1">
      <alignment horizontal="center"/>
    </xf>
    <xf numFmtId="0" fontId="15" fillId="0" borderId="1" xfId="0" applyFont="1" applyFill="1" applyBorder="1" applyAlignment="1"/>
    <xf numFmtId="0" fontId="3" fillId="0" borderId="0" xfId="0" applyFont="1" applyAlignment="1">
      <alignment vertical="center"/>
    </xf>
    <xf numFmtId="0" fontId="3" fillId="0" borderId="0" xfId="0" applyFont="1" applyAlignment="1">
      <alignment vertical="center"/>
    </xf>
    <xf numFmtId="0" fontId="16" fillId="5" borderId="3" xfId="0" applyFont="1" applyFill="1" applyBorder="1" applyAlignment="1">
      <alignment vertical="center" wrapText="1"/>
    </xf>
    <xf numFmtId="0" fontId="16" fillId="5" borderId="3" xfId="0" applyFont="1" applyFill="1" applyBorder="1" applyAlignment="1">
      <alignment horizontal="center" vertical="center" wrapText="1"/>
    </xf>
    <xf numFmtId="0" fontId="17" fillId="5" borderId="3" xfId="0" applyFont="1" applyFill="1" applyBorder="1" applyAlignment="1">
      <alignment horizontal="left" vertical="center" wrapText="1" indent="1"/>
    </xf>
    <xf numFmtId="0" fontId="17" fillId="5" borderId="3" xfId="0" applyFont="1" applyFill="1" applyBorder="1" applyAlignment="1">
      <alignment horizontal="center" vertical="center" wrapText="1"/>
    </xf>
    <xf numFmtId="0" fontId="15" fillId="0" borderId="3" xfId="0" applyFont="1" applyFill="1" applyBorder="1" applyAlignment="1"/>
    <xf numFmtId="0" fontId="15" fillId="0" borderId="3" xfId="0" applyFont="1" applyFill="1" applyBorder="1" applyAlignment="1">
      <alignment horizontal="center"/>
    </xf>
    <xf numFmtId="188" fontId="15" fillId="0" borderId="3" xfId="0" applyNumberFormat="1" applyFont="1" applyFill="1" applyBorder="1" applyAlignment="1">
      <alignment horizontal="center" vertical="center"/>
    </xf>
    <xf numFmtId="0" fontId="18" fillId="0" borderId="3" xfId="0" applyFont="1" applyFill="1" applyBorder="1" applyAlignment="1">
      <alignment horizontal="left" indent="1"/>
    </xf>
    <xf numFmtId="3" fontId="18" fillId="0" borderId="3" xfId="0" applyNumberFormat="1" applyFont="1" applyFill="1" applyBorder="1" applyAlignment="1">
      <alignment horizontal="center"/>
    </xf>
    <xf numFmtId="189" fontId="0" fillId="0" borderId="0" xfId="0" applyNumberFormat="1">
      <alignment vertical="center"/>
    </xf>
    <xf numFmtId="0" fontId="1" fillId="0" borderId="0" xfId="0" applyFont="1" applyAlignment="1">
      <alignment horizontal="center" vertical="center"/>
    </xf>
    <xf numFmtId="0" fontId="19" fillId="0" borderId="0" xfId="0" applyFont="1" applyFill="1" applyAlignment="1"/>
    <xf numFmtId="0" fontId="20" fillId="0" borderId="0" xfId="0" applyFont="1">
      <alignment vertical="center"/>
    </xf>
    <xf numFmtId="0" fontId="21" fillId="4" borderId="0" xfId="0" applyFont="1" applyFill="1" applyAlignment="1"/>
    <xf numFmtId="0" fontId="21" fillId="0" borderId="0" xfId="0" applyFont="1" applyFill="1" applyAlignment="1"/>
    <xf numFmtId="0" fontId="22" fillId="0" borderId="0" xfId="0" applyFont="1">
      <alignment vertical="center"/>
    </xf>
    <xf numFmtId="0" fontId="14" fillId="0" borderId="0" xfId="0" applyFont="1" applyFill="1" applyAlignment="1"/>
    <xf numFmtId="0" fontId="1" fillId="0" borderId="0" xfId="0" applyFont="1" applyAlignment="1">
      <alignment horizontal="center" vertical="center" wrapText="1"/>
    </xf>
    <xf numFmtId="9" fontId="2" fillId="0" borderId="1" xfId="0" applyNumberFormat="1" applyFont="1" applyBorder="1">
      <alignment vertical="center"/>
    </xf>
    <xf numFmtId="190" fontId="0" fillId="0" borderId="1" xfId="0" applyNumberFormat="1" applyBorder="1">
      <alignment vertical="center"/>
    </xf>
    <xf numFmtId="0" fontId="15" fillId="0" borderId="0" xfId="0" applyFont="1" applyFill="1" applyAlignment="1"/>
    <xf numFmtId="0" fontId="21" fillId="6" borderId="0" xfId="0" applyFont="1" applyFill="1" applyAlignment="1"/>
    <xf numFmtId="0" fontId="4" fillId="0" borderId="0" xfId="0" applyFont="1">
      <alignment vertical="center"/>
    </xf>
    <xf numFmtId="0" fontId="3" fillId="7" borderId="0" xfId="0" applyFont="1" applyFill="1">
      <alignment vertical="center"/>
    </xf>
    <xf numFmtId="0" fontId="3" fillId="7" borderId="0" xfId="0" applyFont="1" applyFill="1">
      <alignment vertical="center"/>
    </xf>
    <xf numFmtId="0" fontId="0" fillId="8" borderId="1" xfId="0" applyFill="1" applyBorder="1">
      <alignment vertical="center"/>
    </xf>
    <xf numFmtId="0" fontId="3" fillId="0" borderId="0" xfId="0" applyFont="1" applyAlignment="1">
      <alignment horizontal="center" vertical="center"/>
    </xf>
    <xf numFmtId="0" fontId="23" fillId="9" borderId="0" xfId="0" applyFont="1" applyFill="1" applyAlignment="1">
      <alignment wrapText="1"/>
    </xf>
    <xf numFmtId="0" fontId="24" fillId="0" borderId="0" xfId="0" applyFont="1" applyFill="1" applyAlignment="1"/>
    <xf numFmtId="0" fontId="0" fillId="0" borderId="0" xfId="0" applyNumberFormat="1">
      <alignment vertical="center"/>
    </xf>
    <xf numFmtId="0" fontId="0" fillId="0" borderId="0" xfId="0" applyAlignment="1">
      <alignment vertical="center"/>
    </xf>
    <xf numFmtId="0" fontId="23" fillId="10" borderId="0" xfId="0" applyFont="1" applyFill="1" applyAlignment="1"/>
    <xf numFmtId="0" fontId="0" fillId="7" borderId="0" xfId="0" applyFill="1">
      <alignment vertical="center"/>
    </xf>
    <xf numFmtId="0" fontId="25" fillId="11" borderId="0" xfId="0" applyFont="1" applyFill="1">
      <alignment vertical="center"/>
    </xf>
    <xf numFmtId="0" fontId="26" fillId="11" borderId="0" xfId="0" applyFont="1" applyFill="1">
      <alignment vertical="center"/>
    </xf>
    <xf numFmtId="0" fontId="26" fillId="11" borderId="0" xfId="0" applyFont="1" applyFill="1">
      <alignment vertical="center"/>
    </xf>
    <xf numFmtId="0" fontId="0" fillId="0" borderId="1" xfId="0" applyNumberFormat="1" applyBorder="1">
      <alignment vertical="center"/>
    </xf>
    <xf numFmtId="0" fontId="2" fillId="0" borderId="0" xfId="0" applyFont="1" applyFill="1" applyAlignment="1"/>
    <xf numFmtId="0" fontId="0" fillId="0" borderId="0" xfId="0" applyFont="1" applyFill="1" applyAlignment="1"/>
    <xf numFmtId="0" fontId="27" fillId="9" borderId="0" xfId="0" applyFont="1" applyFill="1" applyAlignment="1"/>
    <xf numFmtId="0" fontId="27" fillId="9" borderId="0" xfId="0" applyFont="1" applyFill="1" applyAlignment="1">
      <alignment wrapText="1"/>
    </xf>
    <xf numFmtId="9" fontId="0" fillId="0" borderId="0" xfId="0" applyNumberFormat="1" applyFont="1" applyFill="1" applyAlignment="1"/>
    <xf numFmtId="0" fontId="27" fillId="9" borderId="0" xfId="0" applyFont="1" applyFill="1" applyBorder="1" applyAlignment="1">
      <alignment wrapText="1"/>
    </xf>
    <xf numFmtId="0" fontId="0" fillId="8" borderId="0" xfId="0" applyFont="1" applyFill="1" applyBorder="1" applyAlignment="1"/>
    <xf numFmtId="1" fontId="0" fillId="8" borderId="0" xfId="0" applyNumberFormat="1" applyFont="1" applyFill="1" applyBorder="1" applyAlignment="1"/>
    <xf numFmtId="0" fontId="27" fillId="9" borderId="0" xfId="0" applyFont="1" applyFill="1" applyBorder="1" applyAlignment="1"/>
    <xf numFmtId="0" fontId="27" fillId="9" borderId="0" xfId="0" applyFont="1" applyFill="1" applyAlignment="1">
      <alignment horizontal="left"/>
    </xf>
    <xf numFmtId="1" fontId="0" fillId="8" borderId="0" xfId="0" applyNumberFormat="1" applyFont="1" applyFill="1" applyAlignment="1"/>
    <xf numFmtId="0" fontId="0" fillId="8" borderId="0" xfId="0" applyFont="1" applyFill="1" applyAlignment="1"/>
    <xf numFmtId="0" fontId="0" fillId="12" borderId="0" xfId="0" applyFont="1" applyFill="1" applyAlignment="1"/>
    <xf numFmtId="0" fontId="0" fillId="0" borderId="0" xfId="0" applyNumberFormat="1" applyFont="1" applyFill="1" applyAlignment="1"/>
    <xf numFmtId="0" fontId="28" fillId="0" borderId="0" xfId="0" applyFont="1">
      <alignment vertical="center"/>
    </xf>
    <xf numFmtId="0" fontId="3" fillId="0" borderId="0" xfId="0" applyFont="1" applyAlignment="1">
      <alignment vertical="center" wrapText="1"/>
    </xf>
    <xf numFmtId="0" fontId="2" fillId="7" borderId="0" xfId="0" applyFont="1" applyFill="1">
      <alignment vertical="center"/>
    </xf>
    <xf numFmtId="0" fontId="4" fillId="7" borderId="0" xfId="0" applyFont="1" applyFill="1">
      <alignment vertical="center"/>
    </xf>
    <xf numFmtId="183" fontId="29" fillId="0" borderId="0" xfId="32" applyNumberFormat="1" applyFont="1"/>
    <xf numFmtId="183" fontId="30" fillId="0" borderId="0" xfId="32" applyNumberFormat="1" applyFont="1"/>
    <xf numFmtId="1" fontId="0" fillId="0" borderId="0" xfId="0" applyNumberFormat="1" applyFont="1" applyFill="1" applyAlignment="1"/>
    <xf numFmtId="1" fontId="2" fillId="0" borderId="0" xfId="0" applyNumberFormat="1" applyFont="1" applyFill="1" applyAlignment="1"/>
    <xf numFmtId="0" fontId="3" fillId="7" borderId="0" xfId="0" applyFont="1" applyFill="1" applyAlignment="1">
      <alignment vertical="center" wrapText="1"/>
    </xf>
    <xf numFmtId="0" fontId="3" fillId="7" borderId="0" xfId="0" applyFont="1" applyFill="1" applyAlignment="1">
      <alignment vertical="center"/>
    </xf>
    <xf numFmtId="0" fontId="4" fillId="13" borderId="1" xfId="0" applyFont="1" applyFill="1" applyBorder="1">
      <alignment vertical="center"/>
    </xf>
    <xf numFmtId="0" fontId="4" fillId="0" borderId="1" xfId="0" applyFont="1" applyBorder="1">
      <alignment vertical="center"/>
    </xf>
    <xf numFmtId="0" fontId="0" fillId="2" borderId="1" xfId="0" applyFill="1" applyBorder="1">
      <alignment vertical="center"/>
    </xf>
    <xf numFmtId="0" fontId="0" fillId="0" borderId="1" xfId="0" applyBorder="1">
      <alignment vertical="center"/>
    </xf>
    <xf numFmtId="0" fontId="3" fillId="0" borderId="0" xfId="0" applyFont="1" applyAlignment="1">
      <alignment vertical="center"/>
    </xf>
    <xf numFmtId="0" fontId="4" fillId="14" borderId="1" xfId="0" applyFont="1" applyFill="1" applyBorder="1">
      <alignment vertical="center"/>
    </xf>
    <xf numFmtId="191" fontId="4" fillId="14" borderId="1" xfId="0" applyNumberFormat="1" applyFont="1" applyFill="1" applyBorder="1">
      <alignment vertical="center"/>
    </xf>
    <xf numFmtId="0" fontId="31" fillId="9" borderId="0" xfId="0" applyFont="1" applyFill="1">
      <alignment vertical="center"/>
    </xf>
    <xf numFmtId="0" fontId="4" fillId="0" borderId="1" xfId="0" applyFont="1" applyBorder="1" applyAlignment="1">
      <alignment horizontal="right" vertical="center"/>
    </xf>
    <xf numFmtId="0" fontId="3" fillId="15" borderId="0" xfId="0" applyFont="1" applyFill="1">
      <alignment vertical="center"/>
    </xf>
    <xf numFmtId="0" fontId="25" fillId="16" borderId="1" xfId="0" applyFont="1" applyFill="1" applyBorder="1">
      <alignment vertical="center"/>
    </xf>
    <xf numFmtId="0" fontId="22" fillId="0" borderId="1" xfId="0" applyFont="1" applyBorder="1">
      <alignment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dxfs count="4">
    <dxf>
      <font>
        <name val="Calibri"/>
        <scheme val="minor"/>
        <charset val="134"/>
        <family val="2"/>
        <b val="1"/>
        <i val="0"/>
        <strike val="0"/>
        <u val="none"/>
        <sz val="14"/>
        <color theme="1" tint="0.349986266670736"/>
      </font>
      <fill>
        <patternFill patternType="none"/>
      </fill>
      <alignment horizontal="left" indent="1"/>
    </dxf>
    <dxf>
      <font>
        <name val="Calibri"/>
        <scheme val="minor"/>
        <charset val="134"/>
        <family val="2"/>
        <b val="1"/>
        <i val="0"/>
        <strike val="0"/>
        <u val="none"/>
        <sz val="11"/>
        <color theme="1" tint="0.349986266670736"/>
      </font>
      <numFmt numFmtId="180" formatCode="dd/mm/yyyy"/>
      <fill>
        <patternFill patternType="none"/>
      </fill>
      <alignment horizontal="center"/>
    </dxf>
    <dxf>
      <font>
        <name val="Calibri"/>
        <scheme val="minor"/>
        <charset val="134"/>
        <family val="2"/>
        <b val="1"/>
        <i val="0"/>
        <strike val="0"/>
        <u val="none"/>
        <sz val="11"/>
        <color theme="1" tint="0.349986266670736"/>
      </font>
      <numFmt numFmtId="3" formatCode="#,##0"/>
      <fill>
        <patternFill patternType="none"/>
      </fill>
      <alignment horizontal="center"/>
    </dxf>
    <dxf>
      <font>
        <b val="1"/>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p>
      </c:txPr>
    </c:title>
    <c:autoTitleDeleted val="0"/>
    <c:plotArea>
      <c:layout/>
      <c:lineChart>
        <c:grouping val="standard"/>
        <c:varyColors val="0"/>
        <c:ser>
          <c:idx val="0"/>
          <c:order val="0"/>
          <c:spPr>
            <a:ln w="28575" cap="rnd">
              <a:solidFill>
                <a:schemeClr val="accent1"/>
              </a:solidFill>
              <a:round/>
            </a:ln>
            <a:effectLst/>
          </c:spPr>
          <c:marker>
            <c:symbol val="none"/>
          </c:marker>
          <c:dLbls>
            <c:delete val="1"/>
          </c:dLbls>
          <c:val>
            <c:numRef>
              <c:f>Basics!$B$43:$B$52</c:f>
              <c:numCache>
                <c:formatCode>General</c:formatCode>
                <c:ptCount val="10"/>
                <c:pt idx="0">
                  <c:v>2</c:v>
                </c:pt>
                <c:pt idx="1">
                  <c:v>4</c:v>
                </c:pt>
                <c:pt idx="2">
                  <c:v>6</c:v>
                </c:pt>
                <c:pt idx="3">
                  <c:v>8</c:v>
                </c:pt>
                <c:pt idx="4">
                  <c:v>10</c:v>
                </c:pt>
                <c:pt idx="5">
                  <c:v>12</c:v>
                </c:pt>
                <c:pt idx="6">
                  <c:v>14</c:v>
                </c:pt>
                <c:pt idx="7">
                  <c:v>16</c:v>
                </c:pt>
                <c:pt idx="8">
                  <c:v>18</c:v>
                </c:pt>
                <c:pt idx="9">
                  <c:v>20</c:v>
                </c:pt>
              </c:numCache>
            </c:numRef>
          </c:val>
          <c:smooth val="0"/>
        </c:ser>
        <c:ser>
          <c:idx val="1"/>
          <c:order val="1"/>
          <c:spPr>
            <a:ln w="28575" cap="rnd">
              <a:solidFill>
                <a:schemeClr val="accent2"/>
              </a:solidFill>
              <a:round/>
            </a:ln>
            <a:effectLst/>
          </c:spPr>
          <c:marker>
            <c:symbol val="none"/>
          </c:marker>
          <c:dLbls>
            <c:delete val="1"/>
          </c:dLbls>
          <c:val>
            <c:numRef>
              <c:f>Basics!$C$43:$C$52</c:f>
              <c:numCache>
                <c:formatCode>General</c:formatCode>
                <c:ptCount val="10"/>
                <c:pt idx="0">
                  <c:v>4</c:v>
                </c:pt>
                <c:pt idx="1">
                  <c:v>8</c:v>
                </c:pt>
                <c:pt idx="2">
                  <c:v>12</c:v>
                </c:pt>
                <c:pt idx="3">
                  <c:v>16</c:v>
                </c:pt>
                <c:pt idx="4">
                  <c:v>20</c:v>
                </c:pt>
                <c:pt idx="5">
                  <c:v>24</c:v>
                </c:pt>
                <c:pt idx="6">
                  <c:v>28</c:v>
                </c:pt>
                <c:pt idx="7">
                  <c:v>32</c:v>
                </c:pt>
                <c:pt idx="8">
                  <c:v>36</c:v>
                </c:pt>
                <c:pt idx="9">
                  <c:v>40</c:v>
                </c:pt>
              </c:numCache>
            </c:numRef>
          </c:val>
          <c:smooth val="0"/>
        </c:ser>
        <c:dLbls>
          <c:showLegendKey val="0"/>
          <c:showVal val="0"/>
          <c:showCatName val="0"/>
          <c:showSerName val="0"/>
          <c:showPercent val="0"/>
          <c:showBubbleSize val="0"/>
        </c:dLbls>
        <c:marker val="0"/>
        <c:smooth val="0"/>
        <c:axId val="974071182"/>
        <c:axId val="486147433"/>
      </c:lineChart>
      <c:catAx>
        <c:axId val="97407118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486147433"/>
        <c:crosses val="autoZero"/>
        <c:auto val="1"/>
        <c:lblAlgn val="ctr"/>
        <c:lblOffset val="100"/>
        <c:noMultiLvlLbl val="0"/>
      </c:catAx>
      <c:valAx>
        <c:axId val="48614743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74071182"/>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p>
      </c:txPr>
    </c:title>
    <c:autoTitleDeleted val="0"/>
    <c:plotArea>
      <c:layout/>
      <c:lineChart>
        <c:grouping val="standard"/>
        <c:varyColors val="0"/>
        <c:ser>
          <c:idx val="0"/>
          <c:order val="0"/>
          <c:tx>
            <c:strRef>
              <c:f>Basics!$F$25</c:f>
              <c:strCache>
                <c:ptCount val="1"/>
                <c:pt idx="0">
                  <c:v>var 1</c:v>
                </c:pt>
              </c:strCache>
            </c:strRef>
          </c:tx>
          <c:spPr>
            <a:ln w="28575" cap="rnd">
              <a:solidFill>
                <a:schemeClr val="accent1"/>
              </a:solidFill>
              <a:round/>
            </a:ln>
            <a:effectLst/>
          </c:spPr>
          <c:marker>
            <c:symbol val="none"/>
          </c:marker>
          <c:dLbls>
            <c:delete val="1"/>
          </c:dLbls>
          <c:val>
            <c:numRef>
              <c:f>Basics!$F$26:$F$36</c:f>
              <c:numCache>
                <c:formatCode>General</c:formatCode>
                <c:ptCount val="11"/>
                <c:pt idx="0">
                  <c:v>5</c:v>
                </c:pt>
                <c:pt idx="1">
                  <c:v>5</c:v>
                </c:pt>
                <c:pt idx="2">
                  <c:v>6</c:v>
                </c:pt>
                <c:pt idx="3">
                  <c:v>6</c:v>
                </c:pt>
                <c:pt idx="4">
                  <c:v>5</c:v>
                </c:pt>
                <c:pt idx="5">
                  <c:v>4</c:v>
                </c:pt>
                <c:pt idx="6">
                  <c:v>7</c:v>
                </c:pt>
                <c:pt idx="7">
                  <c:v>2</c:v>
                </c:pt>
                <c:pt idx="8">
                  <c:v>3</c:v>
                </c:pt>
                <c:pt idx="9">
                  <c:v>6</c:v>
                </c:pt>
                <c:pt idx="10">
                  <c:v>7</c:v>
                </c:pt>
              </c:numCache>
            </c:numRef>
          </c:val>
          <c:smooth val="0"/>
        </c:ser>
        <c:ser>
          <c:idx val="1"/>
          <c:order val="1"/>
          <c:tx>
            <c:strRef>
              <c:f>Basics!$G$25</c:f>
              <c:strCache>
                <c:ptCount val="1"/>
                <c:pt idx="0">
                  <c:v>var 2</c:v>
                </c:pt>
              </c:strCache>
            </c:strRef>
          </c:tx>
          <c:spPr>
            <a:ln w="28575" cap="rnd">
              <a:solidFill>
                <a:schemeClr val="accent2"/>
              </a:solidFill>
              <a:round/>
            </a:ln>
            <a:effectLst/>
          </c:spPr>
          <c:marker>
            <c:symbol val="none"/>
          </c:marker>
          <c:dLbls>
            <c:delete val="1"/>
          </c:dLbls>
          <c:val>
            <c:numRef>
              <c:f>Basics!$G$26:$G$36</c:f>
              <c:numCache>
                <c:formatCode>General</c:formatCode>
                <c:ptCount val="11"/>
                <c:pt idx="0">
                  <c:v>9</c:v>
                </c:pt>
                <c:pt idx="1">
                  <c:v>7</c:v>
                </c:pt>
                <c:pt idx="2">
                  <c:v>5</c:v>
                </c:pt>
                <c:pt idx="3">
                  <c:v>9</c:v>
                </c:pt>
                <c:pt idx="4">
                  <c:v>7</c:v>
                </c:pt>
                <c:pt idx="5">
                  <c:v>6</c:v>
                </c:pt>
                <c:pt idx="6">
                  <c:v>8</c:v>
                </c:pt>
                <c:pt idx="7">
                  <c:v>6</c:v>
                </c:pt>
                <c:pt idx="8">
                  <c:v>9</c:v>
                </c:pt>
                <c:pt idx="9">
                  <c:v>7</c:v>
                </c:pt>
                <c:pt idx="10">
                  <c:v>8</c:v>
                </c:pt>
              </c:numCache>
            </c:numRef>
          </c:val>
          <c:smooth val="0"/>
        </c:ser>
        <c:dLbls>
          <c:showLegendKey val="0"/>
          <c:showVal val="0"/>
          <c:showCatName val="0"/>
          <c:showSerName val="0"/>
          <c:showPercent val="0"/>
          <c:showBubbleSize val="0"/>
        </c:dLbls>
        <c:marker val="0"/>
        <c:smooth val="0"/>
        <c:axId val="844259518"/>
        <c:axId val="202736433"/>
      </c:lineChart>
      <c:catAx>
        <c:axId val="84425951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02736433"/>
        <c:crosses val="autoZero"/>
        <c:auto val="1"/>
        <c:lblAlgn val="ctr"/>
        <c:lblOffset val="100"/>
        <c:noMultiLvlLbl val="0"/>
      </c:catAx>
      <c:valAx>
        <c:axId val="20273643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44259518"/>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5</xdr:col>
      <xdr:colOff>68580</xdr:colOff>
      <xdr:row>41</xdr:row>
      <xdr:rowOff>15240</xdr:rowOff>
    </xdr:from>
    <xdr:to>
      <xdr:col>12</xdr:col>
      <xdr:colOff>38735</xdr:colOff>
      <xdr:row>51</xdr:row>
      <xdr:rowOff>92075</xdr:rowOff>
    </xdr:to>
    <xdr:graphicFrame>
      <xdr:nvGraphicFramePr>
        <xdr:cNvPr id="4" name="Chart 3"/>
        <xdr:cNvGraphicFramePr/>
      </xdr:nvGraphicFramePr>
      <xdr:xfrm>
        <a:off x="5143500" y="7513320"/>
        <a:ext cx="6172835" cy="19056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238760</xdr:colOff>
      <xdr:row>23</xdr:row>
      <xdr:rowOff>99060</xdr:rowOff>
    </xdr:from>
    <xdr:to>
      <xdr:col>16</xdr:col>
      <xdr:colOff>25400</xdr:colOff>
      <xdr:row>36</xdr:row>
      <xdr:rowOff>7620</xdr:rowOff>
    </xdr:to>
    <xdr:graphicFrame>
      <xdr:nvGraphicFramePr>
        <xdr:cNvPr id="5" name="Chart 4"/>
        <xdr:cNvGraphicFramePr/>
      </xdr:nvGraphicFramePr>
      <xdr:xfrm>
        <a:off x="9687560" y="4305300"/>
        <a:ext cx="4053840" cy="22860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id="1" name="Table1" displayName="Table1" ref="F25:G36" totalsRowShown="0">
  <autoFilter ref="F25:G36"/>
  <tableColumns count="2">
    <tableColumn id="1" name="var 1"/>
    <tableColumn id="2" name="var 2"/>
  </tableColumns>
  <tableStyleInfo name="TableStyleLight12" showFirstColumn="0" showLastColumn="0" showRowStripes="0" showColumnStripes="0"/>
</table>
</file>

<file path=xl/tables/table2.xml><?xml version="1.0" encoding="utf-8"?>
<table xmlns="http://schemas.openxmlformats.org/spreadsheetml/2006/main" id="2" name="Table2" displayName="Table2" ref="B42:C52" totalsRowShown="0">
  <autoFilter ref="B42:C52"/>
  <tableColumns count="2">
    <tableColumn id="1" name="var 1"/>
    <tableColumn id="2" name="var 2"/>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A12:D18" totalsRowShown="0">
  <autoFilter ref="A12:D18"/>
  <tableColumns count="4">
    <tableColumn id="1" name="Customer Name" dataDxfId="0"/>
    <tableColumn id="2" name="Invoice Date" dataDxfId="1"/>
    <tableColumn id="3" name="Invoice Amount" dataDxfId="2"/>
    <tableColumn id="4" name="Outstanding Days" dataDxfId="3"/>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0.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W33"/>
  <sheetViews>
    <sheetView topLeftCell="A9" workbookViewId="0">
      <selection activeCell="E72" sqref="E72"/>
    </sheetView>
  </sheetViews>
  <sheetFormatPr defaultColWidth="8.88888888888889" defaultRowHeight="14.4"/>
  <cols>
    <col min="2" max="2" width="14.8888888888889" customWidth="1"/>
    <col min="3" max="3" width="9.77777777777778" customWidth="1"/>
    <col min="6" max="6" width="14.5555555555556" customWidth="1"/>
    <col min="9" max="9" width="16.4444444444444" customWidth="1"/>
    <col min="10" max="10" width="16.1111111111111" customWidth="1"/>
    <col min="11" max="11" width="15.8888888888889" customWidth="1"/>
    <col min="12" max="12" width="18.1111111111111" customWidth="1"/>
    <col min="13" max="13" width="21.6666666666667" customWidth="1"/>
  </cols>
  <sheetData>
    <row r="1" ht="18" spans="1:17">
      <c r="A1" s="125" t="s">
        <v>0</v>
      </c>
      <c r="B1" s="125"/>
      <c r="C1" s="125"/>
      <c r="D1" s="125"/>
      <c r="E1" s="125"/>
      <c r="F1" s="125"/>
      <c r="G1" s="125"/>
      <c r="H1" s="125"/>
      <c r="I1" s="125"/>
      <c r="J1" s="125"/>
      <c r="K1" s="125"/>
      <c r="L1" s="125"/>
      <c r="M1" s="125"/>
      <c r="N1" s="125"/>
      <c r="O1" s="125"/>
      <c r="P1" s="125"/>
      <c r="Q1" s="125"/>
    </row>
    <row r="2" ht="18" spans="1:17">
      <c r="A2" s="125"/>
      <c r="B2" s="125" t="s">
        <v>1</v>
      </c>
      <c r="C2" s="125"/>
      <c r="D2" s="125"/>
      <c r="E2" s="125"/>
      <c r="F2" s="125"/>
      <c r="G2" s="125"/>
      <c r="H2" s="125"/>
      <c r="I2" s="125"/>
      <c r="J2" s="125"/>
      <c r="K2" s="125"/>
      <c r="L2" s="125"/>
      <c r="M2" s="125"/>
      <c r="N2" s="125"/>
      <c r="O2" s="125"/>
      <c r="P2" s="125"/>
      <c r="Q2" s="125"/>
    </row>
    <row r="3" ht="18" spans="1:17">
      <c r="A3" s="125"/>
      <c r="B3" s="125" t="s">
        <v>2</v>
      </c>
      <c r="C3" s="125"/>
      <c r="D3" s="125"/>
      <c r="E3" s="125"/>
      <c r="F3" s="125"/>
      <c r="G3" s="125"/>
      <c r="H3" s="125"/>
      <c r="I3" s="125"/>
      <c r="J3" s="125"/>
      <c r="K3" s="125"/>
      <c r="L3" s="125"/>
      <c r="M3" s="125"/>
      <c r="N3" s="125"/>
      <c r="O3" s="125"/>
      <c r="P3" s="125"/>
      <c r="Q3" s="125"/>
    </row>
    <row r="4" ht="18" spans="1:17">
      <c r="A4" s="125"/>
      <c r="B4" s="125" t="s">
        <v>3</v>
      </c>
      <c r="C4" s="125"/>
      <c r="D4" s="125"/>
      <c r="E4" s="125"/>
      <c r="F4" s="125"/>
      <c r="G4" s="125"/>
      <c r="H4" s="125"/>
      <c r="I4" s="125"/>
      <c r="J4" s="125"/>
      <c r="K4" s="125"/>
      <c r="L4" s="125"/>
      <c r="M4" s="125"/>
      <c r="N4" s="125"/>
      <c r="O4" s="125"/>
      <c r="P4" s="125"/>
      <c r="Q4" s="125"/>
    </row>
    <row r="5" ht="18" spans="1:17">
      <c r="A5" s="125"/>
      <c r="B5" s="125" t="s">
        <v>4</v>
      </c>
      <c r="C5" s="125"/>
      <c r="D5" s="125"/>
      <c r="E5" s="125"/>
      <c r="F5" s="125"/>
      <c r="G5" s="125"/>
      <c r="H5" s="125"/>
      <c r="I5" s="125"/>
      <c r="J5" s="125" t="s">
        <v>5</v>
      </c>
      <c r="K5" s="125"/>
      <c r="L5" s="125"/>
      <c r="M5" s="125"/>
      <c r="N5" s="125"/>
      <c r="O5" s="125"/>
      <c r="P5" s="125"/>
      <c r="Q5" s="125"/>
    </row>
    <row r="6" ht="18" spans="1:17">
      <c r="A6" s="21"/>
      <c r="B6" s="21"/>
      <c r="C6" s="21"/>
      <c r="D6" s="21"/>
      <c r="E6" s="21"/>
      <c r="F6" s="21"/>
      <c r="G6" s="21"/>
      <c r="H6" s="21"/>
      <c r="I6" s="21"/>
      <c r="J6" s="21"/>
      <c r="K6" s="21"/>
      <c r="L6" s="21"/>
      <c r="M6" s="21"/>
      <c r="N6" s="21"/>
      <c r="O6" s="21"/>
      <c r="P6" s="21"/>
      <c r="Q6" s="21"/>
    </row>
    <row r="7" ht="18" spans="1:17">
      <c r="A7" s="21"/>
      <c r="B7" s="21"/>
      <c r="C7" s="21"/>
      <c r="D7" s="21"/>
      <c r="E7" s="21"/>
      <c r="F7" s="21"/>
      <c r="G7" s="21"/>
      <c r="H7" s="21"/>
      <c r="I7" s="21"/>
      <c r="J7" s="21"/>
      <c r="K7" s="21"/>
      <c r="L7" s="21"/>
      <c r="M7" s="21"/>
      <c r="N7" s="21"/>
      <c r="O7" s="21"/>
      <c r="P7" s="21"/>
      <c r="Q7" s="21"/>
    </row>
    <row r="8" ht="18" spans="1:17">
      <c r="A8" s="21"/>
      <c r="B8" s="21"/>
      <c r="C8" s="21"/>
      <c r="D8" s="21"/>
      <c r="E8" s="21"/>
      <c r="F8" s="21"/>
      <c r="G8" s="21"/>
      <c r="H8" s="21"/>
      <c r="I8" s="21"/>
      <c r="J8" s="21"/>
      <c r="K8" s="21"/>
      <c r="L8" s="21"/>
      <c r="M8" s="21"/>
      <c r="N8" s="21"/>
      <c r="O8" s="21"/>
      <c r="P8" s="21"/>
      <c r="Q8" s="21"/>
    </row>
    <row r="9" ht="18" spans="1:17">
      <c r="A9" s="125" t="s">
        <v>6</v>
      </c>
      <c r="B9" s="125"/>
      <c r="C9" s="125"/>
      <c r="D9" s="21"/>
      <c r="E9" s="21"/>
      <c r="F9" s="21"/>
      <c r="G9" s="21"/>
      <c r="H9" s="21"/>
      <c r="I9" s="21"/>
      <c r="J9" s="21"/>
      <c r="K9" s="21"/>
      <c r="L9" s="21"/>
      <c r="M9" s="21"/>
      <c r="N9" s="21"/>
      <c r="O9" s="21"/>
      <c r="P9" s="21"/>
      <c r="Q9" s="21"/>
    </row>
    <row r="12" spans="4:4">
      <c r="D12" s="45"/>
    </row>
    <row r="17" ht="15.6" spans="2:23">
      <c r="B17" s="116" t="s">
        <v>7</v>
      </c>
      <c r="C17" s="116" t="s">
        <v>8</v>
      </c>
      <c r="D17" s="116" t="s">
        <v>9</v>
      </c>
      <c r="E17" s="116" t="s">
        <v>10</v>
      </c>
      <c r="F17" s="116" t="s">
        <v>11</v>
      </c>
      <c r="G17" s="116" t="s">
        <v>12</v>
      </c>
      <c r="H17" s="70"/>
      <c r="I17" s="116" t="s">
        <v>7</v>
      </c>
      <c r="J17" s="116" t="s">
        <v>10</v>
      </c>
      <c r="K17" s="116" t="s">
        <v>12</v>
      </c>
      <c r="L17" s="116" t="s">
        <v>9</v>
      </c>
      <c r="M17" s="116" t="s">
        <v>11</v>
      </c>
      <c r="N17" s="70"/>
      <c r="O17" s="126" t="s">
        <v>13</v>
      </c>
      <c r="P17" s="126"/>
      <c r="Q17" s="126"/>
      <c r="R17" s="126"/>
      <c r="S17" s="126"/>
      <c r="T17" s="126"/>
      <c r="U17" s="126"/>
      <c r="V17" s="126"/>
      <c r="W17" s="126"/>
    </row>
    <row r="18" ht="15.6" spans="2:23">
      <c r="B18" s="117">
        <v>800000</v>
      </c>
      <c r="C18" s="117">
        <v>58</v>
      </c>
      <c r="D18" s="117">
        <v>44</v>
      </c>
      <c r="E18" s="117">
        <v>41</v>
      </c>
      <c r="F18" s="117">
        <v>78</v>
      </c>
      <c r="G18" s="117">
        <v>65</v>
      </c>
      <c r="H18" s="70"/>
      <c r="I18" s="117">
        <v>800000</v>
      </c>
      <c r="J18" s="117">
        <f>VLOOKUP(I18,B17:G32,4,0)</f>
        <v>41</v>
      </c>
      <c r="K18" s="117">
        <f>VLOOKUP(B18,B17:G32,6,0)</f>
        <v>65</v>
      </c>
      <c r="L18" s="117" t="str">
        <f>VLOOKUP(I17,$B$17:$G$32,3,0)</f>
        <v>FRA</v>
      </c>
      <c r="M18" s="117">
        <f>VLOOKUP(I18,$B$18:$G$32,5,0)</f>
        <v>78</v>
      </c>
      <c r="N18" s="70"/>
      <c r="O18" s="117">
        <f>VLOOKUP(800014,$B$18:$G$32,3)</f>
        <v>89</v>
      </c>
      <c r="P18" s="127"/>
      <c r="Q18" s="127"/>
      <c r="R18" s="127"/>
      <c r="S18" s="127"/>
      <c r="T18" s="127"/>
      <c r="U18" s="127"/>
      <c r="V18" s="127"/>
      <c r="W18" s="127"/>
    </row>
    <row r="19" ht="15.6" spans="2:23">
      <c r="B19" s="117">
        <v>800001</v>
      </c>
      <c r="C19" s="117">
        <v>67</v>
      </c>
      <c r="D19" s="117">
        <v>77</v>
      </c>
      <c r="E19" s="117">
        <v>51</v>
      </c>
      <c r="F19" s="117">
        <v>89</v>
      </c>
      <c r="G19" s="117">
        <v>77</v>
      </c>
      <c r="H19" s="70"/>
      <c r="I19" s="117">
        <v>800001</v>
      </c>
      <c r="J19" s="117">
        <f t="shared" ref="J19:J32" si="0">VLOOKUP(I19,B18:G33,4,0)</f>
        <v>51</v>
      </c>
      <c r="K19" s="117">
        <f t="shared" ref="K19:K32" si="1">VLOOKUP(B19,B18:G33,6,0)</f>
        <v>77</v>
      </c>
      <c r="L19" s="117">
        <f t="shared" ref="L19:L33" si="2">VLOOKUP(I18,$B$17:$G$32,3,0)</f>
        <v>44</v>
      </c>
      <c r="M19" s="117">
        <f t="shared" ref="M19:M32" si="3">VLOOKUP(I19,$B$18:$G$32,5,0)</f>
        <v>89</v>
      </c>
      <c r="N19" s="70"/>
      <c r="O19" s="70"/>
      <c r="P19" s="70"/>
      <c r="Q19" s="70"/>
      <c r="R19" s="70"/>
      <c r="S19" s="70"/>
      <c r="T19" s="70"/>
      <c r="U19" s="70"/>
      <c r="V19" s="70"/>
      <c r="W19" s="70"/>
    </row>
    <row r="20" ht="15.6" spans="2:23">
      <c r="B20" s="117">
        <v>800002</v>
      </c>
      <c r="C20" s="117">
        <v>68</v>
      </c>
      <c r="D20" s="117">
        <v>78</v>
      </c>
      <c r="E20" s="117">
        <v>52</v>
      </c>
      <c r="F20" s="117">
        <v>90</v>
      </c>
      <c r="G20" s="117">
        <v>78</v>
      </c>
      <c r="H20" s="70"/>
      <c r="I20" s="117">
        <v>800002</v>
      </c>
      <c r="J20" s="117">
        <f t="shared" si="0"/>
        <v>52</v>
      </c>
      <c r="K20" s="117">
        <f t="shared" si="1"/>
        <v>78</v>
      </c>
      <c r="L20" s="117">
        <f t="shared" si="2"/>
        <v>77</v>
      </c>
      <c r="M20" s="117">
        <f t="shared" si="3"/>
        <v>90</v>
      </c>
      <c r="N20" s="70"/>
      <c r="O20" s="70"/>
      <c r="P20" s="70"/>
      <c r="Q20" s="70"/>
      <c r="R20" s="70"/>
      <c r="S20" s="70"/>
      <c r="T20" s="70"/>
      <c r="U20" s="70"/>
      <c r="V20" s="70"/>
      <c r="W20" s="70"/>
    </row>
    <row r="21" ht="15.6" spans="2:23">
      <c r="B21" s="117">
        <v>800003</v>
      </c>
      <c r="C21" s="117">
        <v>69</v>
      </c>
      <c r="D21" s="117">
        <v>79</v>
      </c>
      <c r="E21" s="117">
        <v>53</v>
      </c>
      <c r="F21" s="117">
        <v>91</v>
      </c>
      <c r="G21" s="117">
        <v>79</v>
      </c>
      <c r="H21" s="70"/>
      <c r="I21" s="117">
        <v>800003</v>
      </c>
      <c r="J21" s="117">
        <f t="shared" si="0"/>
        <v>53</v>
      </c>
      <c r="K21" s="117">
        <f t="shared" si="1"/>
        <v>79</v>
      </c>
      <c r="L21" s="117">
        <f t="shared" si="2"/>
        <v>78</v>
      </c>
      <c r="M21" s="117">
        <f t="shared" si="3"/>
        <v>91</v>
      </c>
      <c r="N21" s="70"/>
      <c r="O21" s="70"/>
      <c r="P21" s="70"/>
      <c r="Q21" s="70"/>
      <c r="R21" s="70"/>
      <c r="S21" s="70"/>
      <c r="T21" s="70"/>
      <c r="U21" s="70"/>
      <c r="V21" s="70"/>
      <c r="W21" s="70"/>
    </row>
    <row r="22" ht="15.6" spans="2:23">
      <c r="B22" s="117">
        <v>800004</v>
      </c>
      <c r="C22" s="117">
        <v>70</v>
      </c>
      <c r="D22" s="117">
        <v>80</v>
      </c>
      <c r="E22" s="117">
        <v>54</v>
      </c>
      <c r="F22" s="117">
        <v>92</v>
      </c>
      <c r="G22" s="117">
        <v>80</v>
      </c>
      <c r="H22" s="70"/>
      <c r="I22" s="117">
        <v>800004</v>
      </c>
      <c r="J22" s="117">
        <f t="shared" si="0"/>
        <v>54</v>
      </c>
      <c r="K22" s="117">
        <f t="shared" si="1"/>
        <v>80</v>
      </c>
      <c r="L22" s="117">
        <f t="shared" si="2"/>
        <v>79</v>
      </c>
      <c r="M22" s="117">
        <f t="shared" si="3"/>
        <v>92</v>
      </c>
      <c r="N22" s="70"/>
      <c r="O22" s="70"/>
      <c r="P22" s="70"/>
      <c r="Q22" s="70"/>
      <c r="R22" s="70"/>
      <c r="S22" s="70"/>
      <c r="T22" s="70"/>
      <c r="U22" s="70"/>
      <c r="V22" s="70"/>
      <c r="W22" s="70"/>
    </row>
    <row r="23" ht="15.6" spans="2:23">
      <c r="B23" s="117">
        <v>800005</v>
      </c>
      <c r="C23" s="117">
        <v>71</v>
      </c>
      <c r="D23" s="117">
        <v>81</v>
      </c>
      <c r="E23" s="117">
        <v>55</v>
      </c>
      <c r="F23" s="117">
        <v>93</v>
      </c>
      <c r="G23" s="117">
        <v>81</v>
      </c>
      <c r="H23" s="70"/>
      <c r="I23" s="117">
        <v>800005</v>
      </c>
      <c r="J23" s="117">
        <f t="shared" si="0"/>
        <v>55</v>
      </c>
      <c r="K23" s="117">
        <f t="shared" si="1"/>
        <v>81</v>
      </c>
      <c r="L23" s="117">
        <f t="shared" si="2"/>
        <v>80</v>
      </c>
      <c r="M23" s="117">
        <f t="shared" si="3"/>
        <v>93</v>
      </c>
      <c r="N23" s="70"/>
      <c r="O23" s="70"/>
      <c r="P23" s="70"/>
      <c r="Q23" s="70"/>
      <c r="R23" s="70"/>
      <c r="S23" s="70"/>
      <c r="T23" s="70"/>
      <c r="U23" s="70"/>
      <c r="V23" s="70"/>
      <c r="W23" s="70"/>
    </row>
    <row r="24" ht="15.6" spans="2:23">
      <c r="B24" s="117">
        <v>800006</v>
      </c>
      <c r="C24" s="117">
        <v>72</v>
      </c>
      <c r="D24" s="117">
        <v>82</v>
      </c>
      <c r="E24" s="117">
        <v>56</v>
      </c>
      <c r="F24" s="117">
        <v>94</v>
      </c>
      <c r="G24" s="117">
        <v>82</v>
      </c>
      <c r="H24" s="70"/>
      <c r="I24" s="117">
        <v>800006</v>
      </c>
      <c r="J24" s="117">
        <f t="shared" si="0"/>
        <v>56</v>
      </c>
      <c r="K24" s="117">
        <f t="shared" si="1"/>
        <v>82</v>
      </c>
      <c r="L24" s="117">
        <f t="shared" si="2"/>
        <v>81</v>
      </c>
      <c r="M24" s="117">
        <f t="shared" si="3"/>
        <v>94</v>
      </c>
      <c r="N24" s="70"/>
      <c r="O24" s="70"/>
      <c r="P24" s="70"/>
      <c r="Q24" s="70"/>
      <c r="R24" s="70"/>
      <c r="S24" s="70"/>
      <c r="T24" s="70"/>
      <c r="U24" s="70"/>
      <c r="V24" s="70"/>
      <c r="W24" s="70"/>
    </row>
    <row r="25" ht="15.6" spans="2:23">
      <c r="B25" s="117">
        <v>800007</v>
      </c>
      <c r="C25" s="117">
        <v>73</v>
      </c>
      <c r="D25" s="117">
        <v>83</v>
      </c>
      <c r="E25" s="117">
        <v>57</v>
      </c>
      <c r="F25" s="117">
        <v>95</v>
      </c>
      <c r="G25" s="117">
        <v>83</v>
      </c>
      <c r="H25" s="70"/>
      <c r="I25" s="117">
        <v>800007</v>
      </c>
      <c r="J25" s="117">
        <f t="shared" si="0"/>
        <v>57</v>
      </c>
      <c r="K25" s="117">
        <f t="shared" si="1"/>
        <v>83</v>
      </c>
      <c r="L25" s="117">
        <f t="shared" si="2"/>
        <v>82</v>
      </c>
      <c r="M25" s="117">
        <f t="shared" si="3"/>
        <v>95</v>
      </c>
      <c r="N25" s="70"/>
      <c r="O25" s="70"/>
      <c r="P25" s="70"/>
      <c r="Q25" s="70"/>
      <c r="R25" s="70"/>
      <c r="S25" s="70"/>
      <c r="T25" s="70"/>
      <c r="U25" s="70"/>
      <c r="V25" s="70"/>
      <c r="W25" s="70"/>
    </row>
    <row r="26" ht="15.6" spans="2:23">
      <c r="B26" s="117">
        <v>800008</v>
      </c>
      <c r="C26" s="117">
        <v>74</v>
      </c>
      <c r="D26" s="117">
        <v>84</v>
      </c>
      <c r="E26" s="117">
        <v>58</v>
      </c>
      <c r="F26" s="117">
        <v>96</v>
      </c>
      <c r="G26" s="117">
        <v>84</v>
      </c>
      <c r="H26" s="70"/>
      <c r="I26" s="117">
        <v>800008</v>
      </c>
      <c r="J26" s="117">
        <f t="shared" si="0"/>
        <v>58</v>
      </c>
      <c r="K26" s="117">
        <f t="shared" si="1"/>
        <v>84</v>
      </c>
      <c r="L26" s="117">
        <f t="shared" si="2"/>
        <v>83</v>
      </c>
      <c r="M26" s="117">
        <f t="shared" si="3"/>
        <v>96</v>
      </c>
      <c r="N26" s="70"/>
      <c r="O26" s="70"/>
      <c r="P26" s="70"/>
      <c r="Q26" s="70"/>
      <c r="R26" s="70"/>
      <c r="S26" s="70"/>
      <c r="T26" s="70"/>
      <c r="U26" s="70"/>
      <c r="V26" s="70"/>
      <c r="W26" s="70"/>
    </row>
    <row r="27" ht="15.6" spans="2:23">
      <c r="B27" s="117">
        <v>800009</v>
      </c>
      <c r="C27" s="117">
        <v>75</v>
      </c>
      <c r="D27" s="117">
        <v>85</v>
      </c>
      <c r="E27" s="117">
        <v>59</v>
      </c>
      <c r="F27" s="117">
        <v>97</v>
      </c>
      <c r="G27" s="117">
        <v>85</v>
      </c>
      <c r="H27" s="70"/>
      <c r="I27" s="117">
        <v>800009</v>
      </c>
      <c r="J27" s="117">
        <f t="shared" si="0"/>
        <v>59</v>
      </c>
      <c r="K27" s="117">
        <f t="shared" si="1"/>
        <v>85</v>
      </c>
      <c r="L27" s="117">
        <f t="shared" si="2"/>
        <v>84</v>
      </c>
      <c r="M27" s="117">
        <f t="shared" si="3"/>
        <v>97</v>
      </c>
      <c r="N27" s="70"/>
      <c r="O27" s="70"/>
      <c r="P27" s="70"/>
      <c r="Q27" s="70"/>
      <c r="R27" s="70"/>
      <c r="S27" s="70"/>
      <c r="T27" s="70"/>
      <c r="U27" s="70"/>
      <c r="V27" s="70"/>
      <c r="W27" s="70"/>
    </row>
    <row r="28" ht="15.6" spans="2:23">
      <c r="B28" s="117">
        <v>800010</v>
      </c>
      <c r="C28" s="117">
        <v>76</v>
      </c>
      <c r="D28" s="117">
        <v>86</v>
      </c>
      <c r="E28" s="117">
        <v>60</v>
      </c>
      <c r="F28" s="117">
        <v>98</v>
      </c>
      <c r="G28" s="117">
        <v>86</v>
      </c>
      <c r="H28" s="70"/>
      <c r="I28" s="117">
        <v>800010</v>
      </c>
      <c r="J28" s="117">
        <f t="shared" si="0"/>
        <v>60</v>
      </c>
      <c r="K28" s="117">
        <f t="shared" si="1"/>
        <v>86</v>
      </c>
      <c r="L28" s="117">
        <f t="shared" si="2"/>
        <v>85</v>
      </c>
      <c r="M28" s="117">
        <f t="shared" si="3"/>
        <v>98</v>
      </c>
      <c r="N28" s="70"/>
      <c r="O28" s="70"/>
      <c r="P28" s="70"/>
      <c r="Q28" s="70"/>
      <c r="R28" s="70"/>
      <c r="S28" s="70"/>
      <c r="T28" s="70"/>
      <c r="U28" s="70"/>
      <c r="V28" s="70"/>
      <c r="W28" s="70"/>
    </row>
    <row r="29" ht="15.6" spans="2:23">
      <c r="B29" s="117">
        <v>800011</v>
      </c>
      <c r="C29" s="117">
        <v>77</v>
      </c>
      <c r="D29" s="117">
        <v>87</v>
      </c>
      <c r="E29" s="117">
        <v>61</v>
      </c>
      <c r="F29" s="117">
        <v>99</v>
      </c>
      <c r="G29" s="117">
        <v>87</v>
      </c>
      <c r="H29" s="70"/>
      <c r="I29" s="117">
        <v>800011</v>
      </c>
      <c r="J29" s="117">
        <f t="shared" si="0"/>
        <v>61</v>
      </c>
      <c r="K29" s="117">
        <f t="shared" si="1"/>
        <v>87</v>
      </c>
      <c r="L29" s="117">
        <f t="shared" si="2"/>
        <v>86</v>
      </c>
      <c r="M29" s="117">
        <f t="shared" si="3"/>
        <v>99</v>
      </c>
      <c r="N29" s="70"/>
      <c r="O29" s="70"/>
      <c r="P29" s="70"/>
      <c r="Q29" s="70"/>
      <c r="R29" s="70"/>
      <c r="S29" s="70"/>
      <c r="T29" s="70"/>
      <c r="U29" s="70"/>
      <c r="V29" s="70"/>
      <c r="W29" s="70"/>
    </row>
    <row r="30" ht="15.6" spans="2:23">
      <c r="B30" s="117">
        <v>800012</v>
      </c>
      <c r="C30" s="117">
        <v>78</v>
      </c>
      <c r="D30" s="117">
        <v>88</v>
      </c>
      <c r="E30" s="117">
        <v>62</v>
      </c>
      <c r="F30" s="117">
        <v>100</v>
      </c>
      <c r="G30" s="117">
        <v>88</v>
      </c>
      <c r="H30" s="70"/>
      <c r="I30" s="117">
        <v>800012</v>
      </c>
      <c r="J30" s="117">
        <f t="shared" si="0"/>
        <v>62</v>
      </c>
      <c r="K30" s="117">
        <f t="shared" si="1"/>
        <v>88</v>
      </c>
      <c r="L30" s="117">
        <f t="shared" si="2"/>
        <v>87</v>
      </c>
      <c r="M30" s="117">
        <f t="shared" si="3"/>
        <v>100</v>
      </c>
      <c r="N30" s="70"/>
      <c r="O30" s="70"/>
      <c r="P30" s="70"/>
      <c r="Q30" s="70"/>
      <c r="R30" s="70"/>
      <c r="S30" s="70"/>
      <c r="T30" s="70"/>
      <c r="U30" s="70"/>
      <c r="V30" s="70"/>
      <c r="W30" s="70"/>
    </row>
    <row r="31" ht="15.6" spans="2:23">
      <c r="B31" s="117">
        <v>800013</v>
      </c>
      <c r="C31" s="117">
        <v>79</v>
      </c>
      <c r="D31" s="117">
        <v>89</v>
      </c>
      <c r="E31" s="117">
        <v>63</v>
      </c>
      <c r="F31" s="117">
        <v>101</v>
      </c>
      <c r="G31" s="117">
        <v>89</v>
      </c>
      <c r="H31" s="70"/>
      <c r="I31" s="117">
        <v>800013</v>
      </c>
      <c r="J31" s="117">
        <f t="shared" si="0"/>
        <v>63</v>
      </c>
      <c r="K31" s="117">
        <f t="shared" si="1"/>
        <v>89</v>
      </c>
      <c r="L31" s="117">
        <f t="shared" si="2"/>
        <v>88</v>
      </c>
      <c r="M31" s="117">
        <f t="shared" si="3"/>
        <v>101</v>
      </c>
      <c r="N31" s="70"/>
      <c r="O31" s="70"/>
      <c r="P31" s="70"/>
      <c r="Q31" s="70"/>
      <c r="R31" s="70"/>
      <c r="S31" s="70"/>
      <c r="T31" s="70"/>
      <c r="U31" s="70"/>
      <c r="V31" s="70"/>
      <c r="W31" s="70"/>
    </row>
    <row r="32" ht="15.6" spans="2:23">
      <c r="B32" s="117">
        <v>800015</v>
      </c>
      <c r="C32" s="117">
        <v>80</v>
      </c>
      <c r="D32" s="117">
        <v>90</v>
      </c>
      <c r="E32" s="117">
        <v>64</v>
      </c>
      <c r="F32" s="117">
        <v>102</v>
      </c>
      <c r="G32" s="117">
        <v>90</v>
      </c>
      <c r="H32" s="70"/>
      <c r="I32" s="117">
        <v>800014</v>
      </c>
      <c r="J32" s="124" t="str">
        <f>IFERROR(VLOOKUP(I32,B31:G46,4,0),"ID unavailable")</f>
        <v>ID unavailable</v>
      </c>
      <c r="K32" s="117">
        <f t="shared" si="1"/>
        <v>90</v>
      </c>
      <c r="L32" s="117">
        <f t="shared" si="2"/>
        <v>89</v>
      </c>
      <c r="M32" s="124" t="str">
        <f>IFERROR(VLOOKUP(I32,$B$18:$G$32,5,0),"ID unavailable")</f>
        <v>ID unavailable</v>
      </c>
      <c r="N32" s="70"/>
      <c r="O32" s="70"/>
      <c r="P32" s="70"/>
      <c r="Q32" s="70"/>
      <c r="R32" s="70"/>
      <c r="S32" s="70"/>
      <c r="T32" s="70"/>
      <c r="U32" s="70"/>
      <c r="V32" s="70"/>
      <c r="W32" s="70"/>
    </row>
    <row r="33" ht="15.6" spans="2:23">
      <c r="B33" s="70"/>
      <c r="C33" s="70"/>
      <c r="D33" s="70"/>
      <c r="E33" s="70"/>
      <c r="F33" s="70"/>
      <c r="G33" s="70"/>
      <c r="H33" s="70"/>
      <c r="I33" s="117"/>
      <c r="J33" s="117"/>
      <c r="K33" s="117"/>
      <c r="L33" s="124" t="str">
        <f>IFERROR(VLOOKUP(I32,$B$17:$G$32,3,0),"ID unavailable")</f>
        <v>ID unavailable</v>
      </c>
      <c r="M33" s="117"/>
      <c r="N33" s="70"/>
      <c r="O33" s="70"/>
      <c r="P33" s="70"/>
      <c r="Q33" s="70"/>
      <c r="R33" s="70"/>
      <c r="S33" s="70"/>
      <c r="T33" s="70"/>
      <c r="U33" s="70"/>
      <c r="V33" s="70"/>
      <c r="W33" s="70"/>
    </row>
  </sheetData>
  <mergeCells count="4">
    <mergeCell ref="H1:Q1"/>
    <mergeCell ref="D2:Q2"/>
    <mergeCell ref="O17:W17"/>
    <mergeCell ref="H3:Q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2:L15"/>
  <sheetViews>
    <sheetView workbookViewId="0">
      <selection activeCell="E72" sqref="E72"/>
    </sheetView>
  </sheetViews>
  <sheetFormatPr defaultColWidth="8.88888888888889" defaultRowHeight="14.4"/>
  <cols>
    <col min="1" max="1" width="16.4444444444444" customWidth="1"/>
    <col min="2" max="2" width="12.4444444444444" customWidth="1"/>
    <col min="3" max="3" width="15" customWidth="1"/>
    <col min="4" max="4" width="12.8888888888889" customWidth="1"/>
    <col min="5" max="5" width="13.8888888888889" customWidth="1"/>
    <col min="6" max="6" width="16.8888888888889" customWidth="1"/>
    <col min="7" max="7" width="17.4444444444444" customWidth="1"/>
    <col min="8" max="8" width="13.6666666666667" customWidth="1"/>
    <col min="9" max="9" width="13.8888888888889" customWidth="1"/>
    <col min="10" max="10" width="12.8888888888889" customWidth="1"/>
    <col min="11" max="11" width="12.7777777777778" customWidth="1"/>
    <col min="12" max="12" width="10.6666666666667" customWidth="1"/>
  </cols>
  <sheetData>
    <row r="2" ht="18" spans="1:6">
      <c r="A2" s="9" t="s">
        <v>14</v>
      </c>
      <c r="B2" s="9"/>
      <c r="C2" s="9"/>
      <c r="D2" s="9"/>
      <c r="E2" s="9"/>
      <c r="F2" s="21"/>
    </row>
    <row r="4" ht="15.6" spans="1:12">
      <c r="A4" s="121" t="s">
        <v>15</v>
      </c>
      <c r="B4" s="121" t="s">
        <v>16</v>
      </c>
      <c r="C4" s="121" t="s">
        <v>17</v>
      </c>
      <c r="D4" s="121" t="s">
        <v>18</v>
      </c>
      <c r="E4" s="121" t="s">
        <v>19</v>
      </c>
      <c r="F4" s="121" t="s">
        <v>20</v>
      </c>
      <c r="G4" s="121" t="s">
        <v>21</v>
      </c>
      <c r="H4" s="121" t="s">
        <v>22</v>
      </c>
      <c r="I4" s="121" t="s">
        <v>23</v>
      </c>
      <c r="J4" s="121" t="s">
        <v>24</v>
      </c>
      <c r="K4" s="121" t="s">
        <v>25</v>
      </c>
      <c r="L4" s="70"/>
    </row>
    <row r="5" ht="15.6" spans="1:12">
      <c r="A5" s="121" t="s">
        <v>26</v>
      </c>
      <c r="B5" s="121">
        <v>97.5</v>
      </c>
      <c r="C5" s="122">
        <v>98</v>
      </c>
      <c r="D5" s="121">
        <v>98.2</v>
      </c>
      <c r="E5" s="121">
        <v>99.2</v>
      </c>
      <c r="F5" s="121">
        <v>100.2</v>
      </c>
      <c r="G5" s="121">
        <v>101.2</v>
      </c>
      <c r="H5" s="121">
        <v>102.2</v>
      </c>
      <c r="I5" s="121">
        <v>103.2</v>
      </c>
      <c r="J5" s="121">
        <v>104.2</v>
      </c>
      <c r="K5" s="121">
        <v>105.2</v>
      </c>
      <c r="L5" s="70"/>
    </row>
    <row r="6" ht="15.6" spans="1:12">
      <c r="A6" s="70"/>
      <c r="B6" s="70"/>
      <c r="C6" s="70"/>
      <c r="D6" s="70"/>
      <c r="E6" s="70"/>
      <c r="F6" s="70"/>
      <c r="G6" s="70"/>
      <c r="H6" s="70"/>
      <c r="I6" s="70"/>
      <c r="J6" s="70"/>
      <c r="K6" s="70"/>
      <c r="L6" s="70"/>
    </row>
    <row r="7" ht="15.6" spans="1:12">
      <c r="A7" s="123" t="s">
        <v>15</v>
      </c>
      <c r="B7" s="123" t="s">
        <v>27</v>
      </c>
      <c r="C7" s="70"/>
      <c r="D7" s="70"/>
      <c r="E7" s="70"/>
      <c r="F7" s="70"/>
      <c r="G7" s="70"/>
      <c r="H7" s="70"/>
      <c r="I7" s="70"/>
      <c r="J7" s="70"/>
      <c r="K7" s="70"/>
      <c r="L7" s="70"/>
    </row>
    <row r="8" ht="15.6" spans="1:12">
      <c r="A8" s="117" t="s">
        <v>16</v>
      </c>
      <c r="B8" s="117">
        <f>IFERROR(HLOOKUP(A8,$A$4:$K$5,2,0),"Invalid ID")</f>
        <v>97.5</v>
      </c>
      <c r="C8" s="70"/>
      <c r="D8" s="70"/>
      <c r="E8" s="70"/>
      <c r="F8" s="70"/>
      <c r="G8" s="70"/>
      <c r="H8" s="70"/>
      <c r="I8" s="70"/>
      <c r="J8" s="70"/>
      <c r="K8" s="70"/>
      <c r="L8" s="70"/>
    </row>
    <row r="9" ht="15.6" spans="1:12">
      <c r="A9" s="117" t="s">
        <v>17</v>
      </c>
      <c r="B9" s="117">
        <f t="shared" ref="B9:B14" si="0">IFERROR(HLOOKUP(A9,$A$4:$K$5,2,0),"Invalid ID")</f>
        <v>98</v>
      </c>
      <c r="C9" s="70"/>
      <c r="D9" s="70"/>
      <c r="E9" s="70"/>
      <c r="F9" s="70"/>
      <c r="G9" s="70"/>
      <c r="H9" s="70"/>
      <c r="I9" s="70"/>
      <c r="J9" s="70"/>
      <c r="K9" s="70"/>
      <c r="L9" s="70"/>
    </row>
    <row r="10" ht="15.6" spans="1:12">
      <c r="A10" s="117" t="s">
        <v>18</v>
      </c>
      <c r="B10" s="117">
        <f t="shared" si="0"/>
        <v>98.2</v>
      </c>
      <c r="C10" s="70"/>
      <c r="D10" s="70"/>
      <c r="E10" s="70"/>
      <c r="F10" s="70"/>
      <c r="G10" s="70"/>
      <c r="H10" s="70"/>
      <c r="I10" s="70"/>
      <c r="J10" s="70"/>
      <c r="K10" s="70"/>
      <c r="L10" s="70"/>
    </row>
    <row r="11" ht="15.6" spans="1:12">
      <c r="A11" s="117" t="s">
        <v>19</v>
      </c>
      <c r="B11" s="117">
        <f t="shared" si="0"/>
        <v>99.2</v>
      </c>
      <c r="C11" s="70"/>
      <c r="D11" s="70"/>
      <c r="E11" s="70"/>
      <c r="F11" s="70"/>
      <c r="G11" s="70"/>
      <c r="H11" s="70"/>
      <c r="I11" s="70"/>
      <c r="J11" s="70"/>
      <c r="K11" s="70"/>
      <c r="L11" s="70"/>
    </row>
    <row r="12" ht="15.6" spans="1:12">
      <c r="A12" s="117" t="s">
        <v>20</v>
      </c>
      <c r="B12" s="117">
        <f t="shared" si="0"/>
        <v>100.2</v>
      </c>
      <c r="C12" s="70"/>
      <c r="D12" s="70"/>
      <c r="E12" s="70"/>
      <c r="F12" s="70"/>
      <c r="G12" s="70"/>
      <c r="H12" s="70"/>
      <c r="I12" s="70"/>
      <c r="J12" s="70"/>
      <c r="K12" s="70"/>
      <c r="L12" s="70"/>
    </row>
    <row r="13" ht="15.6" spans="1:12">
      <c r="A13" s="117" t="s">
        <v>21</v>
      </c>
      <c r="B13" s="117">
        <f t="shared" si="0"/>
        <v>101.2</v>
      </c>
      <c r="C13" s="70"/>
      <c r="D13" s="70"/>
      <c r="E13" s="70"/>
      <c r="F13" s="70"/>
      <c r="G13" s="70"/>
      <c r="H13" s="70"/>
      <c r="I13" s="70"/>
      <c r="J13" s="70"/>
      <c r="K13" s="70"/>
      <c r="L13" s="70"/>
    </row>
    <row r="14" ht="15.6" spans="1:12">
      <c r="A14" s="117" t="s">
        <v>28</v>
      </c>
      <c r="B14" s="124" t="str">
        <f t="shared" si="0"/>
        <v>Invalid ID</v>
      </c>
      <c r="C14" s="70"/>
      <c r="D14" s="70"/>
      <c r="E14" s="70"/>
      <c r="F14" s="70"/>
      <c r="G14" s="70"/>
      <c r="H14" s="70"/>
      <c r="I14" s="70"/>
      <c r="J14" s="70"/>
      <c r="K14" s="70"/>
      <c r="L14" s="70"/>
    </row>
    <row r="15" ht="15.6" spans="1:12">
      <c r="A15" s="70"/>
      <c r="B15" s="70"/>
      <c r="C15" s="70"/>
      <c r="D15" s="70"/>
      <c r="E15" s="70"/>
      <c r="F15" s="70"/>
      <c r="G15" s="70"/>
      <c r="H15" s="70"/>
      <c r="I15" s="70"/>
      <c r="J15" s="70"/>
      <c r="K15" s="70"/>
      <c r="L15" s="70"/>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sheetPr>
  <dimension ref="A1:T19"/>
  <sheetViews>
    <sheetView workbookViewId="0">
      <selection activeCell="E72" sqref="E72"/>
    </sheetView>
  </sheetViews>
  <sheetFormatPr defaultColWidth="8.88888888888889" defaultRowHeight="14.4"/>
  <cols>
    <col min="1" max="1" width="19" customWidth="1"/>
    <col min="2" max="2" width="18.7777777777778" customWidth="1"/>
  </cols>
  <sheetData>
    <row r="1" ht="15.6" spans="1:1">
      <c r="A1" s="10" t="s">
        <v>29</v>
      </c>
    </row>
    <row r="2" ht="15.6" spans="1:1">
      <c r="A2" s="10" t="s">
        <v>30</v>
      </c>
    </row>
    <row r="3" ht="15.6" spans="1:2">
      <c r="A3" s="10" t="s">
        <v>31</v>
      </c>
      <c r="B3">
        <f>MATCH(A3,A1:A7,0)</f>
        <v>3</v>
      </c>
    </row>
    <row r="4" ht="15.6" spans="1:2">
      <c r="A4" s="10" t="s">
        <v>32</v>
      </c>
      <c r="B4">
        <f>MATCH("MATCH",A1:A7,0)</f>
        <v>4</v>
      </c>
    </row>
    <row r="5" ht="15.6" spans="1:2">
      <c r="A5" s="10" t="s">
        <v>33</v>
      </c>
      <c r="B5">
        <f>MATCH(A5,A1:A7,0)</f>
        <v>5</v>
      </c>
    </row>
    <row r="6" ht="15.6" spans="1:2">
      <c r="A6" s="10" t="s">
        <v>34</v>
      </c>
      <c r="B6">
        <f>MATCH(A6,A1:A7,0)</f>
        <v>6</v>
      </c>
    </row>
    <row r="7" ht="15.6" spans="1:2">
      <c r="A7" s="10" t="s">
        <v>35</v>
      </c>
      <c r="B7">
        <f>MATCH("INDIRECT",$A$2:$A$8,0)</f>
        <v>6</v>
      </c>
    </row>
    <row r="18" ht="18" spans="2:20">
      <c r="B18" s="9" t="s">
        <v>36</v>
      </c>
      <c r="C18" s="9" t="s">
        <v>37</v>
      </c>
      <c r="D18" s="9"/>
      <c r="E18" s="9"/>
      <c r="F18" s="9"/>
      <c r="G18" s="9"/>
      <c r="H18" s="9"/>
      <c r="I18" s="9"/>
      <c r="J18" s="9"/>
      <c r="K18" s="9"/>
      <c r="L18" s="9"/>
      <c r="M18" s="9"/>
      <c r="N18" s="9"/>
      <c r="O18" s="9"/>
      <c r="P18" s="9"/>
      <c r="Q18" s="9"/>
      <c r="R18" s="9"/>
      <c r="S18" s="9"/>
      <c r="T18" s="9"/>
    </row>
    <row r="19" ht="18" spans="2:20">
      <c r="B19" s="9"/>
      <c r="C19" s="120" t="s">
        <v>38</v>
      </c>
      <c r="D19" s="120"/>
      <c r="E19" s="120"/>
      <c r="F19" s="120"/>
      <c r="G19" s="120"/>
      <c r="H19" s="120"/>
      <c r="I19" s="120"/>
      <c r="J19" s="120"/>
      <c r="K19" s="120"/>
      <c r="L19" s="120"/>
      <c r="M19" s="120"/>
      <c r="N19" s="120"/>
      <c r="O19" s="120"/>
      <c r="P19" s="120"/>
      <c r="Q19" s="120"/>
      <c r="R19" s="120"/>
      <c r="S19" s="120"/>
      <c r="T19" s="120"/>
    </row>
  </sheetData>
  <mergeCells count="1">
    <mergeCell ref="C19:T1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3:O24"/>
  <sheetViews>
    <sheetView topLeftCell="B1" workbookViewId="0">
      <selection activeCell="E72" sqref="E72"/>
    </sheetView>
  </sheetViews>
  <sheetFormatPr defaultColWidth="8.88888888888889" defaultRowHeight="14.4"/>
  <cols>
    <col min="9" max="9" width="17.6666666666667" customWidth="1"/>
    <col min="14" max="14" width="19.1111111111111" customWidth="1"/>
    <col min="15" max="15" width="14.7777777777778" customWidth="1"/>
  </cols>
  <sheetData>
    <row r="3" ht="18" spans="1:8">
      <c r="A3" s="9" t="s">
        <v>39</v>
      </c>
      <c r="B3" s="9"/>
      <c r="C3" s="9"/>
      <c r="D3" s="9"/>
      <c r="E3" s="9"/>
      <c r="F3" s="9"/>
      <c r="G3" s="9"/>
      <c r="H3" s="9"/>
    </row>
    <row r="9" ht="15.6" spans="1:15">
      <c r="A9" s="116" t="s">
        <v>7</v>
      </c>
      <c r="B9" s="116" t="s">
        <v>8</v>
      </c>
      <c r="C9" s="116" t="s">
        <v>9</v>
      </c>
      <c r="D9" s="116" t="s">
        <v>10</v>
      </c>
      <c r="E9" s="116" t="s">
        <v>11</v>
      </c>
      <c r="F9" s="116" t="s">
        <v>12</v>
      </c>
      <c r="I9" s="116" t="s">
        <v>40</v>
      </c>
      <c r="N9" s="117" t="s">
        <v>29</v>
      </c>
      <c r="O9" s="118" t="s">
        <v>41</v>
      </c>
    </row>
    <row r="10" ht="15.6" spans="1:15">
      <c r="A10" s="117">
        <v>800000</v>
      </c>
      <c r="B10" s="117">
        <v>58</v>
      </c>
      <c r="C10" s="117">
        <v>44</v>
      </c>
      <c r="D10" s="117">
        <v>41</v>
      </c>
      <c r="E10" s="117">
        <v>78</v>
      </c>
      <c r="F10" s="117">
        <v>65</v>
      </c>
      <c r="I10" s="119">
        <f>INDEX(A10:F24,1,2)</f>
        <v>58</v>
      </c>
      <c r="N10" s="117" t="s">
        <v>30</v>
      </c>
      <c r="O10" s="118" t="str">
        <f t="shared" ref="O10:O15" si="0">INDEX(N10:N15,1,1)</f>
        <v>VLOOKUP</v>
      </c>
    </row>
    <row r="11" ht="15.6" spans="1:15">
      <c r="A11" s="117">
        <v>800001</v>
      </c>
      <c r="B11" s="117">
        <v>67</v>
      </c>
      <c r="C11" s="117">
        <v>77</v>
      </c>
      <c r="D11" s="117">
        <v>51</v>
      </c>
      <c r="E11" s="117">
        <v>89</v>
      </c>
      <c r="F11" s="117">
        <v>77</v>
      </c>
      <c r="I11" s="119">
        <f t="shared" ref="I11:I24" si="1">INDEX(A11:F25,1,2)</f>
        <v>67</v>
      </c>
      <c r="N11" s="117" t="s">
        <v>31</v>
      </c>
      <c r="O11" s="118" t="str">
        <f t="shared" si="0"/>
        <v>HLOOKUP</v>
      </c>
    </row>
    <row r="12" ht="15.6" spans="1:15">
      <c r="A12" s="117">
        <v>800002</v>
      </c>
      <c r="B12" s="117">
        <v>68</v>
      </c>
      <c r="C12" s="117">
        <v>78</v>
      </c>
      <c r="D12" s="117">
        <v>52</v>
      </c>
      <c r="E12" s="117">
        <v>90</v>
      </c>
      <c r="F12" s="117">
        <v>78</v>
      </c>
      <c r="I12" s="119">
        <f t="shared" si="1"/>
        <v>68</v>
      </c>
      <c r="N12" s="117" t="s">
        <v>32</v>
      </c>
      <c r="O12" s="118" t="str">
        <f t="shared" si="0"/>
        <v>MATCH</v>
      </c>
    </row>
    <row r="13" ht="15.6" spans="1:15">
      <c r="A13" s="117">
        <v>800003</v>
      </c>
      <c r="B13" s="117">
        <v>69</v>
      </c>
      <c r="C13" s="117">
        <v>79</v>
      </c>
      <c r="D13" s="117">
        <v>53</v>
      </c>
      <c r="E13" s="117">
        <v>91</v>
      </c>
      <c r="F13" s="117">
        <v>79</v>
      </c>
      <c r="I13" s="119">
        <f t="shared" si="1"/>
        <v>69</v>
      </c>
      <c r="N13" s="117" t="s">
        <v>33</v>
      </c>
      <c r="O13" s="118" t="str">
        <f t="shared" si="0"/>
        <v>INDEX</v>
      </c>
    </row>
    <row r="14" ht="15.6" spans="1:15">
      <c r="A14" s="117">
        <v>800004</v>
      </c>
      <c r="B14" s="117">
        <v>70</v>
      </c>
      <c r="C14" s="117">
        <v>80</v>
      </c>
      <c r="D14" s="117">
        <v>54</v>
      </c>
      <c r="E14" s="117">
        <v>92</v>
      </c>
      <c r="F14" s="117">
        <v>80</v>
      </c>
      <c r="I14" s="119">
        <f t="shared" si="1"/>
        <v>70</v>
      </c>
      <c r="N14" s="117" t="s">
        <v>34</v>
      </c>
      <c r="O14" s="118" t="str">
        <f t="shared" si="0"/>
        <v>OFFSET</v>
      </c>
    </row>
    <row r="15" ht="15.6" spans="1:15">
      <c r="A15" s="117">
        <v>800005</v>
      </c>
      <c r="B15" s="117">
        <v>71</v>
      </c>
      <c r="C15" s="117">
        <v>81</v>
      </c>
      <c r="D15" s="117">
        <v>55</v>
      </c>
      <c r="E15" s="117">
        <v>93</v>
      </c>
      <c r="F15" s="117">
        <v>81</v>
      </c>
      <c r="I15" s="119">
        <f t="shared" si="1"/>
        <v>71</v>
      </c>
      <c r="N15" s="117" t="s">
        <v>35</v>
      </c>
      <c r="O15" s="118" t="str">
        <f t="shared" si="0"/>
        <v>INDIRECT</v>
      </c>
    </row>
    <row r="16" ht="15.6" spans="1:9">
      <c r="A16" s="117">
        <v>800006</v>
      </c>
      <c r="B16" s="117">
        <v>72</v>
      </c>
      <c r="C16" s="117">
        <v>82</v>
      </c>
      <c r="D16" s="117">
        <v>56</v>
      </c>
      <c r="E16" s="117">
        <v>94</v>
      </c>
      <c r="F16" s="117">
        <v>82</v>
      </c>
      <c r="I16" s="119">
        <f t="shared" si="1"/>
        <v>72</v>
      </c>
    </row>
    <row r="17" ht="15.6" spans="1:9">
      <c r="A17" s="117">
        <v>800007</v>
      </c>
      <c r="B17" s="117">
        <v>73</v>
      </c>
      <c r="C17" s="117">
        <v>83</v>
      </c>
      <c r="D17" s="117">
        <v>57</v>
      </c>
      <c r="E17" s="117">
        <v>95</v>
      </c>
      <c r="F17" s="117">
        <v>83</v>
      </c>
      <c r="I17" s="119">
        <f t="shared" si="1"/>
        <v>73</v>
      </c>
    </row>
    <row r="18" ht="15.6" spans="1:9">
      <c r="A18" s="117">
        <v>800008</v>
      </c>
      <c r="B18" s="117">
        <v>74</v>
      </c>
      <c r="C18" s="117">
        <v>84</v>
      </c>
      <c r="D18" s="117">
        <v>58</v>
      </c>
      <c r="E18" s="117">
        <v>96</v>
      </c>
      <c r="F18" s="117">
        <v>84</v>
      </c>
      <c r="I18" s="119">
        <f t="shared" si="1"/>
        <v>74</v>
      </c>
    </row>
    <row r="19" ht="15.6" spans="1:9">
      <c r="A19" s="117">
        <v>800009</v>
      </c>
      <c r="B19" s="117">
        <v>75</v>
      </c>
      <c r="C19" s="117">
        <v>85</v>
      </c>
      <c r="D19" s="117">
        <v>59</v>
      </c>
      <c r="E19" s="117">
        <v>97</v>
      </c>
      <c r="F19" s="117">
        <v>85</v>
      </c>
      <c r="I19" s="119">
        <f t="shared" si="1"/>
        <v>75</v>
      </c>
    </row>
    <row r="20" ht="15.6" spans="1:9">
      <c r="A20" s="117">
        <v>800010</v>
      </c>
      <c r="B20" s="117">
        <v>76</v>
      </c>
      <c r="C20" s="117">
        <v>86</v>
      </c>
      <c r="D20" s="117">
        <v>60</v>
      </c>
      <c r="E20" s="117">
        <v>98</v>
      </c>
      <c r="F20" s="117">
        <v>86</v>
      </c>
      <c r="I20" s="119">
        <f t="shared" si="1"/>
        <v>76</v>
      </c>
    </row>
    <row r="21" ht="15.6" spans="1:9">
      <c r="A21" s="117">
        <v>800011</v>
      </c>
      <c r="B21" s="117">
        <v>77</v>
      </c>
      <c r="C21" s="117">
        <v>87</v>
      </c>
      <c r="D21" s="117">
        <v>61</v>
      </c>
      <c r="E21" s="117">
        <v>99</v>
      </c>
      <c r="F21" s="117">
        <v>87</v>
      </c>
      <c r="I21" s="119">
        <f t="shared" si="1"/>
        <v>77</v>
      </c>
    </row>
    <row r="22" ht="15.6" spans="1:9">
      <c r="A22" s="117">
        <v>800012</v>
      </c>
      <c r="B22" s="117">
        <v>78</v>
      </c>
      <c r="C22" s="117">
        <v>88</v>
      </c>
      <c r="D22" s="117">
        <v>62</v>
      </c>
      <c r="E22" s="117">
        <v>100</v>
      </c>
      <c r="F22" s="117">
        <v>88</v>
      </c>
      <c r="I22" s="119">
        <f t="shared" si="1"/>
        <v>78</v>
      </c>
    </row>
    <row r="23" ht="15.6" spans="1:9">
      <c r="A23" s="117">
        <v>800013</v>
      </c>
      <c r="B23" s="117">
        <v>79</v>
      </c>
      <c r="C23" s="117">
        <v>89</v>
      </c>
      <c r="D23" s="117">
        <v>63</v>
      </c>
      <c r="E23" s="117">
        <v>101</v>
      </c>
      <c r="F23" s="117">
        <v>89</v>
      </c>
      <c r="I23" s="119">
        <f t="shared" si="1"/>
        <v>79</v>
      </c>
    </row>
    <row r="24" ht="15.6" spans="1:9">
      <c r="A24" s="117">
        <v>800015</v>
      </c>
      <c r="B24" s="117">
        <v>80</v>
      </c>
      <c r="C24" s="117">
        <v>90</v>
      </c>
      <c r="D24" s="117">
        <v>64</v>
      </c>
      <c r="E24" s="117">
        <v>102</v>
      </c>
      <c r="F24" s="117">
        <v>90</v>
      </c>
      <c r="I24" s="119">
        <f t="shared" si="1"/>
        <v>80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sheetPr>
  <dimension ref="A1:AT42"/>
  <sheetViews>
    <sheetView topLeftCell="A24" workbookViewId="0">
      <selection activeCell="E72" sqref="E72"/>
    </sheetView>
  </sheetViews>
  <sheetFormatPr defaultColWidth="8.88888888888889" defaultRowHeight="14.4"/>
  <cols>
    <col min="1" max="1" width="29.5555555555556" customWidth="1"/>
    <col min="2" max="2" width="9.66666666666667"/>
    <col min="3" max="3" width="22" customWidth="1"/>
  </cols>
  <sheetData>
    <row r="1" ht="18" spans="1:9">
      <c r="A1" s="78" t="s">
        <v>42</v>
      </c>
      <c r="B1" s="108"/>
      <c r="C1" s="108"/>
      <c r="D1" s="108"/>
      <c r="E1" s="108"/>
      <c r="F1" s="87"/>
      <c r="G1" s="87"/>
      <c r="H1" s="87"/>
      <c r="I1" s="87"/>
    </row>
    <row r="2" ht="15.6" spans="1:9">
      <c r="A2" s="109" t="s">
        <v>43</v>
      </c>
      <c r="B2" s="109"/>
      <c r="C2" s="109"/>
      <c r="D2" s="109"/>
      <c r="E2" s="109"/>
      <c r="F2" s="109"/>
      <c r="G2" s="109"/>
      <c r="H2" s="109"/>
      <c r="I2" s="87"/>
    </row>
    <row r="3" ht="15.6" spans="1:9">
      <c r="A3" s="109" t="s">
        <v>44</v>
      </c>
      <c r="B3" s="109"/>
      <c r="C3" s="109"/>
      <c r="D3" s="109"/>
      <c r="E3" s="109"/>
      <c r="F3" s="109"/>
      <c r="G3" s="109"/>
      <c r="H3" s="109"/>
      <c r="I3" s="87"/>
    </row>
    <row r="4" ht="15.6" spans="1:9">
      <c r="A4" s="109"/>
      <c r="B4" s="109"/>
      <c r="C4" s="109"/>
      <c r="D4" s="109"/>
      <c r="E4" s="109"/>
      <c r="F4" s="109"/>
      <c r="G4" s="109"/>
      <c r="H4" s="109"/>
      <c r="I4" s="87"/>
    </row>
    <row r="5" ht="15.6" spans="1:9">
      <c r="A5" s="109" t="s">
        <v>45</v>
      </c>
      <c r="B5" s="109"/>
      <c r="C5" s="109"/>
      <c r="D5" s="109"/>
      <c r="E5" s="109"/>
      <c r="F5" s="109"/>
      <c r="G5" s="109"/>
      <c r="H5" s="109"/>
      <c r="I5" s="87"/>
    </row>
    <row r="7" spans="2:14">
      <c r="B7" s="93"/>
      <c r="C7" s="93"/>
      <c r="D7" s="93"/>
      <c r="E7" s="93"/>
      <c r="F7" s="93"/>
      <c r="G7" s="93"/>
      <c r="H7" s="93"/>
      <c r="I7" s="93"/>
      <c r="J7" s="93"/>
      <c r="K7" s="93"/>
      <c r="L7" s="93"/>
      <c r="M7" s="93"/>
      <c r="N7" s="93"/>
    </row>
    <row r="8" spans="2:14">
      <c r="B8" s="93"/>
      <c r="C8" s="93"/>
      <c r="D8" s="94">
        <v>2014</v>
      </c>
      <c r="E8" s="94">
        <v>2015</v>
      </c>
      <c r="F8" s="94">
        <v>2016</v>
      </c>
      <c r="G8" s="94">
        <v>2017</v>
      </c>
      <c r="H8" s="94">
        <v>2018</v>
      </c>
      <c r="I8" s="94">
        <v>2019</v>
      </c>
      <c r="J8" s="94">
        <v>2020</v>
      </c>
      <c r="K8" s="94">
        <v>2021</v>
      </c>
      <c r="L8" s="94">
        <v>2022</v>
      </c>
      <c r="M8" s="94">
        <v>2023</v>
      </c>
      <c r="N8" s="94">
        <v>2024</v>
      </c>
    </row>
    <row r="9" spans="2:14">
      <c r="B9" s="93"/>
      <c r="C9" s="110" t="s">
        <v>46</v>
      </c>
      <c r="D9" s="93">
        <v>100395</v>
      </c>
      <c r="E9" s="93">
        <v>116285</v>
      </c>
      <c r="F9" s="93">
        <v>122202</v>
      </c>
      <c r="G9" s="93">
        <v>135734</v>
      </c>
      <c r="H9" s="93">
        <v>148249</v>
      </c>
      <c r="I9" s="93">
        <v>152495</v>
      </c>
      <c r="J9" s="93">
        <v>161602</v>
      </c>
      <c r="K9" s="93">
        <v>163190</v>
      </c>
      <c r="L9" s="93">
        <v>174712</v>
      </c>
      <c r="M9" s="93">
        <v>191812</v>
      </c>
      <c r="N9" s="93">
        <v>196965</v>
      </c>
    </row>
    <row r="10" spans="2:14">
      <c r="B10" s="93"/>
      <c r="C10" s="111" t="s">
        <v>47</v>
      </c>
      <c r="D10" s="93">
        <v>60237</v>
      </c>
      <c r="E10" s="93">
        <v>69771</v>
      </c>
      <c r="F10" s="93">
        <v>73321.2</v>
      </c>
      <c r="G10" s="93">
        <v>81440.4</v>
      </c>
      <c r="H10" s="93">
        <v>88949.4</v>
      </c>
      <c r="I10" s="93">
        <v>91497</v>
      </c>
      <c r="J10" s="93">
        <v>96961.2</v>
      </c>
      <c r="K10" s="93">
        <v>97914</v>
      </c>
      <c r="L10" s="93">
        <v>104827.2</v>
      </c>
      <c r="M10" s="93">
        <v>115087.2</v>
      </c>
      <c r="N10" s="93">
        <v>118179</v>
      </c>
    </row>
    <row r="11" spans="2:14">
      <c r="B11" s="93"/>
      <c r="C11" s="110" t="s">
        <v>48</v>
      </c>
      <c r="D11" s="92">
        <v>40158</v>
      </c>
      <c r="E11" s="92">
        <v>46514</v>
      </c>
      <c r="F11" s="92">
        <v>48880.8</v>
      </c>
      <c r="G11" s="92">
        <v>54293.6</v>
      </c>
      <c r="H11" s="92">
        <v>59299.6</v>
      </c>
      <c r="I11" s="92">
        <v>60998</v>
      </c>
      <c r="J11" s="92">
        <v>64640.8</v>
      </c>
      <c r="K11" s="92">
        <v>65276</v>
      </c>
      <c r="L11" s="92">
        <v>69884.8</v>
      </c>
      <c r="M11" s="92">
        <v>76724.8</v>
      </c>
      <c r="N11" s="92">
        <v>78786</v>
      </c>
    </row>
    <row r="12" spans="2:14">
      <c r="B12" s="93"/>
      <c r="C12" s="111" t="s">
        <v>49</v>
      </c>
      <c r="D12" s="112">
        <v>10039.5</v>
      </c>
      <c r="E12" s="112">
        <v>11628.5</v>
      </c>
      <c r="F12" s="112">
        <v>12220.2</v>
      </c>
      <c r="G12" s="112">
        <v>13573.4</v>
      </c>
      <c r="H12" s="112">
        <v>14824.9</v>
      </c>
      <c r="I12" s="112">
        <v>15249.5</v>
      </c>
      <c r="J12" s="112">
        <v>16160.2</v>
      </c>
      <c r="K12" s="112">
        <v>16319</v>
      </c>
      <c r="L12" s="112">
        <v>17471.2</v>
      </c>
      <c r="M12" s="112">
        <v>19181.2</v>
      </c>
      <c r="N12" s="112">
        <v>19696.5</v>
      </c>
    </row>
    <row r="13" spans="2:14">
      <c r="B13" s="93"/>
      <c r="C13" s="111" t="s">
        <v>50</v>
      </c>
      <c r="D13" s="112">
        <v>5019.75</v>
      </c>
      <c r="E13" s="112">
        <v>5814.25</v>
      </c>
      <c r="F13" s="112">
        <v>6110.1</v>
      </c>
      <c r="G13" s="112">
        <v>6786.7</v>
      </c>
      <c r="H13" s="112">
        <v>7412.45</v>
      </c>
      <c r="I13" s="112">
        <v>7624.75</v>
      </c>
      <c r="J13" s="112">
        <v>8080.1</v>
      </c>
      <c r="K13" s="112">
        <v>8159.5</v>
      </c>
      <c r="L13" s="112">
        <v>8735.6</v>
      </c>
      <c r="M13" s="112">
        <v>9590.6</v>
      </c>
      <c r="N13" s="112">
        <v>9848.25</v>
      </c>
    </row>
    <row r="14" spans="2:14">
      <c r="B14" s="93"/>
      <c r="C14" s="110" t="s">
        <v>51</v>
      </c>
      <c r="D14" s="113">
        <v>25098.75</v>
      </c>
      <c r="E14" s="113">
        <v>29071.25</v>
      </c>
      <c r="F14" s="113">
        <v>30550.5</v>
      </c>
      <c r="G14" s="113">
        <v>33933.5</v>
      </c>
      <c r="H14" s="113">
        <v>37062.25</v>
      </c>
      <c r="I14" s="113">
        <v>38123.75</v>
      </c>
      <c r="J14" s="113">
        <v>40400.5</v>
      </c>
      <c r="K14" s="113">
        <v>40797.5</v>
      </c>
      <c r="L14" s="113">
        <v>43678</v>
      </c>
      <c r="M14" s="113">
        <v>47953</v>
      </c>
      <c r="N14" s="113">
        <v>49241.25</v>
      </c>
    </row>
    <row r="15" spans="2:14">
      <c r="B15" s="93"/>
      <c r="C15" s="111" t="s">
        <v>52</v>
      </c>
      <c r="D15" s="112">
        <v>7529.625</v>
      </c>
      <c r="E15" s="112">
        <v>8721.375</v>
      </c>
      <c r="F15" s="112">
        <v>9165.15</v>
      </c>
      <c r="G15" s="112">
        <v>10180.05</v>
      </c>
      <c r="H15" s="112">
        <v>11118.675</v>
      </c>
      <c r="I15" s="112">
        <v>11437.125</v>
      </c>
      <c r="J15" s="112">
        <v>16160.2</v>
      </c>
      <c r="K15" s="112">
        <v>16319</v>
      </c>
      <c r="L15" s="112">
        <v>17471.2</v>
      </c>
      <c r="M15" s="112">
        <v>19181.2</v>
      </c>
      <c r="N15" s="112">
        <v>19696.5</v>
      </c>
    </row>
    <row r="16" spans="2:14">
      <c r="B16" s="93"/>
      <c r="C16" s="110" t="s">
        <v>53</v>
      </c>
      <c r="D16" s="113">
        <v>17569.125</v>
      </c>
      <c r="E16" s="113">
        <v>20349.875</v>
      </c>
      <c r="F16" s="113">
        <v>21385.35</v>
      </c>
      <c r="G16" s="113">
        <v>23753.45</v>
      </c>
      <c r="H16" s="113">
        <v>25943.575</v>
      </c>
      <c r="I16" s="113">
        <v>26686.625</v>
      </c>
      <c r="J16" s="113">
        <v>28280.35</v>
      </c>
      <c r="K16" s="113">
        <v>28558.25</v>
      </c>
      <c r="L16" s="113">
        <v>30574.6</v>
      </c>
      <c r="M16" s="113">
        <v>33567.1</v>
      </c>
      <c r="N16" s="113">
        <v>34468.875</v>
      </c>
    </row>
    <row r="17" spans="2:14">
      <c r="B17" s="93"/>
      <c r="C17" s="110"/>
      <c r="D17" s="113"/>
      <c r="E17" s="113"/>
      <c r="F17" s="113"/>
      <c r="G17" s="113"/>
      <c r="H17" s="113"/>
      <c r="I17" s="113"/>
      <c r="J17" s="113"/>
      <c r="K17" s="113"/>
      <c r="L17" s="113"/>
      <c r="M17" s="113"/>
      <c r="N17" s="113"/>
    </row>
    <row r="18" spans="2:14">
      <c r="B18" s="93"/>
      <c r="C18" s="94" t="s">
        <v>54</v>
      </c>
      <c r="D18" s="94" t="s">
        <v>55</v>
      </c>
      <c r="E18" s="93"/>
      <c r="F18" s="93"/>
      <c r="G18" s="93"/>
      <c r="H18" s="93"/>
      <c r="I18" s="93"/>
      <c r="J18" s="93"/>
      <c r="K18" s="93"/>
      <c r="L18" s="93"/>
      <c r="M18" s="93"/>
      <c r="N18" s="93"/>
    </row>
    <row r="19" spans="2:14">
      <c r="B19" s="93"/>
      <c r="C19" s="94" t="s">
        <v>52</v>
      </c>
      <c r="D19" s="94">
        <v>2015</v>
      </c>
      <c r="E19" s="93"/>
      <c r="F19" s="93"/>
      <c r="G19" s="93"/>
      <c r="H19" s="93"/>
      <c r="I19" s="93"/>
      <c r="J19" s="93"/>
      <c r="K19" s="93"/>
      <c r="L19" s="93"/>
      <c r="M19" s="93"/>
      <c r="N19" s="93"/>
    </row>
    <row r="20" spans="1:1">
      <c r="A20" s="93"/>
    </row>
    <row r="21" spans="1:3">
      <c r="A21" t="s">
        <v>56</v>
      </c>
      <c r="C21">
        <f>INDEX(C8:N16,MATCH(C19,C8:C16,0),MATCH(D19,C8:O8,0))</f>
        <v>8721.375</v>
      </c>
    </row>
    <row r="26" spans="1:46">
      <c r="A26" s="114" t="s">
        <v>57</v>
      </c>
      <c r="B26" s="115"/>
      <c r="C26" s="115"/>
      <c r="D26" s="115"/>
      <c r="E26" s="115"/>
      <c r="F26" s="115"/>
      <c r="G26" s="115"/>
      <c r="H26" s="115"/>
      <c r="I26" s="115"/>
      <c r="J26" s="115"/>
      <c r="K26" s="115"/>
      <c r="L26" s="115"/>
      <c r="M26" s="115"/>
      <c r="N26" s="115"/>
      <c r="O26" s="115"/>
      <c r="P26" s="115"/>
      <c r="Q26" s="115"/>
      <c r="R26" s="115"/>
      <c r="S26" s="115"/>
      <c r="T26" s="115"/>
      <c r="U26" s="115"/>
      <c r="V26" s="115"/>
      <c r="W26" s="115"/>
      <c r="X26" s="115"/>
      <c r="Y26" s="115"/>
      <c r="Z26" s="115"/>
      <c r="AA26" s="115"/>
      <c r="AB26" s="115"/>
      <c r="AC26" s="115"/>
      <c r="AD26" s="115"/>
      <c r="AE26" s="115"/>
      <c r="AF26" s="115"/>
      <c r="AG26" s="115"/>
      <c r="AH26" s="115"/>
      <c r="AI26" s="115"/>
      <c r="AJ26" s="115"/>
      <c r="AK26" s="115"/>
      <c r="AL26" s="115"/>
      <c r="AM26" s="115"/>
      <c r="AN26" s="115"/>
      <c r="AO26" s="115"/>
      <c r="AP26" s="115"/>
      <c r="AQ26" s="115"/>
      <c r="AR26" s="115"/>
      <c r="AS26" s="115"/>
      <c r="AT26" s="115"/>
    </row>
    <row r="27" spans="1:46">
      <c r="A27" s="115"/>
      <c r="B27" s="115"/>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c r="AA27" s="115"/>
      <c r="AB27" s="115"/>
      <c r="AC27" s="115"/>
      <c r="AD27" s="115"/>
      <c r="AE27" s="115"/>
      <c r="AF27" s="115"/>
      <c r="AG27" s="115"/>
      <c r="AH27" s="115"/>
      <c r="AI27" s="115"/>
      <c r="AJ27" s="115"/>
      <c r="AK27" s="115"/>
      <c r="AL27" s="115"/>
      <c r="AM27" s="115"/>
      <c r="AN27" s="115"/>
      <c r="AO27" s="115"/>
      <c r="AP27" s="115"/>
      <c r="AQ27" s="115"/>
      <c r="AR27" s="115"/>
      <c r="AS27" s="115"/>
      <c r="AT27" s="115"/>
    </row>
    <row r="28" spans="1:46">
      <c r="A28" s="115"/>
      <c r="B28" s="115"/>
      <c r="C28" s="115"/>
      <c r="D28" s="115"/>
      <c r="E28" s="115"/>
      <c r="F28" s="115"/>
      <c r="G28" s="115"/>
      <c r="H28" s="115"/>
      <c r="I28" s="115"/>
      <c r="J28" s="115"/>
      <c r="K28" s="115"/>
      <c r="L28" s="115"/>
      <c r="M28" s="115"/>
      <c r="N28" s="115"/>
      <c r="O28" s="115"/>
      <c r="P28" s="115"/>
      <c r="Q28" s="115"/>
      <c r="R28" s="115"/>
      <c r="S28" s="115"/>
      <c r="T28" s="115"/>
      <c r="U28" s="115"/>
      <c r="V28" s="115"/>
      <c r="W28" s="115"/>
      <c r="X28" s="115"/>
      <c r="Y28" s="115"/>
      <c r="Z28" s="115"/>
      <c r="AA28" s="115"/>
      <c r="AB28" s="115"/>
      <c r="AC28" s="115"/>
      <c r="AD28" s="115"/>
      <c r="AE28" s="115"/>
      <c r="AF28" s="115"/>
      <c r="AG28" s="115"/>
      <c r="AH28" s="115"/>
      <c r="AI28" s="115"/>
      <c r="AJ28" s="115"/>
      <c r="AK28" s="115"/>
      <c r="AL28" s="115"/>
      <c r="AM28" s="115"/>
      <c r="AN28" s="115"/>
      <c r="AO28" s="115"/>
      <c r="AP28" s="115"/>
      <c r="AQ28" s="115"/>
      <c r="AR28" s="115"/>
      <c r="AS28" s="115"/>
      <c r="AT28" s="115"/>
    </row>
    <row r="29" spans="1:46">
      <c r="A29" s="115"/>
      <c r="B29" s="115"/>
      <c r="C29" s="115"/>
      <c r="D29" s="115"/>
      <c r="E29" s="115"/>
      <c r="F29" s="115"/>
      <c r="G29" s="115"/>
      <c r="H29" s="115"/>
      <c r="I29" s="115"/>
      <c r="J29" s="115"/>
      <c r="K29" s="115"/>
      <c r="L29" s="115"/>
      <c r="M29" s="115"/>
      <c r="N29" s="115"/>
      <c r="O29" s="115"/>
      <c r="P29" s="115"/>
      <c r="Q29" s="115"/>
      <c r="R29" s="115"/>
      <c r="S29" s="115"/>
      <c r="T29" s="115"/>
      <c r="U29" s="115"/>
      <c r="V29" s="115"/>
      <c r="W29" s="115"/>
      <c r="X29" s="115"/>
      <c r="Y29" s="115"/>
      <c r="Z29" s="115"/>
      <c r="AA29" s="115"/>
      <c r="AB29" s="115"/>
      <c r="AC29" s="115"/>
      <c r="AD29" s="115"/>
      <c r="AE29" s="115"/>
      <c r="AF29" s="115"/>
      <c r="AG29" s="115"/>
      <c r="AH29" s="115"/>
      <c r="AI29" s="115"/>
      <c r="AJ29" s="115"/>
      <c r="AK29" s="115"/>
      <c r="AL29" s="115"/>
      <c r="AM29" s="115"/>
      <c r="AN29" s="115"/>
      <c r="AO29" s="115"/>
      <c r="AP29" s="115"/>
      <c r="AQ29" s="115"/>
      <c r="AR29" s="115"/>
      <c r="AS29" s="115"/>
      <c r="AT29" s="115"/>
    </row>
    <row r="32" ht="18" spans="1:9">
      <c r="A32" s="78" t="s">
        <v>58</v>
      </c>
      <c r="B32" s="78"/>
      <c r="C32" s="78" t="s">
        <v>59</v>
      </c>
      <c r="D32" s="78"/>
      <c r="E32" s="78"/>
      <c r="F32" s="78"/>
      <c r="G32" s="78"/>
      <c r="H32" s="78"/>
      <c r="I32" s="78"/>
    </row>
    <row r="33" ht="18" spans="1:9">
      <c r="A33" s="78" t="s">
        <v>60</v>
      </c>
      <c r="B33" s="78"/>
      <c r="C33" s="78" t="s">
        <v>61</v>
      </c>
      <c r="D33" s="78"/>
      <c r="E33" s="78"/>
      <c r="F33" s="78"/>
      <c r="G33" s="78" t="s">
        <v>62</v>
      </c>
      <c r="H33" s="78"/>
      <c r="I33" s="78"/>
    </row>
    <row r="35" ht="15.6" spans="3:8">
      <c r="C35">
        <f>INDEX(D8:O16,MATCH("*&amp;D*",C8:C16,0),MATCH(2014,D8:N8,0))</f>
        <v>5019.75</v>
      </c>
      <c r="D35" s="10" t="s">
        <v>63</v>
      </c>
      <c r="E35" s="10"/>
      <c r="F35" s="10"/>
      <c r="G35" s="10"/>
      <c r="H35" s="10"/>
    </row>
    <row r="39" ht="15.6" spans="1:1">
      <c r="A39" s="109" t="s">
        <v>34</v>
      </c>
    </row>
    <row r="41" ht="18" spans="1:14">
      <c r="A41">
        <f ca="1">SUM(OFFSET(C8,2,5,6,1))</f>
        <v>218667.275</v>
      </c>
      <c r="C41" s="78" t="s">
        <v>64</v>
      </c>
      <c r="D41" s="78"/>
      <c r="E41" s="78"/>
      <c r="F41" s="78"/>
      <c r="G41" s="78"/>
      <c r="H41" s="78"/>
      <c r="I41" s="78"/>
      <c r="J41" s="78"/>
      <c r="K41" s="78"/>
      <c r="L41" s="108"/>
      <c r="M41" s="108"/>
      <c r="N41" s="108"/>
    </row>
    <row r="42" ht="18" spans="1:14">
      <c r="A42" s="84">
        <f ca="1">SUM(OFFSET(C8,2,5,6,2))</f>
        <v>443597.4</v>
      </c>
      <c r="B42" s="84"/>
      <c r="C42" s="78" t="s">
        <v>65</v>
      </c>
      <c r="D42" s="78"/>
      <c r="E42" s="78"/>
      <c r="F42" s="78"/>
      <c r="G42" s="78"/>
      <c r="H42" s="78"/>
      <c r="I42" s="78"/>
      <c r="J42" s="78"/>
      <c r="K42" s="78"/>
      <c r="L42" s="108"/>
      <c r="M42" s="108"/>
      <c r="N42" s="108"/>
    </row>
  </sheetData>
  <mergeCells count="1">
    <mergeCell ref="A26:AT29"/>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05"/>
  </sheetPr>
  <dimension ref="C3:O12"/>
  <sheetViews>
    <sheetView topLeftCell="C1" workbookViewId="0">
      <selection activeCell="E72" sqref="E72"/>
    </sheetView>
  </sheetViews>
  <sheetFormatPr defaultColWidth="8.88888888888889" defaultRowHeight="14.4"/>
  <cols>
    <col min="3" max="3" width="38.5555555555556" customWidth="1"/>
  </cols>
  <sheetData>
    <row r="3" spans="3:15">
      <c r="C3" s="92" t="s">
        <v>66</v>
      </c>
      <c r="D3" s="93"/>
      <c r="E3" s="93"/>
      <c r="F3" s="93"/>
      <c r="G3" s="93"/>
      <c r="H3" s="93"/>
      <c r="I3" s="93"/>
      <c r="J3" s="93"/>
      <c r="K3" s="93"/>
      <c r="L3" s="93"/>
      <c r="M3" s="93"/>
      <c r="N3" s="93"/>
      <c r="O3" s="93"/>
    </row>
    <row r="4" spans="3:15">
      <c r="C4" s="93"/>
      <c r="D4" s="93"/>
      <c r="E4" s="93"/>
      <c r="F4" s="93"/>
      <c r="G4" s="93"/>
      <c r="H4" s="93"/>
      <c r="I4" s="93"/>
      <c r="J4" s="93"/>
      <c r="K4" s="93"/>
      <c r="L4" s="93"/>
      <c r="M4" s="93"/>
      <c r="N4" s="93"/>
      <c r="O4" s="93"/>
    </row>
    <row r="5" spans="3:15">
      <c r="C5" s="94"/>
      <c r="D5" s="94">
        <v>2014</v>
      </c>
      <c r="E5" s="94">
        <f t="shared" ref="E5:O5" si="0">D5+1</f>
        <v>2015</v>
      </c>
      <c r="F5" s="94">
        <f t="shared" si="0"/>
        <v>2016</v>
      </c>
      <c r="G5" s="94">
        <f t="shared" si="0"/>
        <v>2017</v>
      </c>
      <c r="H5" s="94">
        <f t="shared" si="0"/>
        <v>2018</v>
      </c>
      <c r="I5" s="94">
        <f t="shared" si="0"/>
        <v>2019</v>
      </c>
      <c r="J5" s="94">
        <f t="shared" si="0"/>
        <v>2020</v>
      </c>
      <c r="K5" s="94">
        <f t="shared" si="0"/>
        <v>2021</v>
      </c>
      <c r="L5" s="94">
        <f t="shared" si="0"/>
        <v>2022</v>
      </c>
      <c r="M5" s="94">
        <f t="shared" si="0"/>
        <v>2023</v>
      </c>
      <c r="N5" s="94">
        <f t="shared" si="0"/>
        <v>2024</v>
      </c>
      <c r="O5" s="94">
        <f t="shared" si="0"/>
        <v>2025</v>
      </c>
    </row>
    <row r="6" ht="44" customHeight="1" spans="3:15">
      <c r="C6" s="95" t="s">
        <v>67</v>
      </c>
      <c r="D6" s="93">
        <v>114789</v>
      </c>
      <c r="E6" s="93">
        <v>116513</v>
      </c>
      <c r="F6" s="93">
        <v>117353</v>
      </c>
      <c r="G6" s="93">
        <v>133154</v>
      </c>
      <c r="H6" s="93">
        <v>140526</v>
      </c>
      <c r="I6" s="93">
        <v>152795</v>
      </c>
      <c r="J6" s="93">
        <v>165201</v>
      </c>
      <c r="K6" s="93">
        <v>177188</v>
      </c>
      <c r="L6" s="93">
        <v>179897</v>
      </c>
      <c r="M6" s="93">
        <v>182712</v>
      </c>
      <c r="N6" s="93">
        <v>193084</v>
      </c>
      <c r="O6" s="93">
        <v>198898</v>
      </c>
    </row>
    <row r="7" hidden="1" spans="3:15">
      <c r="C7" s="94" t="s">
        <v>68</v>
      </c>
      <c r="D7" s="96">
        <v>0.09</v>
      </c>
      <c r="E7" s="96">
        <v>0.1</v>
      </c>
      <c r="F7" s="96">
        <v>0.09</v>
      </c>
      <c r="G7" s="96">
        <v>0.1</v>
      </c>
      <c r="H7" s="96">
        <v>0.11</v>
      </c>
      <c r="I7" s="96">
        <v>0.12</v>
      </c>
      <c r="J7" s="96">
        <v>0.12</v>
      </c>
      <c r="K7" s="96">
        <v>0.12</v>
      </c>
      <c r="L7" s="96">
        <v>0.12</v>
      </c>
      <c r="M7" s="96">
        <v>0.12</v>
      </c>
      <c r="N7" s="96">
        <v>0.12</v>
      </c>
      <c r="O7" s="96">
        <v>0.12</v>
      </c>
    </row>
    <row r="8" hidden="1" spans="3:15">
      <c r="C8" s="94" t="s">
        <v>69</v>
      </c>
      <c r="D8" s="93">
        <v>1</v>
      </c>
      <c r="E8" s="93">
        <v>2</v>
      </c>
      <c r="F8" s="93">
        <v>3</v>
      </c>
      <c r="G8" s="93">
        <v>4</v>
      </c>
      <c r="H8" s="93">
        <v>5</v>
      </c>
      <c r="I8" s="93">
        <v>6</v>
      </c>
      <c r="J8" s="93">
        <v>7</v>
      </c>
      <c r="K8" s="93">
        <v>8</v>
      </c>
      <c r="L8" s="93">
        <v>9</v>
      </c>
      <c r="M8" s="93">
        <v>10</v>
      </c>
      <c r="N8" s="93">
        <v>11</v>
      </c>
      <c r="O8" s="93">
        <v>12</v>
      </c>
    </row>
    <row r="9" spans="3:15">
      <c r="C9" s="93"/>
      <c r="D9" s="93"/>
      <c r="E9" s="93"/>
      <c r="F9" s="93"/>
      <c r="G9" s="93"/>
      <c r="H9" s="93"/>
      <c r="I9" s="93"/>
      <c r="J9" s="93"/>
      <c r="K9" s="93"/>
      <c r="L9" s="93"/>
      <c r="M9" s="93"/>
      <c r="N9" s="93"/>
      <c r="O9" s="93"/>
    </row>
    <row r="10" ht="28.8" spans="3:15">
      <c r="C10" s="97" t="s">
        <v>70</v>
      </c>
      <c r="D10" s="98">
        <f>D6</f>
        <v>114789</v>
      </c>
      <c r="E10" s="99">
        <f t="shared" ref="E10:O10" si="1">E6+D12</f>
        <v>126844.01</v>
      </c>
      <c r="F10" s="99">
        <f ca="1" t="shared" si="1"/>
        <v>141516.301</v>
      </c>
      <c r="G10" s="99">
        <f ca="1" t="shared" si="1"/>
        <v>167637.43799</v>
      </c>
      <c r="H10" s="99">
        <f ca="1" t="shared" si="1"/>
        <v>195604.674899</v>
      </c>
      <c r="I10" s="99">
        <f ca="1" t="shared" si="1"/>
        <v>234898.05662779</v>
      </c>
      <c r="J10" s="99">
        <f ca="1" t="shared" si="1"/>
        <v>282955.737662015</v>
      </c>
      <c r="K10" s="99">
        <f ca="1" t="shared" si="1"/>
        <v>328897.426181457</v>
      </c>
      <c r="L10" s="99">
        <f ca="1" t="shared" si="1"/>
        <v>371074.117323231</v>
      </c>
      <c r="M10" s="99">
        <f ca="1" t="shared" si="1"/>
        <v>418418.011402019</v>
      </c>
      <c r="N10" s="99">
        <f ca="1" t="shared" si="1"/>
        <v>479000.172770261</v>
      </c>
      <c r="O10" s="99">
        <f ca="1" t="shared" si="1"/>
        <v>542294.193502693</v>
      </c>
    </row>
    <row r="11" ht="48" customHeight="1" spans="3:15">
      <c r="C11" s="97" t="s">
        <v>71</v>
      </c>
      <c r="D11" s="98">
        <f>D10</f>
        <v>114789</v>
      </c>
      <c r="E11" s="99">
        <f ca="1" t="shared" ref="E11:O11" si="2">SUM(OFFSET(E10,0,0,1,-E8))</f>
        <v>241633.01</v>
      </c>
      <c r="F11" s="99">
        <f ca="1" t="shared" si="2"/>
        <v>383149.311</v>
      </c>
      <c r="G11" s="99">
        <f ca="1" t="shared" si="2"/>
        <v>550786.74899</v>
      </c>
      <c r="H11" s="99">
        <f ca="1" t="shared" si="2"/>
        <v>746391.423889</v>
      </c>
      <c r="I11" s="99">
        <f ca="1" t="shared" si="2"/>
        <v>981289.48051679</v>
      </c>
      <c r="J11" s="99">
        <f ca="1" t="shared" si="2"/>
        <v>1264245.2181788</v>
      </c>
      <c r="K11" s="99">
        <f ca="1" t="shared" si="2"/>
        <v>1593142.64436026</v>
      </c>
      <c r="L11" s="99">
        <f ca="1" t="shared" si="2"/>
        <v>1964216.76168349</v>
      </c>
      <c r="M11" s="99">
        <f ca="1" t="shared" si="2"/>
        <v>2382634.77308551</v>
      </c>
      <c r="N11" s="99">
        <f ca="1" t="shared" si="2"/>
        <v>2861634.94585577</v>
      </c>
      <c r="O11" s="99">
        <f ca="1" t="shared" si="2"/>
        <v>3403929.13935847</v>
      </c>
    </row>
    <row r="12" ht="44" customHeight="1" spans="3:15">
      <c r="C12" s="100" t="s">
        <v>72</v>
      </c>
      <c r="D12" s="99">
        <f t="shared" ref="D12:O12" si="3">D11*D7</f>
        <v>10331.01</v>
      </c>
      <c r="E12" s="99">
        <f ca="1" t="shared" si="3"/>
        <v>24163.301</v>
      </c>
      <c r="F12" s="99">
        <f ca="1" t="shared" si="3"/>
        <v>34483.43799</v>
      </c>
      <c r="G12" s="99">
        <f ca="1" t="shared" si="3"/>
        <v>55078.674899</v>
      </c>
      <c r="H12" s="99">
        <f ca="1" t="shared" si="3"/>
        <v>82103.05662779</v>
      </c>
      <c r="I12" s="99">
        <f ca="1" t="shared" si="3"/>
        <v>117754.737662015</v>
      </c>
      <c r="J12" s="99">
        <f ca="1" t="shared" si="3"/>
        <v>151709.426181457</v>
      </c>
      <c r="K12" s="99">
        <f ca="1" t="shared" si="3"/>
        <v>191177.117323231</v>
      </c>
      <c r="L12" s="99">
        <f ca="1" t="shared" si="3"/>
        <v>235706.011402019</v>
      </c>
      <c r="M12" s="99">
        <f ca="1" t="shared" si="3"/>
        <v>285916.172770261</v>
      </c>
      <c r="N12" s="99">
        <f ca="1" t="shared" si="3"/>
        <v>343396.193502693</v>
      </c>
      <c r="O12" s="99">
        <f ca="1" t="shared" si="3"/>
        <v>408471.496723016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tint="0.5"/>
  </sheetPr>
  <dimension ref="A1:Z53"/>
  <sheetViews>
    <sheetView topLeftCell="A16" workbookViewId="0">
      <selection activeCell="J13" sqref="J13"/>
    </sheetView>
  </sheetViews>
  <sheetFormatPr defaultColWidth="8.88888888888889" defaultRowHeight="14.4"/>
  <cols>
    <col min="1" max="1" width="27.3333333333333" customWidth="1"/>
  </cols>
  <sheetData>
    <row r="1" spans="1:9">
      <c r="A1" s="92" t="s">
        <v>35</v>
      </c>
      <c r="B1" s="93"/>
      <c r="C1" s="93"/>
      <c r="D1" s="93"/>
      <c r="E1" s="93"/>
      <c r="F1" s="93"/>
      <c r="G1" s="93"/>
      <c r="H1" s="93"/>
      <c r="I1" s="93"/>
    </row>
    <row r="2" spans="1:9">
      <c r="A2" s="93"/>
      <c r="B2" s="93"/>
      <c r="C2" s="93"/>
      <c r="D2" s="93"/>
      <c r="E2" s="93"/>
      <c r="F2" s="93"/>
      <c r="G2" s="93"/>
      <c r="H2" s="93"/>
      <c r="I2" s="93"/>
    </row>
    <row r="3" spans="1:9">
      <c r="A3" s="101" t="s">
        <v>73</v>
      </c>
      <c r="B3" s="101"/>
      <c r="C3" s="101"/>
      <c r="D3" s="101"/>
      <c r="E3" s="102"/>
      <c r="F3" s="93"/>
      <c r="G3" s="94" t="s">
        <v>74</v>
      </c>
      <c r="H3" s="103" t="s">
        <v>75</v>
      </c>
      <c r="I3" s="93" t="s">
        <v>76</v>
      </c>
    </row>
    <row r="4" spans="1:9">
      <c r="A4" s="93"/>
      <c r="B4" s="93"/>
      <c r="C4" s="93"/>
      <c r="D4" s="93"/>
      <c r="E4" s="103"/>
      <c r="F4" s="93"/>
      <c r="G4" s="93"/>
      <c r="H4" s="93"/>
      <c r="I4" s="93"/>
    </row>
    <row r="5" spans="1:9">
      <c r="A5" s="93"/>
      <c r="B5" s="93"/>
      <c r="C5" s="93"/>
      <c r="D5" s="93"/>
      <c r="E5" s="93"/>
      <c r="F5" s="93"/>
      <c r="G5" s="93"/>
      <c r="H5" s="93"/>
      <c r="I5" s="93"/>
    </row>
    <row r="6" spans="1:9">
      <c r="A6" s="93"/>
      <c r="B6" s="93"/>
      <c r="C6" s="93"/>
      <c r="D6" s="93"/>
      <c r="E6" s="93"/>
      <c r="F6" s="93"/>
      <c r="G6" s="93"/>
      <c r="H6" s="93"/>
      <c r="I6" s="93"/>
    </row>
    <row r="7" spans="1:9">
      <c r="A7" s="93"/>
      <c r="B7" s="93"/>
      <c r="C7" s="93"/>
      <c r="D7" s="93"/>
      <c r="E7" s="93"/>
      <c r="F7" s="93"/>
      <c r="G7" s="93"/>
      <c r="H7" s="93"/>
      <c r="I7" s="93"/>
    </row>
    <row r="8" spans="1:9">
      <c r="A8" s="93"/>
      <c r="B8" s="94" t="s">
        <v>77</v>
      </c>
      <c r="C8" s="94" t="s">
        <v>78</v>
      </c>
      <c r="D8" s="93"/>
      <c r="E8" s="93" t="s">
        <v>79</v>
      </c>
      <c r="F8" s="104">
        <v>12</v>
      </c>
      <c r="G8" s="93" t="s">
        <v>80</v>
      </c>
      <c r="H8" s="104">
        <v>22</v>
      </c>
      <c r="I8" s="93"/>
    </row>
    <row r="9" spans="1:9">
      <c r="A9" s="93"/>
      <c r="B9" s="93">
        <v>834394</v>
      </c>
      <c r="C9" s="93">
        <v>58</v>
      </c>
      <c r="D9" s="93"/>
      <c r="E9" s="93" t="s">
        <v>81</v>
      </c>
      <c r="F9" s="103"/>
      <c r="G9" s="93"/>
      <c r="H9" s="93"/>
      <c r="I9" s="93"/>
    </row>
    <row r="10" spans="1:9">
      <c r="A10" s="93"/>
      <c r="B10" s="93">
        <v>124578</v>
      </c>
      <c r="C10" s="93">
        <v>12</v>
      </c>
      <c r="D10" s="93"/>
      <c r="E10" s="93"/>
      <c r="F10" s="103">
        <f ca="1">SUM(INDIRECT("C"&amp;F8&amp;":C"&amp;H8))</f>
        <v>446</v>
      </c>
      <c r="G10" s="93"/>
      <c r="H10" s="93"/>
      <c r="I10" s="93"/>
    </row>
    <row r="11" spans="1:9">
      <c r="A11" s="93"/>
      <c r="B11" s="93"/>
      <c r="C11" s="93">
        <v>52</v>
      </c>
      <c r="D11" s="93"/>
      <c r="E11" s="93"/>
      <c r="F11" s="103"/>
      <c r="G11" s="93"/>
      <c r="H11" s="93"/>
      <c r="I11" s="93"/>
    </row>
    <row r="12" spans="1:12">
      <c r="A12" s="93"/>
      <c r="B12" s="93"/>
      <c r="C12" s="93">
        <v>99</v>
      </c>
      <c r="D12" s="93"/>
      <c r="E12" s="93"/>
      <c r="F12" s="103"/>
      <c r="G12" s="93"/>
      <c r="H12" s="93"/>
      <c r="I12" s="93"/>
      <c r="L12" s="106" t="s">
        <v>82</v>
      </c>
    </row>
    <row r="13" spans="1:9">
      <c r="A13" s="93"/>
      <c r="B13" s="93">
        <v>739171</v>
      </c>
      <c r="C13" s="93">
        <v>15</v>
      </c>
      <c r="D13" s="93"/>
      <c r="E13" s="93"/>
      <c r="F13" s="93"/>
      <c r="G13" s="93"/>
      <c r="H13" s="93"/>
      <c r="I13" s="93"/>
    </row>
    <row r="14" spans="1:9">
      <c r="A14" s="93"/>
      <c r="B14" s="93">
        <v>404614</v>
      </c>
      <c r="C14" s="93">
        <v>24</v>
      </c>
      <c r="D14" s="93"/>
      <c r="E14" s="93" t="s">
        <v>83</v>
      </c>
      <c r="F14" s="103"/>
      <c r="G14" s="93">
        <f ca="1">SUM(INDIRECT("C9:C18"))</f>
        <v>406</v>
      </c>
      <c r="H14" s="93"/>
      <c r="I14" s="93"/>
    </row>
    <row r="15" spans="1:12">
      <c r="A15" s="93"/>
      <c r="B15" s="93">
        <v>177124</v>
      </c>
      <c r="C15" s="93">
        <v>13</v>
      </c>
      <c r="D15" s="93"/>
      <c r="E15" s="93"/>
      <c r="F15" s="103"/>
      <c r="G15" s="93"/>
      <c r="H15" s="93"/>
      <c r="I15" s="93"/>
      <c r="L15" s="107" t="s">
        <v>84</v>
      </c>
    </row>
    <row r="16" spans="1:9">
      <c r="A16" s="93"/>
      <c r="B16" s="93">
        <v>759356</v>
      </c>
      <c r="C16" s="93">
        <v>47</v>
      </c>
      <c r="D16" s="93"/>
      <c r="E16" s="93"/>
      <c r="F16" s="93"/>
      <c r="G16" s="93"/>
      <c r="H16" s="93"/>
      <c r="I16" s="93"/>
    </row>
    <row r="17" spans="1:9">
      <c r="A17" s="93"/>
      <c r="B17" s="93">
        <v>716547</v>
      </c>
      <c r="C17" s="93">
        <v>77</v>
      </c>
      <c r="D17" s="93"/>
      <c r="E17" s="93"/>
      <c r="F17" s="93"/>
      <c r="G17" s="105">
        <f>SUM(C9:C18)</f>
        <v>406</v>
      </c>
      <c r="H17" s="93"/>
      <c r="I17" s="93"/>
    </row>
    <row r="18" spans="1:9">
      <c r="A18" s="93"/>
      <c r="B18" s="93">
        <v>125638</v>
      </c>
      <c r="C18" s="93">
        <v>9</v>
      </c>
      <c r="D18" s="93"/>
      <c r="E18" s="93"/>
      <c r="F18" s="93"/>
      <c r="G18" s="93"/>
      <c r="H18" s="93"/>
      <c r="I18" s="93"/>
    </row>
    <row r="19" spans="1:9">
      <c r="A19" s="93"/>
      <c r="B19" s="93">
        <v>685193</v>
      </c>
      <c r="C19" s="93">
        <v>64</v>
      </c>
      <c r="D19" s="93"/>
      <c r="E19" s="93"/>
      <c r="F19" s="93"/>
      <c r="G19" s="93"/>
      <c r="H19" s="93"/>
      <c r="I19" s="93"/>
    </row>
    <row r="20" spans="1:9">
      <c r="A20" s="93"/>
      <c r="B20" s="93">
        <v>158995</v>
      </c>
      <c r="C20" s="93">
        <v>10</v>
      </c>
      <c r="D20" s="93"/>
      <c r="E20" s="93"/>
      <c r="F20" s="93"/>
      <c r="G20" s="93"/>
      <c r="H20" s="93"/>
      <c r="I20" s="93"/>
    </row>
    <row r="21" spans="1:9">
      <c r="A21" s="93"/>
      <c r="B21" s="93">
        <v>299427</v>
      </c>
      <c r="C21" s="93">
        <v>22</v>
      </c>
      <c r="D21" s="93"/>
      <c r="E21" s="93"/>
      <c r="F21" s="93"/>
      <c r="G21" s="93"/>
      <c r="H21" s="93"/>
      <c r="I21" s="93"/>
    </row>
    <row r="22" spans="1:9">
      <c r="A22" s="93"/>
      <c r="B22" s="93">
        <v>598126</v>
      </c>
      <c r="C22" s="93">
        <v>66</v>
      </c>
      <c r="D22" s="93"/>
      <c r="E22" s="93"/>
      <c r="F22" s="93"/>
      <c r="G22" s="93"/>
      <c r="H22" s="93"/>
      <c r="I22" s="93"/>
    </row>
    <row r="23" spans="1:9">
      <c r="A23" s="93"/>
      <c r="B23" s="93">
        <v>902938</v>
      </c>
      <c r="C23" s="93">
        <v>20</v>
      </c>
      <c r="D23" s="93"/>
      <c r="E23" s="93"/>
      <c r="F23" s="93"/>
      <c r="G23" s="93"/>
      <c r="H23" s="93"/>
      <c r="I23" s="93"/>
    </row>
    <row r="24" spans="1:9">
      <c r="A24" s="93"/>
      <c r="B24" s="93">
        <v>848305</v>
      </c>
      <c r="C24" s="93">
        <v>77</v>
      </c>
      <c r="D24" s="93"/>
      <c r="E24" s="93"/>
      <c r="F24" s="93"/>
      <c r="G24" s="93"/>
      <c r="H24" s="93"/>
      <c r="I24" s="93"/>
    </row>
    <row r="25" spans="1:9">
      <c r="A25" s="93"/>
      <c r="B25" s="93">
        <v>705504</v>
      </c>
      <c r="C25" s="93">
        <v>45</v>
      </c>
      <c r="D25" s="93"/>
      <c r="E25" s="93"/>
      <c r="F25" s="93"/>
      <c r="G25" s="93"/>
      <c r="H25" s="93"/>
      <c r="I25" s="93"/>
    </row>
    <row r="26" spans="1:9">
      <c r="A26" s="93"/>
      <c r="B26" s="93">
        <v>949378</v>
      </c>
      <c r="C26" s="93">
        <v>3</v>
      </c>
      <c r="D26" s="93"/>
      <c r="E26" s="93"/>
      <c r="F26" s="93"/>
      <c r="G26" s="93"/>
      <c r="H26" s="93"/>
      <c r="I26" s="93"/>
    </row>
    <row r="27" spans="1:9">
      <c r="A27" s="93"/>
      <c r="B27" s="93">
        <v>597146</v>
      </c>
      <c r="C27" s="93">
        <v>13</v>
      </c>
      <c r="D27" s="93"/>
      <c r="E27" s="93"/>
      <c r="F27" s="93"/>
      <c r="G27" s="93"/>
      <c r="H27" s="93"/>
      <c r="I27" s="93"/>
    </row>
    <row r="28" spans="1:9">
      <c r="A28" s="93"/>
      <c r="B28" s="93">
        <v>416631</v>
      </c>
      <c r="C28" s="93">
        <v>61</v>
      </c>
      <c r="D28" s="93"/>
      <c r="E28" s="93"/>
      <c r="F28" s="93"/>
      <c r="G28" s="93"/>
      <c r="H28" s="93"/>
      <c r="I28" s="93"/>
    </row>
    <row r="29" spans="1:9">
      <c r="A29" s="93"/>
      <c r="B29" s="93">
        <v>733356</v>
      </c>
      <c r="C29" s="93">
        <v>45</v>
      </c>
      <c r="D29" s="93"/>
      <c r="E29" s="93"/>
      <c r="F29" s="93"/>
      <c r="G29" s="93"/>
      <c r="H29" s="93"/>
      <c r="I29" s="93"/>
    </row>
    <row r="34" ht="18" spans="1:18">
      <c r="A34" s="78" t="s">
        <v>85</v>
      </c>
      <c r="B34" s="78"/>
      <c r="C34" s="78"/>
      <c r="D34" s="78"/>
      <c r="E34" s="78"/>
      <c r="F34" s="78"/>
      <c r="G34" s="78"/>
      <c r="H34" s="78"/>
      <c r="I34" s="78"/>
      <c r="J34" s="78"/>
      <c r="K34" s="78"/>
      <c r="L34" s="78"/>
      <c r="M34" s="78"/>
      <c r="N34" s="78"/>
      <c r="O34" s="78"/>
      <c r="P34" s="108"/>
      <c r="Q34" s="108"/>
      <c r="R34" s="108"/>
    </row>
    <row r="35" ht="18" spans="1:18">
      <c r="A35" s="78" t="s">
        <v>86</v>
      </c>
      <c r="B35" s="78"/>
      <c r="C35" s="78"/>
      <c r="D35" s="78"/>
      <c r="E35" s="78"/>
      <c r="F35" s="78"/>
      <c r="G35" s="78"/>
      <c r="H35" s="78"/>
      <c r="I35" s="78"/>
      <c r="J35" s="78"/>
      <c r="K35" s="78">
        <v>789</v>
      </c>
      <c r="L35" s="78" t="s">
        <v>87</v>
      </c>
      <c r="M35" s="78"/>
      <c r="N35" s="78"/>
      <c r="O35" s="78"/>
      <c r="P35" s="108"/>
      <c r="Q35" s="108"/>
      <c r="R35" s="108"/>
    </row>
    <row r="36" ht="18" spans="1:18">
      <c r="A36" s="78"/>
      <c r="B36" s="78"/>
      <c r="C36" s="78"/>
      <c r="D36" s="78"/>
      <c r="E36" s="78"/>
      <c r="F36" s="78"/>
      <c r="G36" s="78"/>
      <c r="H36" s="78"/>
      <c r="I36" s="78"/>
      <c r="J36" s="78"/>
      <c r="K36" s="78"/>
      <c r="L36" s="78"/>
      <c r="M36" s="78"/>
      <c r="N36" s="78"/>
      <c r="O36" s="78"/>
      <c r="P36" s="108"/>
      <c r="Q36" s="108"/>
      <c r="R36" s="108"/>
    </row>
    <row r="37" ht="18" spans="1:18">
      <c r="A37" s="78" t="s">
        <v>88</v>
      </c>
      <c r="B37" s="78"/>
      <c r="C37" s="78">
        <f ca="1">INDIRECT(L35)</f>
        <v>0</v>
      </c>
      <c r="D37" s="78" t="s">
        <v>89</v>
      </c>
      <c r="E37" s="78"/>
      <c r="F37" s="78"/>
      <c r="G37" s="78"/>
      <c r="H37" s="78"/>
      <c r="I37" s="78"/>
      <c r="J37" s="78"/>
      <c r="K37" s="78"/>
      <c r="L37" s="78"/>
      <c r="M37" s="78"/>
      <c r="N37" s="78"/>
      <c r="O37" s="78"/>
      <c r="P37" s="108"/>
      <c r="Q37" s="108"/>
      <c r="R37" s="108"/>
    </row>
    <row r="38" ht="18" spans="1:18">
      <c r="A38" s="78"/>
      <c r="B38" s="78"/>
      <c r="C38" s="78"/>
      <c r="D38" s="78"/>
      <c r="E38" s="78"/>
      <c r="F38" s="78"/>
      <c r="G38" s="78"/>
      <c r="H38" s="78"/>
      <c r="I38" s="78"/>
      <c r="J38" s="78"/>
      <c r="K38" s="78"/>
      <c r="L38" s="78"/>
      <c r="M38" s="78"/>
      <c r="N38" s="78"/>
      <c r="O38" s="78"/>
      <c r="P38" s="108"/>
      <c r="Q38" s="108"/>
      <c r="R38" s="108"/>
    </row>
    <row r="39" ht="18" spans="1:18">
      <c r="A39" s="78" t="s">
        <v>90</v>
      </c>
      <c r="B39" s="78"/>
      <c r="C39" s="78"/>
      <c r="D39" s="78"/>
      <c r="E39" s="78"/>
      <c r="F39" s="78"/>
      <c r="G39" s="78"/>
      <c r="H39" s="78"/>
      <c r="I39" s="78"/>
      <c r="J39" s="78"/>
      <c r="K39" s="78"/>
      <c r="L39" s="78"/>
      <c r="M39" s="78"/>
      <c r="N39" s="78"/>
      <c r="O39" s="78"/>
      <c r="P39" s="108"/>
      <c r="Q39" s="108"/>
      <c r="R39" s="108"/>
    </row>
    <row r="40" ht="18" spans="1:18">
      <c r="A40" s="78"/>
      <c r="B40" s="78"/>
      <c r="C40" s="78"/>
      <c r="D40" s="78"/>
      <c r="E40" s="78"/>
      <c r="F40" s="78"/>
      <c r="G40" s="78"/>
      <c r="H40" s="78"/>
      <c r="I40" s="78"/>
      <c r="J40" s="78"/>
      <c r="K40" s="78"/>
      <c r="L40" s="78"/>
      <c r="M40" s="78"/>
      <c r="N40" s="78"/>
      <c r="O40" s="78"/>
      <c r="P40" s="108"/>
      <c r="Q40" s="108"/>
      <c r="R40" s="108"/>
    </row>
    <row r="41" ht="18" spans="1:18">
      <c r="A41" s="78" t="s">
        <v>74</v>
      </c>
      <c r="B41" s="78" t="s">
        <v>91</v>
      </c>
      <c r="C41" s="78"/>
      <c r="D41" s="78"/>
      <c r="E41" s="78"/>
      <c r="F41" s="78"/>
      <c r="G41" s="78"/>
      <c r="H41" s="78"/>
      <c r="I41" s="78"/>
      <c r="J41" s="78"/>
      <c r="K41" s="78"/>
      <c r="L41" s="78"/>
      <c r="M41" s="78"/>
      <c r="N41" s="78"/>
      <c r="O41" s="78"/>
      <c r="P41" s="108"/>
      <c r="Q41" s="108"/>
      <c r="R41" s="108"/>
    </row>
    <row r="42" ht="18" spans="1:18">
      <c r="A42" s="78" t="s">
        <v>92</v>
      </c>
      <c r="B42" s="78" t="s">
        <v>93</v>
      </c>
      <c r="C42" s="78"/>
      <c r="D42" s="78"/>
      <c r="E42" s="78"/>
      <c r="F42" s="78"/>
      <c r="G42" s="78"/>
      <c r="H42" s="78"/>
      <c r="I42" s="78"/>
      <c r="J42" s="78"/>
      <c r="K42" s="78"/>
      <c r="L42" s="78"/>
      <c r="M42" s="78"/>
      <c r="N42" s="78"/>
      <c r="O42" s="78"/>
      <c r="P42" s="108"/>
      <c r="Q42" s="108"/>
      <c r="R42" s="108"/>
    </row>
    <row r="43" ht="18" spans="1:18">
      <c r="A43" s="78"/>
      <c r="B43" s="78"/>
      <c r="C43" s="78"/>
      <c r="D43" s="78"/>
      <c r="E43" s="78"/>
      <c r="F43" s="78"/>
      <c r="G43" s="78"/>
      <c r="H43" s="78"/>
      <c r="I43" s="78"/>
      <c r="J43" s="78"/>
      <c r="K43" s="78"/>
      <c r="L43" s="78"/>
      <c r="M43" s="78"/>
      <c r="N43" s="78"/>
      <c r="O43" s="78"/>
      <c r="P43" s="108"/>
      <c r="Q43" s="108"/>
      <c r="R43" s="108"/>
    </row>
    <row r="44" ht="18" spans="1:18">
      <c r="A44" s="78" t="s">
        <v>94</v>
      </c>
      <c r="B44" s="78"/>
      <c r="C44" s="78"/>
      <c r="D44" s="78"/>
      <c r="E44" s="78"/>
      <c r="F44" s="78"/>
      <c r="G44" s="78"/>
      <c r="H44" s="78"/>
      <c r="I44" s="78"/>
      <c r="J44" s="78"/>
      <c r="K44" s="78"/>
      <c r="L44" s="78"/>
      <c r="M44" s="78"/>
      <c r="N44" s="78"/>
      <c r="O44" s="78"/>
      <c r="P44" s="108"/>
      <c r="Q44" s="108"/>
      <c r="R44" s="108"/>
    </row>
    <row r="45" ht="18" spans="1:18">
      <c r="A45" s="78"/>
      <c r="B45" s="78"/>
      <c r="C45" s="78"/>
      <c r="D45" s="78"/>
      <c r="E45" s="78"/>
      <c r="F45" s="78"/>
      <c r="G45" s="78"/>
      <c r="H45" s="78"/>
      <c r="I45" s="78"/>
      <c r="J45" s="78"/>
      <c r="K45" s="78"/>
      <c r="L45" s="78"/>
      <c r="M45" s="78"/>
      <c r="N45" s="78"/>
      <c r="O45" s="78"/>
      <c r="P45" s="108"/>
      <c r="Q45" s="108"/>
      <c r="R45" s="108"/>
    </row>
    <row r="46" ht="18" spans="1:18">
      <c r="A46" s="78" t="s">
        <v>95</v>
      </c>
      <c r="B46" s="78" t="s">
        <v>96</v>
      </c>
      <c r="C46" s="78"/>
      <c r="D46" s="78"/>
      <c r="E46" s="78"/>
      <c r="F46" s="78"/>
      <c r="G46" s="78"/>
      <c r="H46" s="78"/>
      <c r="I46" s="78"/>
      <c r="J46" s="78"/>
      <c r="K46" s="78"/>
      <c r="L46" s="78"/>
      <c r="M46" s="78"/>
      <c r="N46" s="78"/>
      <c r="O46" s="78"/>
      <c r="P46" s="108"/>
      <c r="Q46" s="108"/>
      <c r="R46" s="108"/>
    </row>
    <row r="47" ht="18" spans="1:18">
      <c r="A47" s="78">
        <f ca="1">INDIRECT(A46&amp;"!"&amp;B46)</f>
        <v>550786.74899</v>
      </c>
      <c r="B47" s="78"/>
      <c r="C47" s="78"/>
      <c r="D47" s="78"/>
      <c r="E47" s="78"/>
      <c r="F47" s="78"/>
      <c r="G47" s="78"/>
      <c r="H47" s="78"/>
      <c r="I47" s="78"/>
      <c r="J47" s="78"/>
      <c r="K47" s="78"/>
      <c r="L47" s="78"/>
      <c r="M47" s="78"/>
      <c r="N47" s="78"/>
      <c r="O47" s="78"/>
      <c r="P47" s="108"/>
      <c r="Q47" s="108"/>
      <c r="R47" s="108"/>
    </row>
    <row r="49" ht="18" spans="1:17">
      <c r="A49" s="78" t="s">
        <v>97</v>
      </c>
      <c r="B49" s="78"/>
      <c r="C49" s="78"/>
      <c r="D49" s="78"/>
      <c r="E49" s="78"/>
      <c r="F49" s="78"/>
      <c r="G49" s="78"/>
      <c r="H49" s="78"/>
      <c r="I49" s="78"/>
      <c r="J49" s="78"/>
      <c r="K49" s="78"/>
      <c r="L49" s="78"/>
      <c r="M49" s="78"/>
      <c r="N49" s="78"/>
      <c r="O49" s="78"/>
      <c r="P49" s="108"/>
      <c r="Q49" s="108"/>
    </row>
    <row r="50" ht="18" spans="1:26">
      <c r="A50" s="78" t="s">
        <v>98</v>
      </c>
      <c r="B50" s="78"/>
      <c r="C50" s="78"/>
      <c r="D50" s="78"/>
      <c r="E50" s="78"/>
      <c r="F50" s="78"/>
      <c r="G50" s="78"/>
      <c r="H50" s="78"/>
      <c r="I50" s="78"/>
      <c r="J50" s="78"/>
      <c r="K50" s="78"/>
      <c r="L50" s="78"/>
      <c r="M50" s="78"/>
      <c r="N50" s="78"/>
      <c r="O50" s="78"/>
      <c r="P50" s="78"/>
      <c r="Q50" s="78"/>
      <c r="R50" s="78"/>
      <c r="S50" s="78"/>
      <c r="T50" s="78"/>
      <c r="U50" s="108"/>
      <c r="V50" s="108"/>
      <c r="W50" s="108"/>
      <c r="X50" s="108"/>
      <c r="Y50" s="108"/>
      <c r="Z50" s="108"/>
    </row>
    <row r="52" spans="1:1">
      <c r="A52" t="s">
        <v>91</v>
      </c>
    </row>
    <row r="53" spans="1:5">
      <c r="A53">
        <f ca="1">INDIRECT("'"&amp;A52&amp;"'!"&amp;E53)</f>
        <v>746391.423889</v>
      </c>
      <c r="E53" t="s">
        <v>99</v>
      </c>
    </row>
  </sheetData>
  <mergeCells count="3">
    <mergeCell ref="A3:D3"/>
    <mergeCell ref="L12:S13"/>
    <mergeCell ref="L15:U18"/>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N13"/>
  <sheetViews>
    <sheetView topLeftCell="E7" workbookViewId="0">
      <selection activeCell="N7" sqref="N7"/>
    </sheetView>
  </sheetViews>
  <sheetFormatPr defaultColWidth="8.88888888888889" defaultRowHeight="14.4"/>
  <cols>
    <col min="13" max="13" width="25.1111111111111" customWidth="1"/>
    <col min="14" max="14" width="31.1111111111111" customWidth="1"/>
  </cols>
  <sheetData>
    <row r="4" spans="2:14">
      <c r="B4" s="92" t="s">
        <v>66</v>
      </c>
      <c r="C4" s="93"/>
      <c r="D4" s="93"/>
      <c r="E4" s="93"/>
      <c r="F4" s="93"/>
      <c r="G4" s="93"/>
      <c r="H4" s="93"/>
      <c r="I4" s="93"/>
      <c r="J4" s="93"/>
      <c r="K4" s="93"/>
      <c r="L4" s="93"/>
      <c r="M4" s="93"/>
      <c r="N4" s="93"/>
    </row>
    <row r="5" spans="2:14">
      <c r="B5" s="93"/>
      <c r="C5" s="93"/>
      <c r="D5" s="93"/>
      <c r="E5" s="93"/>
      <c r="F5" s="93"/>
      <c r="G5" s="93"/>
      <c r="H5" s="93"/>
      <c r="I5" s="93"/>
      <c r="J5" s="93"/>
      <c r="K5" s="93"/>
      <c r="L5" s="93"/>
      <c r="M5" s="93"/>
      <c r="N5" s="93"/>
    </row>
    <row r="6" spans="2:14">
      <c r="B6" s="94"/>
      <c r="C6" s="94">
        <v>2014</v>
      </c>
      <c r="D6" s="94">
        <f t="shared" ref="D6:N6" si="0">C6+1</f>
        <v>2015</v>
      </c>
      <c r="E6" s="94">
        <f t="shared" si="0"/>
        <v>2016</v>
      </c>
      <c r="F6" s="94">
        <f t="shared" si="0"/>
        <v>2017</v>
      </c>
      <c r="G6" s="94">
        <f t="shared" si="0"/>
        <v>2018</v>
      </c>
      <c r="H6" s="94">
        <f t="shared" si="0"/>
        <v>2019</v>
      </c>
      <c r="I6" s="94">
        <f t="shared" si="0"/>
        <v>2020</v>
      </c>
      <c r="J6" s="94">
        <f t="shared" si="0"/>
        <v>2021</v>
      </c>
      <c r="K6" s="94">
        <f t="shared" si="0"/>
        <v>2022</v>
      </c>
      <c r="L6" s="94">
        <f t="shared" si="0"/>
        <v>2023</v>
      </c>
      <c r="M6" s="94">
        <f t="shared" si="0"/>
        <v>2024</v>
      </c>
      <c r="N6" s="94">
        <f t="shared" si="0"/>
        <v>2025</v>
      </c>
    </row>
    <row r="7" ht="100.8" spans="2:14">
      <c r="B7" s="95" t="s">
        <v>67</v>
      </c>
      <c r="C7" s="93">
        <v>114789</v>
      </c>
      <c r="D7" s="93">
        <v>116513</v>
      </c>
      <c r="E7" s="93">
        <v>117353</v>
      </c>
      <c r="F7" s="93">
        <v>133154</v>
      </c>
      <c r="G7" s="93">
        <v>140526</v>
      </c>
      <c r="H7" s="93">
        <v>152795</v>
      </c>
      <c r="I7" s="93">
        <v>165201</v>
      </c>
      <c r="J7" s="93">
        <v>177188</v>
      </c>
      <c r="K7" s="93">
        <v>179897</v>
      </c>
      <c r="L7" s="93">
        <v>182712</v>
      </c>
      <c r="M7" s="93">
        <v>193084</v>
      </c>
      <c r="N7" s="93">
        <v>198898</v>
      </c>
    </row>
    <row r="8" spans="2:14">
      <c r="B8" s="94" t="s">
        <v>68</v>
      </c>
      <c r="C8" s="96">
        <v>0.09</v>
      </c>
      <c r="D8" s="96">
        <v>0.1</v>
      </c>
      <c r="E8" s="96">
        <v>0.09</v>
      </c>
      <c r="F8" s="96">
        <v>0.1</v>
      </c>
      <c r="G8" s="96">
        <v>0.11</v>
      </c>
      <c r="H8" s="96">
        <v>0.12</v>
      </c>
      <c r="I8" s="96">
        <v>0.12</v>
      </c>
      <c r="J8" s="96">
        <v>0.12</v>
      </c>
      <c r="K8" s="96">
        <v>0.12</v>
      </c>
      <c r="L8" s="96">
        <v>0.12</v>
      </c>
      <c r="M8" s="96">
        <v>0.12</v>
      </c>
      <c r="N8" s="96">
        <v>0.12</v>
      </c>
    </row>
    <row r="9" spans="2:14">
      <c r="B9" s="94" t="s">
        <v>69</v>
      </c>
      <c r="C9" s="93">
        <v>1</v>
      </c>
      <c r="D9" s="93">
        <v>2</v>
      </c>
      <c r="E9" s="93">
        <v>3</v>
      </c>
      <c r="F9" s="93">
        <v>4</v>
      </c>
      <c r="G9" s="93">
        <v>5</v>
      </c>
      <c r="H9" s="93">
        <v>6</v>
      </c>
      <c r="I9" s="93">
        <v>7</v>
      </c>
      <c r="J9" s="93">
        <v>8</v>
      </c>
      <c r="K9" s="93">
        <v>9</v>
      </c>
      <c r="L9" s="93">
        <v>10</v>
      </c>
      <c r="M9" s="93">
        <v>11</v>
      </c>
      <c r="N9" s="93">
        <v>12</v>
      </c>
    </row>
    <row r="10" ht="24" customHeight="1" spans="2:14">
      <c r="B10" s="93"/>
      <c r="C10" s="93"/>
      <c r="D10" s="93"/>
      <c r="E10" s="93"/>
      <c r="F10" s="93"/>
      <c r="G10" s="93"/>
      <c r="H10" s="93"/>
      <c r="I10" s="93"/>
      <c r="J10" s="93"/>
      <c r="K10" s="93"/>
      <c r="L10" s="93"/>
      <c r="M10" s="93"/>
      <c r="N10" s="93"/>
    </row>
    <row r="11" ht="118" customHeight="1" spans="2:14">
      <c r="B11" s="97" t="s">
        <v>70</v>
      </c>
      <c r="C11" s="98">
        <f>C7</f>
        <v>114789</v>
      </c>
      <c r="D11" s="99">
        <f t="shared" ref="D11:N11" si="1">D7+C13</f>
        <v>126844.01</v>
      </c>
      <c r="E11" s="99">
        <f ca="1" t="shared" si="1"/>
        <v>141516.301</v>
      </c>
      <c r="F11" s="99">
        <f ca="1" t="shared" si="1"/>
        <v>167637.43799</v>
      </c>
      <c r="G11" s="99">
        <f ca="1" t="shared" si="1"/>
        <v>195604.674899</v>
      </c>
      <c r="H11" s="99">
        <f ca="1" t="shared" si="1"/>
        <v>234898.05662779</v>
      </c>
      <c r="I11" s="99">
        <f ca="1" t="shared" si="1"/>
        <v>282955.737662015</v>
      </c>
      <c r="J11" s="99">
        <f ca="1" t="shared" si="1"/>
        <v>328897.426181457</v>
      </c>
      <c r="K11" s="99">
        <f ca="1" t="shared" si="1"/>
        <v>371074.117323231</v>
      </c>
      <c r="L11" s="99">
        <f ca="1" t="shared" si="1"/>
        <v>418418.011402019</v>
      </c>
      <c r="M11" s="99">
        <f ca="1" t="shared" si="1"/>
        <v>479000.172770261</v>
      </c>
      <c r="N11" s="99">
        <f ca="1" t="shared" si="1"/>
        <v>542294.193502693</v>
      </c>
    </row>
    <row r="12" ht="85" customHeight="1" spans="2:14">
      <c r="B12" s="97" t="s">
        <v>71</v>
      </c>
      <c r="C12" s="98">
        <f>C11</f>
        <v>114789</v>
      </c>
      <c r="D12" s="99">
        <f ca="1" t="shared" ref="D12:N12" si="2">SUM(OFFSET(D11,0,0,1,-D9))</f>
        <v>241633.01</v>
      </c>
      <c r="E12" s="99">
        <f ca="1" t="shared" si="2"/>
        <v>383149.311</v>
      </c>
      <c r="F12" s="99">
        <f ca="1" t="shared" si="2"/>
        <v>550786.74899</v>
      </c>
      <c r="G12" s="99">
        <f ca="1" t="shared" si="2"/>
        <v>746391.423889</v>
      </c>
      <c r="H12" s="99">
        <f ca="1" t="shared" si="2"/>
        <v>981289.48051679</v>
      </c>
      <c r="I12" s="99">
        <f ca="1" t="shared" si="2"/>
        <v>1264245.2181788</v>
      </c>
      <c r="J12" s="99">
        <f ca="1" t="shared" si="2"/>
        <v>1593142.64436026</v>
      </c>
      <c r="K12" s="99">
        <f ca="1" t="shared" si="2"/>
        <v>1964216.76168349</v>
      </c>
      <c r="L12" s="99">
        <f ca="1" t="shared" si="2"/>
        <v>2382634.77308551</v>
      </c>
      <c r="M12" s="99">
        <f ca="1" t="shared" si="2"/>
        <v>2861634.94585577</v>
      </c>
      <c r="N12" s="99">
        <f ca="1" t="shared" si="2"/>
        <v>3403929.13935847</v>
      </c>
    </row>
    <row r="13" ht="79" customHeight="1" spans="2:14">
      <c r="B13" s="100" t="s">
        <v>72</v>
      </c>
      <c r="C13" s="99">
        <f t="shared" ref="C13:N13" si="3">C12*C8</f>
        <v>10331.01</v>
      </c>
      <c r="D13" s="99">
        <f ca="1" t="shared" si="3"/>
        <v>24163.301</v>
      </c>
      <c r="E13" s="99">
        <f ca="1" t="shared" si="3"/>
        <v>34483.43799</v>
      </c>
      <c r="F13" s="99">
        <f ca="1" t="shared" si="3"/>
        <v>55078.674899</v>
      </c>
      <c r="G13" s="99">
        <f ca="1" t="shared" si="3"/>
        <v>82103.05662779</v>
      </c>
      <c r="H13" s="99">
        <f ca="1" t="shared" si="3"/>
        <v>117754.737662015</v>
      </c>
      <c r="I13" s="99">
        <f ca="1" t="shared" si="3"/>
        <v>151709.426181457</v>
      </c>
      <c r="J13" s="99">
        <f ca="1" t="shared" si="3"/>
        <v>191177.117323231</v>
      </c>
      <c r="K13" s="99">
        <f ca="1" t="shared" si="3"/>
        <v>235706.011402019</v>
      </c>
      <c r="L13" s="99">
        <f ca="1" t="shared" si="3"/>
        <v>285916.172770261</v>
      </c>
      <c r="M13" s="99">
        <f ca="1" t="shared" si="3"/>
        <v>343396.193502693</v>
      </c>
      <c r="N13" s="99">
        <f ca="1" t="shared" si="3"/>
        <v>408471.496723016</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Y78"/>
  <sheetViews>
    <sheetView topLeftCell="C27" workbookViewId="0">
      <selection activeCell="I41" sqref="I41"/>
    </sheetView>
  </sheetViews>
  <sheetFormatPr defaultColWidth="8.88888888888889" defaultRowHeight="14.4"/>
  <cols>
    <col min="5" max="5" width="12.8888888888889"/>
  </cols>
  <sheetData>
    <row r="3" ht="18" spans="1:19">
      <c r="A3" s="78" t="s">
        <v>100</v>
      </c>
      <c r="B3" s="79"/>
      <c r="C3" s="79"/>
      <c r="D3" s="79"/>
      <c r="E3" s="79"/>
      <c r="F3" s="79"/>
      <c r="G3" s="79"/>
      <c r="H3" s="79"/>
      <c r="I3" s="79"/>
      <c r="J3" s="79"/>
      <c r="K3" s="79"/>
      <c r="L3" s="79"/>
      <c r="M3" s="79"/>
      <c r="N3" s="79"/>
      <c r="O3" s="79"/>
      <c r="P3" s="87"/>
      <c r="Q3" s="87"/>
      <c r="R3" s="87"/>
      <c r="S3" s="87"/>
    </row>
    <row r="4" ht="18" spans="1:19">
      <c r="A4" s="78" t="s">
        <v>101</v>
      </c>
      <c r="B4" s="79"/>
      <c r="C4" s="79"/>
      <c r="D4" s="79"/>
      <c r="E4" s="79"/>
      <c r="F4" s="79"/>
      <c r="G4" s="79"/>
      <c r="H4" s="79"/>
      <c r="I4" s="79"/>
      <c r="J4" s="79"/>
      <c r="K4" s="79"/>
      <c r="L4" s="79"/>
      <c r="M4" s="79"/>
      <c r="N4" s="79"/>
      <c r="O4" s="79"/>
      <c r="P4" s="87"/>
      <c r="Q4" s="87"/>
      <c r="R4" s="87"/>
      <c r="S4" s="87"/>
    </row>
    <row r="5" ht="18" spans="1:19">
      <c r="A5" s="78" t="s">
        <v>102</v>
      </c>
      <c r="B5" s="79"/>
      <c r="C5" s="79"/>
      <c r="D5" s="79"/>
      <c r="E5" s="79"/>
      <c r="F5" s="79"/>
      <c r="G5" s="79"/>
      <c r="H5" s="79"/>
      <c r="I5" s="79"/>
      <c r="J5" s="79"/>
      <c r="K5" s="79"/>
      <c r="L5" s="79"/>
      <c r="M5" s="79"/>
      <c r="N5" s="79"/>
      <c r="O5" s="79"/>
      <c r="P5" s="87"/>
      <c r="Q5" s="87"/>
      <c r="R5" s="87"/>
      <c r="S5" s="87"/>
    </row>
    <row r="6" ht="18" spans="1:19">
      <c r="A6" s="78" t="s">
        <v>103</v>
      </c>
      <c r="B6" s="79"/>
      <c r="C6" s="79"/>
      <c r="D6" s="79"/>
      <c r="E6" s="79"/>
      <c r="F6" s="79"/>
      <c r="G6" s="79"/>
      <c r="H6" s="79"/>
      <c r="I6" s="79"/>
      <c r="J6" s="79"/>
      <c r="K6" s="79"/>
      <c r="L6" s="79"/>
      <c r="M6" s="79"/>
      <c r="N6" s="79"/>
      <c r="O6" s="79"/>
      <c r="P6" s="87"/>
      <c r="Q6" s="87"/>
      <c r="R6" s="87"/>
      <c r="S6" s="87"/>
    </row>
    <row r="7" ht="18" spans="1:19">
      <c r="A7" s="78" t="s">
        <v>104</v>
      </c>
      <c r="B7" s="79"/>
      <c r="C7" s="79"/>
      <c r="D7" s="79"/>
      <c r="E7" s="79"/>
      <c r="F7" s="79"/>
      <c r="G7" s="79"/>
      <c r="H7" s="79"/>
      <c r="I7" s="79"/>
      <c r="J7" s="79"/>
      <c r="K7" s="79"/>
      <c r="L7" s="79"/>
      <c r="M7" s="79"/>
      <c r="N7" s="79"/>
      <c r="O7" s="79"/>
      <c r="P7" s="87"/>
      <c r="Q7" s="87"/>
      <c r="R7" s="87"/>
      <c r="S7" s="87"/>
    </row>
    <row r="8" ht="18" spans="1:19">
      <c r="A8" s="78" t="s">
        <v>105</v>
      </c>
      <c r="B8" s="79"/>
      <c r="C8" s="79"/>
      <c r="D8" s="79"/>
      <c r="E8" s="79"/>
      <c r="F8" s="79"/>
      <c r="G8" s="79"/>
      <c r="H8" s="79"/>
      <c r="I8" s="79"/>
      <c r="J8" s="79"/>
      <c r="K8" s="79"/>
      <c r="L8" s="79"/>
      <c r="M8" s="79"/>
      <c r="N8" s="79"/>
      <c r="O8" s="79"/>
      <c r="P8" s="87"/>
      <c r="Q8" s="87"/>
      <c r="R8" s="87"/>
      <c r="S8" s="87"/>
    </row>
    <row r="9" ht="18" spans="1:19">
      <c r="A9" s="79" t="s">
        <v>106</v>
      </c>
      <c r="B9" s="79"/>
      <c r="C9" s="79"/>
      <c r="D9" s="79"/>
      <c r="E9" s="79"/>
      <c r="F9" s="79"/>
      <c r="G9" s="79"/>
      <c r="H9" s="79"/>
      <c r="I9" s="79"/>
      <c r="J9" s="79"/>
      <c r="K9" s="79"/>
      <c r="L9" s="79"/>
      <c r="M9" s="79"/>
      <c r="N9" s="79"/>
      <c r="O9" s="79"/>
      <c r="P9" s="87"/>
      <c r="Q9" s="87"/>
      <c r="R9" s="87"/>
      <c r="S9" s="87"/>
    </row>
    <row r="10" ht="18" spans="1:19">
      <c r="A10" s="79" t="s">
        <v>107</v>
      </c>
      <c r="B10" s="79"/>
      <c r="C10" s="79"/>
      <c r="D10" s="79"/>
      <c r="E10" s="79"/>
      <c r="F10" s="79"/>
      <c r="G10" s="79"/>
      <c r="H10" s="79"/>
      <c r="I10" s="79"/>
      <c r="J10" s="79"/>
      <c r="K10" s="79"/>
      <c r="L10" s="79"/>
      <c r="M10" s="79"/>
      <c r="N10" s="79"/>
      <c r="O10" s="79"/>
      <c r="P10" s="87"/>
      <c r="Q10" s="87"/>
      <c r="R10" s="87"/>
      <c r="S10" s="87"/>
    </row>
    <row r="11" ht="18" spans="1:19">
      <c r="A11" s="79" t="s">
        <v>108</v>
      </c>
      <c r="B11" s="79"/>
      <c r="C11" s="79"/>
      <c r="D11" s="79"/>
      <c r="E11" s="79"/>
      <c r="F11" s="79"/>
      <c r="G11" s="79"/>
      <c r="H11" s="79"/>
      <c r="I11" s="79"/>
      <c r="J11" s="79"/>
      <c r="K11" s="79"/>
      <c r="L11" s="79"/>
      <c r="M11" s="79"/>
      <c r="N11" s="79"/>
      <c r="O11" s="79"/>
      <c r="P11" s="87"/>
      <c r="Q11" s="87"/>
      <c r="R11" s="87"/>
      <c r="S11" s="87"/>
    </row>
    <row r="12" spans="14:18">
      <c r="N12" s="40" t="s">
        <v>109</v>
      </c>
      <c r="O12" s="40" t="s">
        <v>110</v>
      </c>
      <c r="P12" s="40" t="s">
        <v>111</v>
      </c>
      <c r="Q12" s="40" t="s">
        <v>112</v>
      </c>
      <c r="R12" s="40" t="s">
        <v>113</v>
      </c>
    </row>
    <row r="13" spans="1:23">
      <c r="A13" s="80"/>
      <c r="B13" s="80" t="s">
        <v>114</v>
      </c>
      <c r="C13" s="80" t="s">
        <v>115</v>
      </c>
      <c r="D13" s="80" t="s">
        <v>116</v>
      </c>
      <c r="N13" s="40" t="b">
        <f t="array" ref="N13:N22">A35:A44=G36</f>
        <v>1</v>
      </c>
      <c r="O13" s="40" t="b">
        <f t="array" ref="O13:O22">B35:B44=H36</f>
        <v>1</v>
      </c>
      <c r="P13" s="40">
        <f t="array" ref="P13:P22">C35:C44</f>
        <v>5</v>
      </c>
      <c r="Q13" s="40">
        <f t="array" ref="Q13:Q22">D35:D44</f>
        <v>2200</v>
      </c>
      <c r="R13" s="40">
        <f>N13*O13*P13*Q13</f>
        <v>11000</v>
      </c>
      <c r="T13" s="40" t="s">
        <v>117</v>
      </c>
      <c r="U13" s="40"/>
      <c r="V13" s="40"/>
      <c r="W13" s="40"/>
    </row>
    <row r="14" spans="1:23">
      <c r="A14" s="80" t="s">
        <v>118</v>
      </c>
      <c r="B14" s="80">
        <v>12</v>
      </c>
      <c r="C14" s="80">
        <v>2</v>
      </c>
      <c r="D14" s="80">
        <v>3</v>
      </c>
      <c r="N14" s="40" t="b">
        <v>1</v>
      </c>
      <c r="O14" s="40" t="b">
        <v>0</v>
      </c>
      <c r="P14" s="40">
        <v>4</v>
      </c>
      <c r="Q14" s="40">
        <v>1800</v>
      </c>
      <c r="R14" s="40">
        <f t="shared" ref="R14:R22" si="0">N14*O14*P14*Q14</f>
        <v>0</v>
      </c>
      <c r="T14" s="40" t="s">
        <v>119</v>
      </c>
      <c r="U14" s="40"/>
      <c r="V14" s="40"/>
      <c r="W14" s="40"/>
    </row>
    <row r="15" spans="1:18">
      <c r="A15" s="80" t="s">
        <v>120</v>
      </c>
      <c r="B15" s="80">
        <v>1</v>
      </c>
      <c r="C15" s="80">
        <v>2</v>
      </c>
      <c r="D15" s="80">
        <v>3</v>
      </c>
      <c r="N15" s="40" t="b">
        <v>1</v>
      </c>
      <c r="O15" s="40" t="b">
        <v>1</v>
      </c>
      <c r="P15" s="40">
        <v>6</v>
      </c>
      <c r="Q15" s="40">
        <v>2300</v>
      </c>
      <c r="R15" s="40">
        <f t="shared" si="0"/>
        <v>13800</v>
      </c>
    </row>
    <row r="16" spans="1:18">
      <c r="A16" s="80" t="s">
        <v>121</v>
      </c>
      <c r="B16" s="80">
        <v>13</v>
      </c>
      <c r="C16" s="80">
        <v>2</v>
      </c>
      <c r="D16" s="80">
        <v>3</v>
      </c>
      <c r="N16" s="40" t="b">
        <v>0</v>
      </c>
      <c r="O16" s="40" t="b">
        <v>0</v>
      </c>
      <c r="P16" s="40">
        <v>8</v>
      </c>
      <c r="Q16" s="40">
        <v>1700</v>
      </c>
      <c r="R16" s="40">
        <f t="shared" si="0"/>
        <v>0</v>
      </c>
    </row>
    <row r="17" spans="1:18">
      <c r="A17" s="80" t="s">
        <v>122</v>
      </c>
      <c r="B17" s="80">
        <v>15</v>
      </c>
      <c r="C17" s="80">
        <v>4</v>
      </c>
      <c r="D17" s="80">
        <v>5</v>
      </c>
      <c r="N17" s="40" t="b">
        <v>0</v>
      </c>
      <c r="O17" s="40" t="b">
        <v>0</v>
      </c>
      <c r="P17" s="40">
        <v>3</v>
      </c>
      <c r="Q17" s="40">
        <v>2000</v>
      </c>
      <c r="R17" s="40">
        <f t="shared" si="0"/>
        <v>0</v>
      </c>
    </row>
    <row r="18" spans="14:18">
      <c r="N18" s="40" t="b">
        <v>0</v>
      </c>
      <c r="O18" s="40" t="b">
        <v>1</v>
      </c>
      <c r="P18" s="40">
        <v>1</v>
      </c>
      <c r="Q18" s="40">
        <v>1600</v>
      </c>
      <c r="R18" s="40">
        <f t="shared" si="0"/>
        <v>0</v>
      </c>
    </row>
    <row r="19" spans="1:18">
      <c r="A19" s="80">
        <f t="array" ref="A19:E22">TRANSPOSE(A13:D17)</f>
        <v>0</v>
      </c>
      <c r="B19" s="80" t="str">
        <v>Row1</v>
      </c>
      <c r="C19" s="80" t="str">
        <v>Row2</v>
      </c>
      <c r="D19" s="80" t="str">
        <v>Row3</v>
      </c>
      <c r="E19" s="80" t="str">
        <v>Row4</v>
      </c>
      <c r="N19" s="40" t="b">
        <v>0</v>
      </c>
      <c r="O19" s="40" t="b">
        <v>1</v>
      </c>
      <c r="P19" s="40">
        <v>9</v>
      </c>
      <c r="Q19" s="40">
        <v>2150</v>
      </c>
      <c r="R19" s="40">
        <f t="shared" si="0"/>
        <v>0</v>
      </c>
    </row>
    <row r="20" spans="1:18">
      <c r="A20" s="80" t="str">
        <v>A</v>
      </c>
      <c r="B20" s="80">
        <v>12</v>
      </c>
      <c r="C20" s="80">
        <v>1</v>
      </c>
      <c r="D20" s="80">
        <v>13</v>
      </c>
      <c r="E20" s="80">
        <v>15</v>
      </c>
      <c r="N20" s="40" t="b">
        <v>0</v>
      </c>
      <c r="O20" s="40" t="b">
        <v>1</v>
      </c>
      <c r="P20" s="40">
        <v>5</v>
      </c>
      <c r="Q20" s="40">
        <v>1950</v>
      </c>
      <c r="R20" s="40">
        <f t="shared" si="0"/>
        <v>0</v>
      </c>
    </row>
    <row r="21" spans="1:18">
      <c r="A21" s="80" t="str">
        <v>B</v>
      </c>
      <c r="B21" s="80">
        <v>2</v>
      </c>
      <c r="C21" s="80">
        <v>2</v>
      </c>
      <c r="D21" s="80">
        <v>2</v>
      </c>
      <c r="E21" s="80">
        <v>4</v>
      </c>
      <c r="N21" s="40" t="b">
        <v>0</v>
      </c>
      <c r="O21" s="40" t="b">
        <v>0</v>
      </c>
      <c r="P21" s="40">
        <v>6</v>
      </c>
      <c r="Q21" s="40">
        <v>2250</v>
      </c>
      <c r="R21" s="40">
        <f t="shared" si="0"/>
        <v>0</v>
      </c>
    </row>
    <row r="22" spans="1:18">
      <c r="A22" s="80" t="str">
        <v>C</v>
      </c>
      <c r="B22" s="80">
        <v>3</v>
      </c>
      <c r="C22" s="80">
        <v>3</v>
      </c>
      <c r="D22" s="80">
        <v>3</v>
      </c>
      <c r="E22" s="80">
        <v>5</v>
      </c>
      <c r="N22" s="40" t="b">
        <v>0</v>
      </c>
      <c r="O22" s="40" t="b">
        <v>0</v>
      </c>
      <c r="P22" s="40">
        <v>8</v>
      </c>
      <c r="Q22" s="40">
        <v>2000</v>
      </c>
      <c r="R22" s="40">
        <f t="shared" si="0"/>
        <v>0</v>
      </c>
    </row>
    <row r="23" spans="14:18">
      <c r="N23" s="40"/>
      <c r="O23" s="40"/>
      <c r="P23" s="40"/>
      <c r="Q23" s="40"/>
      <c r="R23" s="91">
        <f>SUM(R13:R22)</f>
        <v>24800</v>
      </c>
    </row>
    <row r="24" spans="18:18">
      <c r="R24" s="84"/>
    </row>
    <row r="25" spans="18:18">
      <c r="R25" s="84"/>
    </row>
    <row r="26" spans="18:18">
      <c r="R26" s="84"/>
    </row>
    <row r="27" spans="18:18">
      <c r="R27" s="84"/>
    </row>
    <row r="28" spans="18:18">
      <c r="R28" s="84"/>
    </row>
    <row r="29" ht="15.6" spans="9:18">
      <c r="I29" s="10" t="s">
        <v>123</v>
      </c>
      <c r="R29" s="84"/>
    </row>
    <row r="30" spans="9:18">
      <c r="I30" t="s">
        <v>124</v>
      </c>
      <c r="K30">
        <f>LARGE(C35:D44,2)</f>
        <v>2250</v>
      </c>
      <c r="R30" s="84"/>
    </row>
    <row r="31" spans="9:11">
      <c r="I31" t="s">
        <v>125</v>
      </c>
      <c r="K31">
        <f>LARGE(C35:D44,1)</f>
        <v>2300</v>
      </c>
    </row>
    <row r="32" spans="1:11">
      <c r="A32" s="16" t="s">
        <v>126</v>
      </c>
      <c r="B32" s="81"/>
      <c r="C32" s="81"/>
      <c r="D32" s="81"/>
      <c r="I32" t="s">
        <v>127</v>
      </c>
      <c r="K32">
        <f>SMALL(C35:D44,1)</f>
        <v>1</v>
      </c>
    </row>
    <row r="33" spans="1:4">
      <c r="A33" s="81"/>
      <c r="B33" s="81"/>
      <c r="C33" s="81"/>
      <c r="D33" s="81"/>
    </row>
    <row r="34" ht="28.8" spans="1:25">
      <c r="A34" s="82" t="s">
        <v>128</v>
      </c>
      <c r="B34" s="82" t="s">
        <v>129</v>
      </c>
      <c r="C34" s="82" t="s">
        <v>130</v>
      </c>
      <c r="D34" s="82" t="s">
        <v>131</v>
      </c>
      <c r="E34" s="82" t="s">
        <v>132</v>
      </c>
      <c r="Q34" s="24"/>
      <c r="R34" s="7" t="s">
        <v>133</v>
      </c>
      <c r="S34" s="6"/>
      <c r="T34" s="6"/>
      <c r="U34" s="40"/>
      <c r="V34" s="7" t="s">
        <v>134</v>
      </c>
      <c r="W34" s="40"/>
      <c r="X34" s="40"/>
      <c r="Y34" s="40"/>
    </row>
    <row r="35" spans="1:25">
      <c r="A35" s="83" t="s">
        <v>135</v>
      </c>
      <c r="B35" s="83" t="s">
        <v>136</v>
      </c>
      <c r="C35" s="83">
        <v>5</v>
      </c>
      <c r="D35" s="83">
        <v>2200</v>
      </c>
      <c r="E35">
        <f t="array" ref="E35:E44">C35:C44*D35:D44</f>
        <v>11000</v>
      </c>
      <c r="R35" s="40">
        <f t="array" ref="R35:R44">C35:C44</f>
        <v>5</v>
      </c>
      <c r="S35" s="40"/>
      <c r="T35" s="40">
        <f t="array" ref="T35:T44">D35:D44</f>
        <v>2200</v>
      </c>
      <c r="U35" s="40"/>
      <c r="V35" s="40"/>
      <c r="W35" s="40">
        <f>R35:R44*T35:T44</f>
        <v>11000</v>
      </c>
      <c r="X35" s="40"/>
      <c r="Y35" s="40"/>
    </row>
    <row r="36" ht="15.6" spans="1:25">
      <c r="A36" s="83" t="s">
        <v>135</v>
      </c>
      <c r="B36" s="83" t="s">
        <v>137</v>
      </c>
      <c r="C36" s="83">
        <v>4</v>
      </c>
      <c r="D36" s="83">
        <v>1800</v>
      </c>
      <c r="E36">
        <v>7200</v>
      </c>
      <c r="G36" t="s">
        <v>135</v>
      </c>
      <c r="H36" t="s">
        <v>136</v>
      </c>
      <c r="I36" s="10" t="s">
        <v>138</v>
      </c>
      <c r="J36"/>
      <c r="K36"/>
      <c r="R36" s="40">
        <v>4</v>
      </c>
      <c r="S36" s="40"/>
      <c r="T36" s="40">
        <v>1800</v>
      </c>
      <c r="U36" s="40"/>
      <c r="V36" s="40"/>
      <c r="W36" s="40">
        <f>R36:R45*T36:T45</f>
        <v>7200</v>
      </c>
      <c r="X36" s="40"/>
      <c r="Y36" s="40"/>
    </row>
    <row r="37" spans="1:25">
      <c r="A37" s="83" t="s">
        <v>135</v>
      </c>
      <c r="B37" s="83" t="s">
        <v>136</v>
      </c>
      <c r="C37" s="83">
        <v>6</v>
      </c>
      <c r="D37" s="83">
        <v>2300</v>
      </c>
      <c r="E37">
        <v>13800</v>
      </c>
      <c r="I37">
        <f t="array" ref="I37">SUM((A35:A44=G36)*(B35:B44=H36)*(C35:C44)*(D35:D44))</f>
        <v>24800</v>
      </c>
      <c r="R37" s="40">
        <v>6</v>
      </c>
      <c r="S37" s="40"/>
      <c r="T37" s="40">
        <v>2300</v>
      </c>
      <c r="U37" s="40"/>
      <c r="V37" s="40"/>
      <c r="W37" s="40">
        <f>R37:R46*T37:T46</f>
        <v>13800</v>
      </c>
      <c r="X37" s="40"/>
      <c r="Y37" s="40"/>
    </row>
    <row r="38" spans="1:25">
      <c r="A38" s="83" t="s">
        <v>139</v>
      </c>
      <c r="B38" s="83" t="s">
        <v>137</v>
      </c>
      <c r="C38" s="83">
        <v>8</v>
      </c>
      <c r="D38" s="83">
        <v>1700</v>
      </c>
      <c r="E38">
        <v>13600</v>
      </c>
      <c r="R38" s="40">
        <v>8</v>
      </c>
      <c r="S38" s="40"/>
      <c r="T38" s="40">
        <v>1700</v>
      </c>
      <c r="U38" s="40"/>
      <c r="V38" s="40"/>
      <c r="W38" s="40">
        <f>R38:R47*T38:T47</f>
        <v>13600</v>
      </c>
      <c r="X38" s="40"/>
      <c r="Y38" s="40"/>
    </row>
    <row r="39" spans="1:25">
      <c r="A39" s="83" t="s">
        <v>140</v>
      </c>
      <c r="B39" s="83" t="s">
        <v>141</v>
      </c>
      <c r="C39" s="83">
        <v>3</v>
      </c>
      <c r="D39" s="83">
        <v>2000</v>
      </c>
      <c r="E39">
        <v>6000</v>
      </c>
      <c r="R39" s="40">
        <v>3</v>
      </c>
      <c r="S39" s="40"/>
      <c r="T39" s="40">
        <v>2000</v>
      </c>
      <c r="U39" s="40"/>
      <c r="V39" s="40"/>
      <c r="W39" s="40">
        <f>R39:R48*T39:T48</f>
        <v>6000</v>
      </c>
      <c r="X39" s="40"/>
      <c r="Y39" s="40"/>
    </row>
    <row r="40" ht="15.6" spans="1:25">
      <c r="A40" s="83" t="s">
        <v>142</v>
      </c>
      <c r="B40" s="83" t="s">
        <v>136</v>
      </c>
      <c r="C40" s="83">
        <v>1</v>
      </c>
      <c r="D40" s="83">
        <v>1600</v>
      </c>
      <c r="E40">
        <v>1600</v>
      </c>
      <c r="I40" s="10" t="s">
        <v>143</v>
      </c>
      <c r="J40"/>
      <c r="K40"/>
      <c r="R40" s="40">
        <v>1</v>
      </c>
      <c r="S40" s="40"/>
      <c r="T40" s="40">
        <v>1600</v>
      </c>
      <c r="U40" s="40"/>
      <c r="V40" s="40"/>
      <c r="W40" s="40">
        <f>R40:R56*T40:T56</f>
        <v>1600</v>
      </c>
      <c r="X40" s="40"/>
      <c r="Y40" s="40"/>
    </row>
    <row r="41" spans="1:25">
      <c r="A41" s="83" t="s">
        <v>144</v>
      </c>
      <c r="B41" s="83" t="s">
        <v>136</v>
      </c>
      <c r="C41" s="83">
        <v>9</v>
      </c>
      <c r="D41" s="83">
        <v>2150</v>
      </c>
      <c r="E41">
        <v>19350</v>
      </c>
      <c r="I41">
        <f t="array" ref="I41:I44">LARGE((E35:E44),ROW(1:3))</f>
        <v>19350</v>
      </c>
      <c r="R41" s="40">
        <v>9</v>
      </c>
      <c r="S41" s="40"/>
      <c r="T41" s="40">
        <v>2150</v>
      </c>
      <c r="U41" s="40"/>
      <c r="V41" s="40"/>
      <c r="W41" s="40">
        <f>R41:R57*T41:T57</f>
        <v>19350</v>
      </c>
      <c r="X41" s="40"/>
      <c r="Y41" s="40"/>
    </row>
    <row r="42" spans="1:25">
      <c r="A42" s="83" t="s">
        <v>145</v>
      </c>
      <c r="B42" s="83" t="s">
        <v>136</v>
      </c>
      <c r="C42" s="83">
        <v>5</v>
      </c>
      <c r="D42" s="83">
        <v>1950</v>
      </c>
      <c r="E42">
        <v>9750</v>
      </c>
      <c r="I42">
        <v>16000</v>
      </c>
      <c r="R42" s="40">
        <v>5</v>
      </c>
      <c r="S42" s="40"/>
      <c r="T42" s="40">
        <v>1950</v>
      </c>
      <c r="U42" s="40"/>
      <c r="V42" s="40"/>
      <c r="W42" s="40">
        <f>R42:R58*T42:T58</f>
        <v>9750</v>
      </c>
      <c r="X42" s="40"/>
      <c r="Y42" s="40"/>
    </row>
    <row r="43" spans="1:25">
      <c r="A43" s="83" t="s">
        <v>144</v>
      </c>
      <c r="B43" s="83" t="s">
        <v>141</v>
      </c>
      <c r="C43" s="83">
        <v>6</v>
      </c>
      <c r="D43" s="83">
        <v>2250</v>
      </c>
      <c r="E43">
        <v>13500</v>
      </c>
      <c r="I43">
        <v>13800</v>
      </c>
      <c r="R43" s="40">
        <v>6</v>
      </c>
      <c r="S43" s="40"/>
      <c r="T43" s="40">
        <v>2250</v>
      </c>
      <c r="U43" s="40"/>
      <c r="V43" s="40"/>
      <c r="W43" s="40">
        <f>R43:R59*T43:T59</f>
        <v>13500</v>
      </c>
      <c r="X43" s="40"/>
      <c r="Y43" s="40"/>
    </row>
    <row r="44" spans="1:25">
      <c r="A44" s="83" t="s">
        <v>146</v>
      </c>
      <c r="B44" s="83" t="s">
        <v>141</v>
      </c>
      <c r="C44" s="83">
        <v>8</v>
      </c>
      <c r="D44" s="83">
        <v>2000</v>
      </c>
      <c r="E44">
        <v>16000</v>
      </c>
      <c r="I44" t="e">
        <v>#N/A</v>
      </c>
      <c r="R44" s="40">
        <v>8</v>
      </c>
      <c r="S44" s="40"/>
      <c r="T44" s="40">
        <v>2000</v>
      </c>
      <c r="U44" s="40"/>
      <c r="V44" s="40"/>
      <c r="W44" s="40">
        <f>R44:R60*T44:T60</f>
        <v>16000</v>
      </c>
      <c r="X44" s="40"/>
      <c r="Y44" s="40"/>
    </row>
    <row r="45" ht="15.6" spans="5:23">
      <c r="E45" s="84">
        <f>SUM(E35:E44)</f>
        <v>111800</v>
      </c>
      <c r="I45" s="88" t="s">
        <v>147</v>
      </c>
      <c r="J45" s="89"/>
      <c r="K45" s="89"/>
      <c r="L45" s="89"/>
      <c r="M45" s="89"/>
      <c r="N45" s="89"/>
      <c r="O45" s="89"/>
      <c r="W45" s="84">
        <f>SUM(W35:W44)</f>
        <v>111800</v>
      </c>
    </row>
    <row r="46" spans="9:15">
      <c r="I46" s="89">
        <f ca="1">AVERAGE(LARGE(E35:E44,ROW(INDIRECT("1 :"&amp;O47))))</f>
        <v>19350</v>
      </c>
      <c r="J46" s="89"/>
      <c r="K46" s="89"/>
      <c r="L46" s="89"/>
      <c r="M46" s="89"/>
      <c r="N46" s="89"/>
      <c r="O46" s="89"/>
    </row>
    <row r="47" ht="15.6" spans="1:15">
      <c r="A47" s="10" t="s">
        <v>148</v>
      </c>
      <c r="I47" s="89"/>
      <c r="J47" s="89"/>
      <c r="K47" s="89"/>
      <c r="L47" s="89"/>
      <c r="M47" s="89"/>
      <c r="N47" s="90" t="s">
        <v>149</v>
      </c>
      <c r="O47" s="89">
        <v>6</v>
      </c>
    </row>
    <row r="48" ht="15.6" spans="1:5">
      <c r="A48" s="10" t="s">
        <v>150</v>
      </c>
      <c r="E48">
        <f t="array" ref="E48">SUM(C35:C44*D35:D44)</f>
        <v>111800</v>
      </c>
    </row>
    <row r="55" ht="18" spans="1:1">
      <c r="A55" s="9" t="s">
        <v>151</v>
      </c>
    </row>
    <row r="57" ht="18" spans="1:1">
      <c r="A57" s="9"/>
    </row>
    <row r="58" spans="1:3">
      <c r="A58" s="85" t="s">
        <v>152</v>
      </c>
      <c r="B58" s="85"/>
      <c r="C58" s="85"/>
    </row>
    <row r="59" spans="1:3">
      <c r="A59" s="85"/>
      <c r="B59" s="85"/>
      <c r="C59" s="85"/>
    </row>
    <row r="60" spans="1:2">
      <c r="A60" s="86" t="s">
        <v>153</v>
      </c>
      <c r="B60" s="86" t="s">
        <v>154</v>
      </c>
    </row>
    <row r="61" ht="15.6" spans="1:5">
      <c r="A61" s="83" t="s">
        <v>114</v>
      </c>
      <c r="B61" s="83">
        <v>4</v>
      </c>
      <c r="E61" s="10" t="s">
        <v>155</v>
      </c>
    </row>
    <row r="62" spans="1:5">
      <c r="A62" s="83" t="s">
        <v>115</v>
      </c>
      <c r="B62" s="83">
        <v>14</v>
      </c>
      <c r="E62">
        <f t="array" ref="E62">SUM(IF(B61:B64&gt;0,B61:B64,0))</f>
        <v>23</v>
      </c>
    </row>
    <row r="63" spans="1:5">
      <c r="A63" s="83" t="s">
        <v>116</v>
      </c>
      <c r="B63" s="83">
        <v>-4</v>
      </c>
      <c r="E63">
        <f t="array" ref="E63">SUM(IF(B61:B64&lt;0,B61:B64,0))</f>
        <v>-4</v>
      </c>
    </row>
    <row r="64" spans="1:2">
      <c r="A64" s="83" t="s">
        <v>156</v>
      </c>
      <c r="B64" s="83">
        <v>5</v>
      </c>
    </row>
    <row r="65" ht="15.6" spans="1:10">
      <c r="A65" s="83" t="s">
        <v>157</v>
      </c>
      <c r="B65" s="83">
        <v>4</v>
      </c>
      <c r="E65" s="10" t="s">
        <v>158</v>
      </c>
      <c r="J65" t="s">
        <v>159</v>
      </c>
    </row>
    <row r="66" spans="1:5">
      <c r="A66" s="83" t="s">
        <v>160</v>
      </c>
      <c r="B66" s="83">
        <v>5</v>
      </c>
      <c r="E66">
        <f t="array" ref="E66">AVERAGE(IF(B61:B65&gt;0,B61:B65))</f>
        <v>6.75</v>
      </c>
    </row>
    <row r="67" spans="1:10">
      <c r="A67" s="83" t="s">
        <v>161</v>
      </c>
      <c r="B67" s="83">
        <v>6</v>
      </c>
      <c r="E67">
        <f t="array" ref="E67">AVERAGE(B61:B65&gt;0,B61:B65,0)</f>
        <v>3.83333333333333</v>
      </c>
      <c r="J67" t="s">
        <v>162</v>
      </c>
    </row>
    <row r="68" ht="15.6" spans="1:5">
      <c r="A68" s="83" t="s">
        <v>163</v>
      </c>
      <c r="B68" s="83" t="e">
        <v>#DIV/0!</v>
      </c>
      <c r="E68" s="10" t="s">
        <v>164</v>
      </c>
    </row>
    <row r="69" spans="1:18">
      <c r="A69" s="83" t="s">
        <v>165</v>
      </c>
      <c r="B69" s="83">
        <v>8</v>
      </c>
      <c r="E69">
        <f t="array" ref="E69">SUM(IFERROR(B61:B70,0))</f>
        <v>53</v>
      </c>
      <c r="J69" t="s">
        <v>166</v>
      </c>
      <c r="R69" s="40">
        <f t="array" ref="R69:R78">IFERROR(B61:B70,0)</f>
        <v>4</v>
      </c>
    </row>
    <row r="70" spans="1:18">
      <c r="A70" s="83" t="s">
        <v>167</v>
      </c>
      <c r="B70" s="83">
        <v>11</v>
      </c>
      <c r="R70" s="40">
        <v>14</v>
      </c>
    </row>
    <row r="71" ht="15.6" spans="5:18">
      <c r="E71" s="10" t="s">
        <v>168</v>
      </c>
      <c r="R71" s="40">
        <v>-4</v>
      </c>
    </row>
    <row r="72" spans="5:18">
      <c r="E72">
        <f t="array" ref="E72">SUM(IF(IFERROR(B61:B70,0),IF(B61:B70&gt;0,B61:B70)))</f>
        <v>57</v>
      </c>
      <c r="R72" s="40">
        <v>5</v>
      </c>
    </row>
    <row r="73" spans="18:18">
      <c r="R73" s="40">
        <v>4</v>
      </c>
    </row>
    <row r="74" spans="18:18">
      <c r="R74" s="40">
        <v>5</v>
      </c>
    </row>
    <row r="75" spans="18:18">
      <c r="R75" s="40">
        <v>6</v>
      </c>
    </row>
    <row r="76" spans="18:18">
      <c r="R76" s="40">
        <v>0</v>
      </c>
    </row>
    <row r="77" spans="18:18">
      <c r="R77" s="40">
        <v>8</v>
      </c>
    </row>
    <row r="78" spans="18:18">
      <c r="R78" s="40">
        <v>11</v>
      </c>
    </row>
  </sheetData>
  <mergeCells count="2">
    <mergeCell ref="A32:D33"/>
    <mergeCell ref="A58:C59"/>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L91"/>
  <sheetViews>
    <sheetView topLeftCell="A72" workbookViewId="0">
      <selection activeCell="B97" sqref="B97"/>
    </sheetView>
  </sheetViews>
  <sheetFormatPr defaultColWidth="8.88888888888889" defaultRowHeight="14.4"/>
  <cols>
    <col min="1" max="1" width="11" customWidth="1"/>
    <col min="2" max="2" width="12.8888888888889" customWidth="1"/>
    <col min="3" max="3" width="19.2222222222222" customWidth="1"/>
    <col min="4" max="4" width="17.5555555555556" customWidth="1"/>
    <col min="5" max="5" width="13.3333333333333" customWidth="1"/>
    <col min="7" max="7" width="37.1111111111111" customWidth="1"/>
  </cols>
  <sheetData>
    <row r="3" spans="1:7">
      <c r="A3" s="72" t="s">
        <v>169</v>
      </c>
      <c r="B3" s="17"/>
      <c r="C3" s="17"/>
      <c r="D3" s="17"/>
      <c r="E3" s="17"/>
      <c r="F3" s="17"/>
      <c r="G3" s="17"/>
    </row>
    <row r="4" spans="1:7">
      <c r="A4" s="17"/>
      <c r="B4" s="17"/>
      <c r="C4" s="17"/>
      <c r="D4" s="17"/>
      <c r="E4" s="17"/>
      <c r="F4" s="17"/>
      <c r="G4" s="17"/>
    </row>
    <row r="8" spans="4:12">
      <c r="D8">
        <f ca="1">RANDBETWEEN(4,15)</f>
        <v>7</v>
      </c>
      <c r="E8">
        <f ca="1" t="shared" ref="E8:L8" si="0">RANDBETWEEN(4,15)</f>
        <v>8</v>
      </c>
      <c r="F8">
        <f ca="1" t="shared" si="0"/>
        <v>10</v>
      </c>
      <c r="G8">
        <f ca="1" t="shared" si="0"/>
        <v>13</v>
      </c>
      <c r="H8">
        <f ca="1" t="shared" si="0"/>
        <v>10</v>
      </c>
      <c r="I8">
        <f ca="1" t="shared" si="0"/>
        <v>15</v>
      </c>
      <c r="J8">
        <f ca="1" t="shared" si="0"/>
        <v>10</v>
      </c>
      <c r="K8">
        <f ca="1" t="shared" si="0"/>
        <v>14</v>
      </c>
      <c r="L8">
        <f ca="1" t="shared" si="0"/>
        <v>9</v>
      </c>
    </row>
    <row r="9" spans="4:12">
      <c r="D9">
        <f ca="1" t="shared" ref="D9:D18" si="1">RANDBETWEEN(4,15)</f>
        <v>12</v>
      </c>
      <c r="E9">
        <f ca="1" t="shared" ref="E9:E18" si="2">RANDBETWEEN(4,15)</f>
        <v>5</v>
      </c>
      <c r="F9">
        <f ca="1" t="shared" ref="F9:F18" si="3">RANDBETWEEN(4,15)</f>
        <v>12</v>
      </c>
      <c r="G9">
        <f ca="1" t="shared" ref="G9:G18" si="4">RANDBETWEEN(4,15)</f>
        <v>15</v>
      </c>
      <c r="H9">
        <f ca="1" t="shared" ref="H9:H18" si="5">RANDBETWEEN(4,15)</f>
        <v>15</v>
      </c>
      <c r="I9">
        <f ca="1" t="shared" ref="I9:I18" si="6">RANDBETWEEN(4,15)</f>
        <v>11</v>
      </c>
      <c r="J9">
        <f ca="1" t="shared" ref="J9:J18" si="7">RANDBETWEEN(4,15)</f>
        <v>7</v>
      </c>
      <c r="K9">
        <f ca="1" t="shared" ref="K9:K18" si="8">RANDBETWEEN(4,15)</f>
        <v>11</v>
      </c>
      <c r="L9">
        <f ca="1" t="shared" ref="L9:L18" si="9">RANDBETWEEN(4,15)</f>
        <v>6</v>
      </c>
    </row>
    <row r="10" spans="4:12">
      <c r="D10">
        <f ca="1" t="shared" si="1"/>
        <v>11</v>
      </c>
      <c r="E10">
        <f ca="1" t="shared" si="2"/>
        <v>5</v>
      </c>
      <c r="F10">
        <f ca="1" t="shared" si="3"/>
        <v>6</v>
      </c>
      <c r="G10">
        <f ca="1" t="shared" si="4"/>
        <v>15</v>
      </c>
      <c r="H10">
        <f ca="1" t="shared" si="5"/>
        <v>15</v>
      </c>
      <c r="I10">
        <f ca="1" t="shared" si="6"/>
        <v>14</v>
      </c>
      <c r="J10">
        <f ca="1" t="shared" si="7"/>
        <v>4</v>
      </c>
      <c r="K10">
        <f ca="1" t="shared" si="8"/>
        <v>4</v>
      </c>
      <c r="L10">
        <f ca="1" t="shared" si="9"/>
        <v>11</v>
      </c>
    </row>
    <row r="11" spans="4:12">
      <c r="D11">
        <f ca="1" t="shared" si="1"/>
        <v>5</v>
      </c>
      <c r="E11">
        <f ca="1" t="shared" si="2"/>
        <v>8</v>
      </c>
      <c r="F11">
        <f ca="1" t="shared" si="3"/>
        <v>14</v>
      </c>
      <c r="G11">
        <f ca="1" t="shared" si="4"/>
        <v>12</v>
      </c>
      <c r="H11">
        <f ca="1" t="shared" si="5"/>
        <v>8</v>
      </c>
      <c r="I11">
        <f ca="1" t="shared" si="6"/>
        <v>14</v>
      </c>
      <c r="J11">
        <f ca="1" t="shared" si="7"/>
        <v>13</v>
      </c>
      <c r="K11">
        <f ca="1" t="shared" si="8"/>
        <v>6</v>
      </c>
      <c r="L11">
        <f ca="1" t="shared" si="9"/>
        <v>10</v>
      </c>
    </row>
    <row r="12" spans="4:12">
      <c r="D12">
        <f ca="1" t="shared" si="1"/>
        <v>9</v>
      </c>
      <c r="E12">
        <f ca="1" t="shared" si="2"/>
        <v>5</v>
      </c>
      <c r="F12">
        <f ca="1" t="shared" si="3"/>
        <v>7</v>
      </c>
      <c r="G12">
        <f ca="1" t="shared" si="4"/>
        <v>15</v>
      </c>
      <c r="H12">
        <f ca="1" t="shared" si="5"/>
        <v>5</v>
      </c>
      <c r="I12">
        <f ca="1" t="shared" si="6"/>
        <v>6</v>
      </c>
      <c r="J12">
        <f ca="1" t="shared" si="7"/>
        <v>9</v>
      </c>
      <c r="K12">
        <f ca="1" t="shared" si="8"/>
        <v>7</v>
      </c>
      <c r="L12">
        <f ca="1" t="shared" si="9"/>
        <v>11</v>
      </c>
    </row>
    <row r="13" spans="4:12">
      <c r="D13">
        <f ca="1" t="shared" si="1"/>
        <v>4</v>
      </c>
      <c r="E13">
        <f ca="1" t="shared" si="2"/>
        <v>8</v>
      </c>
      <c r="F13">
        <f ca="1" t="shared" si="3"/>
        <v>9</v>
      </c>
      <c r="G13">
        <f ca="1" t="shared" si="4"/>
        <v>6</v>
      </c>
      <c r="H13">
        <f ca="1" t="shared" si="5"/>
        <v>8</v>
      </c>
      <c r="I13">
        <f ca="1" t="shared" si="6"/>
        <v>5</v>
      </c>
      <c r="J13">
        <f ca="1" t="shared" si="7"/>
        <v>12</v>
      </c>
      <c r="K13">
        <f ca="1" t="shared" si="8"/>
        <v>10</v>
      </c>
      <c r="L13">
        <f ca="1" t="shared" si="9"/>
        <v>9</v>
      </c>
    </row>
    <row r="14" spans="4:12">
      <c r="D14">
        <f ca="1" t="shared" si="1"/>
        <v>12</v>
      </c>
      <c r="E14">
        <f ca="1" t="shared" si="2"/>
        <v>12</v>
      </c>
      <c r="F14">
        <f ca="1" t="shared" si="3"/>
        <v>7</v>
      </c>
      <c r="G14">
        <f ca="1" t="shared" si="4"/>
        <v>12</v>
      </c>
      <c r="H14">
        <f ca="1" t="shared" si="5"/>
        <v>14</v>
      </c>
      <c r="I14">
        <f ca="1" t="shared" si="6"/>
        <v>5</v>
      </c>
      <c r="J14">
        <f ca="1" t="shared" si="7"/>
        <v>13</v>
      </c>
      <c r="K14">
        <f ca="1" t="shared" si="8"/>
        <v>4</v>
      </c>
      <c r="L14">
        <f ca="1" t="shared" si="9"/>
        <v>11</v>
      </c>
    </row>
    <row r="15" spans="4:12">
      <c r="D15">
        <f ca="1" t="shared" si="1"/>
        <v>9</v>
      </c>
      <c r="E15">
        <f ca="1" t="shared" si="2"/>
        <v>10</v>
      </c>
      <c r="F15">
        <f ca="1" t="shared" si="3"/>
        <v>4</v>
      </c>
      <c r="G15">
        <f ca="1" t="shared" si="4"/>
        <v>5</v>
      </c>
      <c r="H15">
        <f ca="1" t="shared" si="5"/>
        <v>7</v>
      </c>
      <c r="I15">
        <f ca="1" t="shared" si="6"/>
        <v>7</v>
      </c>
      <c r="J15">
        <f ca="1" t="shared" si="7"/>
        <v>5</v>
      </c>
      <c r="K15">
        <f ca="1" t="shared" si="8"/>
        <v>12</v>
      </c>
      <c r="L15">
        <f ca="1" t="shared" si="9"/>
        <v>9</v>
      </c>
    </row>
    <row r="16" spans="4:12">
      <c r="D16">
        <f ca="1" t="shared" si="1"/>
        <v>5</v>
      </c>
      <c r="E16">
        <f ca="1" t="shared" si="2"/>
        <v>13</v>
      </c>
      <c r="F16">
        <f ca="1" t="shared" si="3"/>
        <v>15</v>
      </c>
      <c r="G16">
        <f ca="1" t="shared" si="4"/>
        <v>14</v>
      </c>
      <c r="H16">
        <f ca="1" t="shared" si="5"/>
        <v>8</v>
      </c>
      <c r="I16">
        <f ca="1" t="shared" si="6"/>
        <v>4</v>
      </c>
      <c r="J16">
        <f ca="1" t="shared" si="7"/>
        <v>5</v>
      </c>
      <c r="K16">
        <f ca="1" t="shared" si="8"/>
        <v>13</v>
      </c>
      <c r="L16">
        <f ca="1" t="shared" si="9"/>
        <v>5</v>
      </c>
    </row>
    <row r="17" spans="4:12">
      <c r="D17">
        <f ca="1" t="shared" si="1"/>
        <v>15</v>
      </c>
      <c r="E17">
        <f ca="1" t="shared" si="2"/>
        <v>11</v>
      </c>
      <c r="F17">
        <f ca="1" t="shared" si="3"/>
        <v>9</v>
      </c>
      <c r="G17">
        <f ca="1" t="shared" si="4"/>
        <v>9</v>
      </c>
      <c r="H17">
        <f ca="1" t="shared" si="5"/>
        <v>7</v>
      </c>
      <c r="I17">
        <f ca="1" t="shared" si="6"/>
        <v>7</v>
      </c>
      <c r="J17">
        <f ca="1" t="shared" si="7"/>
        <v>6</v>
      </c>
      <c r="K17">
        <f ca="1" t="shared" si="8"/>
        <v>10</v>
      </c>
      <c r="L17">
        <f ca="1" t="shared" si="9"/>
        <v>10</v>
      </c>
    </row>
    <row r="18" spans="4:12">
      <c r="D18">
        <f ca="1" t="shared" si="1"/>
        <v>13</v>
      </c>
      <c r="E18">
        <f ca="1" t="shared" si="2"/>
        <v>14</v>
      </c>
      <c r="F18">
        <f ca="1" t="shared" si="3"/>
        <v>10</v>
      </c>
      <c r="G18">
        <f ca="1" t="shared" si="4"/>
        <v>12</v>
      </c>
      <c r="H18">
        <f ca="1" t="shared" si="5"/>
        <v>11</v>
      </c>
      <c r="I18">
        <f ca="1" t="shared" si="6"/>
        <v>4</v>
      </c>
      <c r="J18">
        <f ca="1" t="shared" si="7"/>
        <v>8</v>
      </c>
      <c r="K18">
        <f ca="1" t="shared" si="8"/>
        <v>6</v>
      </c>
      <c r="L18">
        <f ca="1" t="shared" si="9"/>
        <v>14</v>
      </c>
    </row>
    <row r="22" spans="1:6">
      <c r="A22" s="46" t="s">
        <v>170</v>
      </c>
      <c r="B22" s="17"/>
      <c r="C22" s="17"/>
      <c r="D22" s="17"/>
      <c r="E22" s="17"/>
      <c r="F22" s="17"/>
    </row>
    <row r="23" spans="1:6">
      <c r="A23" s="17"/>
      <c r="B23" s="17"/>
      <c r="C23" s="17"/>
      <c r="D23" s="17"/>
      <c r="E23" s="17"/>
      <c r="F23" s="17"/>
    </row>
    <row r="25" spans="1:7">
      <c r="A25" t="s">
        <v>171</v>
      </c>
      <c r="F25" t="s">
        <v>172</v>
      </c>
      <c r="G25" t="s">
        <v>173</v>
      </c>
    </row>
    <row r="26" spans="1:7">
      <c r="A26" t="s">
        <v>174</v>
      </c>
      <c r="F26">
        <f ca="1">RANDBETWEEN(2,7)</f>
        <v>5</v>
      </c>
      <c r="G26">
        <f ca="1">RANDBETWEEN(5,9)</f>
        <v>8</v>
      </c>
    </row>
    <row r="27" spans="6:7">
      <c r="F27">
        <f ca="1" t="shared" ref="F27:F36" si="10">RANDBETWEEN(2,7)</f>
        <v>5</v>
      </c>
      <c r="G27">
        <f ca="1" t="shared" ref="G27:G36" si="11">RANDBETWEEN(5,9)</f>
        <v>6</v>
      </c>
    </row>
    <row r="28" spans="6:7">
      <c r="F28">
        <f ca="1" t="shared" si="10"/>
        <v>6</v>
      </c>
      <c r="G28">
        <f ca="1" t="shared" si="11"/>
        <v>7</v>
      </c>
    </row>
    <row r="29" spans="6:7">
      <c r="F29">
        <f ca="1" t="shared" si="10"/>
        <v>3</v>
      </c>
      <c r="G29">
        <f ca="1" t="shared" si="11"/>
        <v>9</v>
      </c>
    </row>
    <row r="30" spans="6:7">
      <c r="F30">
        <f ca="1" t="shared" si="10"/>
        <v>5</v>
      </c>
      <c r="G30">
        <f ca="1" t="shared" si="11"/>
        <v>5</v>
      </c>
    </row>
    <row r="31" spans="6:7">
      <c r="F31">
        <f ca="1" t="shared" si="10"/>
        <v>7</v>
      </c>
      <c r="G31">
        <f ca="1" t="shared" si="11"/>
        <v>7</v>
      </c>
    </row>
    <row r="32" spans="6:7">
      <c r="F32">
        <f ca="1" t="shared" si="10"/>
        <v>3</v>
      </c>
      <c r="G32">
        <f ca="1" t="shared" si="11"/>
        <v>5</v>
      </c>
    </row>
    <row r="33" spans="6:7">
      <c r="F33">
        <f ca="1" t="shared" si="10"/>
        <v>4</v>
      </c>
      <c r="G33">
        <f ca="1" t="shared" si="11"/>
        <v>5</v>
      </c>
    </row>
    <row r="34" spans="6:7">
      <c r="F34">
        <f ca="1" t="shared" si="10"/>
        <v>4</v>
      </c>
      <c r="G34">
        <f ca="1" t="shared" si="11"/>
        <v>5</v>
      </c>
    </row>
    <row r="35" spans="6:7">
      <c r="F35">
        <f ca="1" t="shared" si="10"/>
        <v>3</v>
      </c>
      <c r="G35">
        <f ca="1" t="shared" si="11"/>
        <v>8</v>
      </c>
    </row>
    <row r="36" spans="6:7">
      <c r="F36">
        <f ca="1" t="shared" si="10"/>
        <v>5</v>
      </c>
      <c r="G36">
        <f ca="1" t="shared" si="11"/>
        <v>6</v>
      </c>
    </row>
    <row r="39" spans="2:7">
      <c r="B39" s="46" t="s">
        <v>175</v>
      </c>
      <c r="C39" s="17"/>
      <c r="D39" s="17"/>
      <c r="E39" s="17"/>
      <c r="F39" s="17"/>
      <c r="G39" s="17"/>
    </row>
    <row r="40" spans="2:7">
      <c r="B40" s="17"/>
      <c r="C40" s="17"/>
      <c r="D40" s="17"/>
      <c r="E40" s="17"/>
      <c r="F40" s="17"/>
      <c r="G40" s="17"/>
    </row>
    <row r="42" spans="2:3">
      <c r="B42" t="s">
        <v>172</v>
      </c>
      <c r="C42" t="s">
        <v>173</v>
      </c>
    </row>
    <row r="43" spans="2:3">
      <c r="B43">
        <f>2</f>
        <v>2</v>
      </c>
      <c r="C43">
        <f>B43*2</f>
        <v>4</v>
      </c>
    </row>
    <row r="44" spans="2:3">
      <c r="B44">
        <v>4</v>
      </c>
      <c r="C44">
        <f t="shared" ref="C44:C52" si="12">B44*2</f>
        <v>8</v>
      </c>
    </row>
    <row r="45" spans="2:3">
      <c r="B45">
        <v>6</v>
      </c>
      <c r="C45">
        <f t="shared" si="12"/>
        <v>12</v>
      </c>
    </row>
    <row r="46" spans="2:3">
      <c r="B46">
        <v>8</v>
      </c>
      <c r="C46">
        <f t="shared" si="12"/>
        <v>16</v>
      </c>
    </row>
    <row r="47" spans="2:3">
      <c r="B47">
        <v>10</v>
      </c>
      <c r="C47">
        <f t="shared" si="12"/>
        <v>20</v>
      </c>
    </row>
    <row r="48" spans="2:3">
      <c r="B48">
        <v>12</v>
      </c>
      <c r="C48">
        <f t="shared" si="12"/>
        <v>24</v>
      </c>
    </row>
    <row r="49" spans="2:3">
      <c r="B49">
        <v>14</v>
      </c>
      <c r="C49">
        <f t="shared" si="12"/>
        <v>28</v>
      </c>
    </row>
    <row r="50" spans="2:3">
      <c r="B50">
        <v>16</v>
      </c>
      <c r="C50">
        <f t="shared" si="12"/>
        <v>32</v>
      </c>
    </row>
    <row r="51" spans="2:3">
      <c r="B51">
        <v>18</v>
      </c>
      <c r="C51">
        <f t="shared" si="12"/>
        <v>36</v>
      </c>
    </row>
    <row r="52" spans="2:3">
      <c r="B52">
        <v>20</v>
      </c>
      <c r="C52">
        <f t="shared" si="12"/>
        <v>40</v>
      </c>
    </row>
    <row r="56" spans="2:6">
      <c r="B56" s="16" t="s">
        <v>176</v>
      </c>
      <c r="C56" s="17"/>
      <c r="D56" s="17"/>
      <c r="E56" s="17"/>
      <c r="F56" s="17"/>
    </row>
    <row r="57" spans="2:6">
      <c r="B57" s="17"/>
      <c r="C57" s="17"/>
      <c r="D57" s="17"/>
      <c r="E57" s="17"/>
      <c r="F57" s="17"/>
    </row>
    <row r="58" spans="2:7">
      <c r="B58" s="40"/>
      <c r="C58" s="40"/>
      <c r="D58" s="40"/>
      <c r="E58" s="33" t="s">
        <v>52</v>
      </c>
      <c r="F58" s="73">
        <v>0.1</v>
      </c>
      <c r="G58" s="40"/>
    </row>
    <row r="59" spans="2:7">
      <c r="B59" s="33" t="s">
        <v>177</v>
      </c>
      <c r="C59" s="33" t="s">
        <v>178</v>
      </c>
      <c r="D59" s="33" t="s">
        <v>112</v>
      </c>
      <c r="E59" s="33" t="s">
        <v>179</v>
      </c>
      <c r="F59" s="33" t="s">
        <v>180</v>
      </c>
      <c r="G59" s="33" t="s">
        <v>181</v>
      </c>
    </row>
    <row r="60" spans="2:7">
      <c r="B60" s="40" t="s">
        <v>182</v>
      </c>
      <c r="C60" s="40">
        <v>10</v>
      </c>
      <c r="D60" s="74">
        <v>5</v>
      </c>
      <c r="E60" s="74">
        <f>C60*D60</f>
        <v>50</v>
      </c>
      <c r="F60" s="74">
        <f>E60*$F$58</f>
        <v>5</v>
      </c>
      <c r="G60" s="74">
        <f>E60+F60</f>
        <v>55</v>
      </c>
    </row>
    <row r="61" spans="2:7">
      <c r="B61" s="40" t="s">
        <v>183</v>
      </c>
      <c r="C61" s="40">
        <v>15</v>
      </c>
      <c r="D61" s="74">
        <v>7</v>
      </c>
      <c r="E61" s="74">
        <f>C61*D61</f>
        <v>105</v>
      </c>
      <c r="F61" s="74">
        <f>E61*$F$58</f>
        <v>10.5</v>
      </c>
      <c r="G61" s="74">
        <f>E61+F61</f>
        <v>115.5</v>
      </c>
    </row>
    <row r="62" spans="2:7">
      <c r="B62" s="40" t="s">
        <v>184</v>
      </c>
      <c r="C62" s="40">
        <v>3</v>
      </c>
      <c r="D62" s="74">
        <v>4</v>
      </c>
      <c r="E62" s="74">
        <f>C62*D62</f>
        <v>12</v>
      </c>
      <c r="F62" s="74">
        <f>E62*$F$58</f>
        <v>1.2</v>
      </c>
      <c r="G62" s="74">
        <f>E62+F62</f>
        <v>13.2</v>
      </c>
    </row>
    <row r="63" spans="2:7">
      <c r="B63" s="40" t="s">
        <v>185</v>
      </c>
      <c r="C63" s="40">
        <v>8</v>
      </c>
      <c r="D63" s="74">
        <v>2</v>
      </c>
      <c r="E63" s="74">
        <f>C63*D63</f>
        <v>16</v>
      </c>
      <c r="F63" s="74">
        <f>E63*$F$58</f>
        <v>1.6</v>
      </c>
      <c r="G63" s="74">
        <f>E63+F63</f>
        <v>17.6</v>
      </c>
    </row>
    <row r="66" spans="2:2">
      <c r="B66" t="s">
        <v>186</v>
      </c>
    </row>
    <row r="67" spans="2:2">
      <c r="B67" t="s">
        <v>187</v>
      </c>
    </row>
    <row r="70" ht="18" spans="1:5">
      <c r="A70" s="66" t="s">
        <v>188</v>
      </c>
      <c r="B70" s="69"/>
      <c r="C70" s="69"/>
      <c r="D70" s="69"/>
      <c r="E70" s="69"/>
    </row>
    <row r="71" ht="18" spans="1:5">
      <c r="A71" s="66"/>
      <c r="B71" s="69"/>
      <c r="C71" s="69"/>
      <c r="D71" s="69"/>
      <c r="E71" s="69"/>
    </row>
    <row r="72" spans="1:5">
      <c r="A72" s="75"/>
      <c r="B72" s="75"/>
      <c r="C72" s="75"/>
      <c r="D72" s="75"/>
      <c r="E72" s="75"/>
    </row>
    <row r="73" ht="18" spans="1:7">
      <c r="A73" s="76" t="s">
        <v>189</v>
      </c>
      <c r="B73" s="76" t="s">
        <v>190</v>
      </c>
      <c r="C73" s="76" t="s">
        <v>191</v>
      </c>
      <c r="D73" s="76" t="s">
        <v>192</v>
      </c>
      <c r="E73" s="76" t="s">
        <v>193</v>
      </c>
      <c r="G73" s="76" t="s">
        <v>194</v>
      </c>
    </row>
    <row r="74" ht="15.6" spans="1:7">
      <c r="A74" s="50" t="s">
        <v>195</v>
      </c>
      <c r="B74" s="50" t="s">
        <v>196</v>
      </c>
      <c r="C74" s="50"/>
      <c r="D74" s="50"/>
      <c r="E74" s="50" t="s">
        <v>197</v>
      </c>
      <c r="G74" t="str">
        <f>_xlfn.TEXTJOIN(" ",TRUE,A74:E74)</f>
        <v>Dhoni Batting 10 Keeping 10</v>
      </c>
    </row>
    <row r="75" ht="15.6" spans="1:7">
      <c r="A75" s="50" t="s">
        <v>198</v>
      </c>
      <c r="B75" s="50" t="s">
        <v>196</v>
      </c>
      <c r="C75" s="50"/>
      <c r="D75" s="50" t="s">
        <v>199</v>
      </c>
      <c r="E75" s="50"/>
      <c r="G75" t="str">
        <f>_xlfn.TEXTJOIN(" ",TRUE,A75:E75)</f>
        <v>Kohli Batting 10 Fielding 10</v>
      </c>
    </row>
    <row r="76" ht="15.6" spans="1:7">
      <c r="A76" s="50" t="s">
        <v>200</v>
      </c>
      <c r="B76" s="50" t="s">
        <v>196</v>
      </c>
      <c r="C76" s="50" t="s">
        <v>201</v>
      </c>
      <c r="D76" s="50" t="s">
        <v>199</v>
      </c>
      <c r="E76" s="50"/>
      <c r="G76" t="str">
        <f>_xlfn.TEXTJOIN(" ",TRUE,A76:E76)</f>
        <v>Tendulkar Batting 10 Bowling 5 Fielding 10</v>
      </c>
    </row>
    <row r="77" ht="15.6" spans="1:7">
      <c r="A77" s="50" t="s">
        <v>202</v>
      </c>
      <c r="B77" s="50" t="s">
        <v>203</v>
      </c>
      <c r="C77" s="50" t="s">
        <v>201</v>
      </c>
      <c r="D77" s="50" t="s">
        <v>204</v>
      </c>
      <c r="E77" s="50"/>
      <c r="G77" t="str">
        <f>_xlfn.TEXTJOIN(" ",TRUE,A77:E77)</f>
        <v>Jadeja Batting 8 Bowling 5 Fielding 8</v>
      </c>
    </row>
    <row r="78" ht="15.6" spans="1:7">
      <c r="A78" s="50" t="s">
        <v>205</v>
      </c>
      <c r="B78" s="50" t="s">
        <v>206</v>
      </c>
      <c r="C78" s="50" t="s">
        <v>207</v>
      </c>
      <c r="D78" s="50" t="s">
        <v>208</v>
      </c>
      <c r="E78" s="50"/>
      <c r="G78" t="str">
        <f>_xlfn.TEXTJOIN(" ",TRUE,A78:E78)</f>
        <v>Kumble Batting 1 Bowling 10 Fielding 3</v>
      </c>
    </row>
    <row r="82" ht="18" spans="1:5">
      <c r="A82" s="66"/>
      <c r="B82" s="69"/>
      <c r="C82" s="69"/>
      <c r="D82" s="69"/>
      <c r="E82" s="69"/>
    </row>
    <row r="83" ht="18" spans="1:5">
      <c r="A83" s="66" t="s">
        <v>209</v>
      </c>
      <c r="B83" s="69" t="s">
        <v>210</v>
      </c>
      <c r="C83" s="69"/>
      <c r="D83" s="69"/>
      <c r="E83" s="69"/>
    </row>
    <row r="84" spans="1:5">
      <c r="A84" s="75"/>
      <c r="B84" s="75"/>
      <c r="C84" s="75"/>
      <c r="D84" s="75"/>
      <c r="E84" s="75"/>
    </row>
    <row r="85" ht="15.6" spans="1:2">
      <c r="A85" s="50" t="s">
        <v>199</v>
      </c>
      <c r="B85" t="b">
        <f>EXACT(A86,A85)</f>
        <v>1</v>
      </c>
    </row>
    <row r="86" ht="15.6" spans="1:1">
      <c r="A86" s="50" t="s">
        <v>199</v>
      </c>
    </row>
    <row r="89" ht="18" spans="1:2">
      <c r="A89" s="66" t="s">
        <v>211</v>
      </c>
      <c r="B89" s="21" t="s">
        <v>212</v>
      </c>
    </row>
    <row r="91" ht="15.6" spans="1:3">
      <c r="A91" s="77">
        <v>123456</v>
      </c>
      <c r="B91" s="10" t="str">
        <f>TEXT(A91,0)</f>
        <v>123456</v>
      </c>
      <c r="C91" s="10" t="s">
        <v>213</v>
      </c>
    </row>
  </sheetData>
  <mergeCells count="4">
    <mergeCell ref="A3:G4"/>
    <mergeCell ref="A22:F23"/>
    <mergeCell ref="B39:G40"/>
    <mergeCell ref="B56:F57"/>
  </mergeCells>
  <conditionalFormatting sqref="D8:L18">
    <cfRule type="colorScale" priority="3">
      <colorScale>
        <cfvo type="min"/>
        <cfvo type="max"/>
        <color rgb="FF63BE7B"/>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drawing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R241"/>
  <sheetViews>
    <sheetView topLeftCell="A147" workbookViewId="0">
      <selection activeCell="E168" sqref="E168"/>
    </sheetView>
  </sheetViews>
  <sheetFormatPr defaultColWidth="8.88888888888889" defaultRowHeight="14.4"/>
  <cols>
    <col min="1" max="1" width="17.7777777777778" customWidth="1"/>
    <col min="2" max="2" width="17" customWidth="1"/>
    <col min="3" max="3" width="17.5555555555556" customWidth="1"/>
    <col min="4" max="4" width="25" customWidth="1"/>
    <col min="5" max="5" width="12.8888888888889"/>
    <col min="6" max="6" width="20.6666666666667" customWidth="1"/>
    <col min="7" max="7" width="16.8888888888889" customWidth="1"/>
    <col min="8" max="8" width="15.2222222222222" customWidth="1"/>
    <col min="9" max="9" width="14.8888888888889" customWidth="1"/>
  </cols>
  <sheetData>
    <row r="2" spans="1:4">
      <c r="A2" s="46" t="s">
        <v>214</v>
      </c>
      <c r="B2" s="17"/>
      <c r="C2" s="17"/>
      <c r="D2" s="17"/>
    </row>
    <row r="3" spans="1:4">
      <c r="A3" s="17"/>
      <c r="B3" s="17"/>
      <c r="C3" s="17"/>
      <c r="D3" s="17"/>
    </row>
    <row r="5" ht="46.8" spans="1:10">
      <c r="A5" s="47" t="s">
        <v>215</v>
      </c>
      <c r="B5" s="48" t="s">
        <v>216</v>
      </c>
      <c r="C5" s="49" t="s">
        <v>214</v>
      </c>
      <c r="D5"/>
      <c r="H5" s="47" t="s">
        <v>215</v>
      </c>
      <c r="I5" s="48" t="s">
        <v>216</v>
      </c>
      <c r="J5" s="10" t="s">
        <v>214</v>
      </c>
    </row>
    <row r="6" ht="15.6" spans="1:10">
      <c r="A6" s="50" t="s">
        <v>217</v>
      </c>
      <c r="B6" s="51">
        <v>58</v>
      </c>
      <c r="C6" s="51">
        <v>2</v>
      </c>
      <c r="H6" s="50" t="s">
        <v>217</v>
      </c>
      <c r="I6" s="51">
        <v>58</v>
      </c>
      <c r="J6">
        <f>RANK(I6,$I$6:$I$12)</f>
        <v>2</v>
      </c>
    </row>
    <row r="7" ht="15.6" spans="1:10">
      <c r="A7" s="50" t="s">
        <v>218</v>
      </c>
      <c r="B7" s="51">
        <v>20</v>
      </c>
      <c r="C7" s="51">
        <v>6</v>
      </c>
      <c r="H7" s="50" t="s">
        <v>218</v>
      </c>
      <c r="I7" s="51">
        <v>20</v>
      </c>
      <c r="J7">
        <f t="shared" ref="J7:J12" si="0">RANK(I7,$I$6:$I$12)</f>
        <v>6</v>
      </c>
    </row>
    <row r="8" ht="15.6" spans="1:10">
      <c r="A8" s="50" t="s">
        <v>219</v>
      </c>
      <c r="B8" s="51">
        <v>15</v>
      </c>
      <c r="C8" s="51">
        <v>7</v>
      </c>
      <c r="H8" s="50" t="s">
        <v>219</v>
      </c>
      <c r="I8" s="51">
        <v>15</v>
      </c>
      <c r="J8">
        <f t="shared" si="0"/>
        <v>7</v>
      </c>
    </row>
    <row r="9" ht="15.6" spans="1:10">
      <c r="A9" s="52" t="s">
        <v>220</v>
      </c>
      <c r="B9" s="51">
        <v>57</v>
      </c>
      <c r="C9" s="51">
        <v>2</v>
      </c>
      <c r="H9" s="52" t="s">
        <v>220</v>
      </c>
      <c r="I9" s="51">
        <v>57</v>
      </c>
      <c r="J9">
        <f t="shared" si="0"/>
        <v>3</v>
      </c>
    </row>
    <row r="10" ht="15.6" spans="1:10">
      <c r="A10" s="50" t="s">
        <v>182</v>
      </c>
      <c r="B10" s="51">
        <v>35</v>
      </c>
      <c r="C10" s="51">
        <v>5</v>
      </c>
      <c r="H10" s="50" t="s">
        <v>182</v>
      </c>
      <c r="I10" s="51">
        <v>35</v>
      </c>
      <c r="J10">
        <f t="shared" si="0"/>
        <v>5</v>
      </c>
    </row>
    <row r="11" ht="15.6" spans="1:10">
      <c r="A11" s="52" t="s">
        <v>221</v>
      </c>
      <c r="B11" s="51">
        <v>66</v>
      </c>
      <c r="C11" s="51">
        <v>1</v>
      </c>
      <c r="H11" s="52" t="s">
        <v>221</v>
      </c>
      <c r="I11" s="51">
        <v>66</v>
      </c>
      <c r="J11">
        <f t="shared" si="0"/>
        <v>1</v>
      </c>
    </row>
    <row r="12" ht="15.6" spans="1:10">
      <c r="A12" s="52" t="s">
        <v>222</v>
      </c>
      <c r="B12" s="51">
        <v>36</v>
      </c>
      <c r="C12" s="51">
        <v>4</v>
      </c>
      <c r="H12" s="52" t="s">
        <v>222</v>
      </c>
      <c r="I12" s="51">
        <v>36</v>
      </c>
      <c r="J12">
        <f t="shared" si="0"/>
        <v>4</v>
      </c>
    </row>
    <row r="16" spans="1:3">
      <c r="A16" s="16" t="s">
        <v>223</v>
      </c>
      <c r="B16" s="17"/>
      <c r="C16" s="17"/>
    </row>
    <row r="17" spans="1:3">
      <c r="A17" s="17"/>
      <c r="B17" s="17"/>
      <c r="C17" s="17"/>
    </row>
    <row r="19" ht="18" spans="1:18">
      <c r="A19" s="53" t="s">
        <v>224</v>
      </c>
      <c r="B19" s="54"/>
      <c r="C19" s="54"/>
      <c r="D19" s="54"/>
      <c r="E19" s="54"/>
      <c r="F19" s="54"/>
      <c r="G19" s="54"/>
      <c r="H19" s="54"/>
      <c r="I19" s="54"/>
      <c r="J19" s="54"/>
      <c r="K19" s="54"/>
      <c r="L19" s="54"/>
      <c r="M19" s="54"/>
      <c r="N19" s="54"/>
      <c r="O19" s="54"/>
      <c r="P19" s="54"/>
      <c r="Q19" s="54"/>
      <c r="R19" s="54"/>
    </row>
    <row r="21" ht="15.6" spans="1:6">
      <c r="A21" s="10" t="s">
        <v>225</v>
      </c>
      <c r="B21" s="28"/>
      <c r="C21" s="28"/>
      <c r="D21" s="28"/>
      <c r="E21" s="28"/>
      <c r="F21" s="10" t="s">
        <v>226</v>
      </c>
    </row>
    <row r="22" ht="15.6" spans="1:5">
      <c r="A22" s="10" t="s">
        <v>227</v>
      </c>
      <c r="B22" s="28"/>
      <c r="C22" s="28"/>
      <c r="D22" s="28"/>
      <c r="E22" s="28"/>
    </row>
    <row r="27" ht="28.8" spans="1:9">
      <c r="A27" s="55" t="s">
        <v>228</v>
      </c>
      <c r="B27" s="56" t="s">
        <v>229</v>
      </c>
      <c r="C27" s="56" t="s">
        <v>230</v>
      </c>
      <c r="D27" s="56" t="s">
        <v>231</v>
      </c>
      <c r="F27" s="57" t="s">
        <v>232</v>
      </c>
      <c r="G27" s="58" t="s">
        <v>233</v>
      </c>
      <c r="H27" s="58" t="s">
        <v>234</v>
      </c>
      <c r="I27" s="58" t="s">
        <v>235</v>
      </c>
    </row>
    <row r="28" ht="21" spans="1:10">
      <c r="A28" s="59" t="s">
        <v>236</v>
      </c>
      <c r="B28" s="60" t="s">
        <v>233</v>
      </c>
      <c r="C28" s="60" t="s">
        <v>237</v>
      </c>
      <c r="D28" s="61">
        <v>90810</v>
      </c>
      <c r="F28" s="62" t="s">
        <v>238</v>
      </c>
      <c r="G28" s="63">
        <f>_xlfn.MAXIFS($D$28:$D$127,$B$28:$B$127,"Large")</f>
        <v>97221</v>
      </c>
      <c r="H28" s="63">
        <f>_xlfn.MAXIFS($D$28:$D$127,$B$28:$B$127,"Mid")</f>
        <v>95042</v>
      </c>
      <c r="I28" s="63">
        <f>_xlfn.MAXIFS($D$28:$D$127,$B$28:$B$127,"Small")</f>
        <v>94361</v>
      </c>
      <c r="J28" t="s">
        <v>239</v>
      </c>
    </row>
    <row r="29" ht="21" spans="1:10">
      <c r="A29" s="59" t="s">
        <v>240</v>
      </c>
      <c r="B29" s="60" t="s">
        <v>233</v>
      </c>
      <c r="C29" s="60" t="s">
        <v>241</v>
      </c>
      <c r="D29" s="61">
        <v>62887</v>
      </c>
      <c r="F29" s="62" t="s">
        <v>242</v>
      </c>
      <c r="G29" s="63">
        <f>_xlfn.MINIFS($D$28:$D$127,$B$28:$B$127,"Large")</f>
        <v>15377</v>
      </c>
      <c r="H29" s="63">
        <f>_xlfn.MINIFS($D$28:$D$127,$B$28:$B$127,"Mid")</f>
        <v>18933</v>
      </c>
      <c r="I29" s="63">
        <f>_xlfn.MINIFS($D$28:$D$127,$B$28:$B$127,"Small")</f>
        <v>18210</v>
      </c>
      <c r="J29" t="s">
        <v>243</v>
      </c>
    </row>
    <row r="30" spans="1:4">
      <c r="A30" s="59" t="s">
        <v>244</v>
      </c>
      <c r="B30" s="60" t="s">
        <v>235</v>
      </c>
      <c r="C30" s="60" t="s">
        <v>245</v>
      </c>
      <c r="D30" s="61">
        <v>88171</v>
      </c>
    </row>
    <row r="31" spans="1:4">
      <c r="A31" s="59" t="s">
        <v>246</v>
      </c>
      <c r="B31" s="60" t="s">
        <v>235</v>
      </c>
      <c r="C31" s="60" t="s">
        <v>245</v>
      </c>
      <c r="D31" s="61">
        <v>73204</v>
      </c>
    </row>
    <row r="32" spans="1:4">
      <c r="A32" s="59" t="s">
        <v>247</v>
      </c>
      <c r="B32" s="60" t="s">
        <v>235</v>
      </c>
      <c r="C32" s="60" t="s">
        <v>248</v>
      </c>
      <c r="D32" s="61">
        <v>68351</v>
      </c>
    </row>
    <row r="33" spans="1:4">
      <c r="A33" s="59" t="s">
        <v>249</v>
      </c>
      <c r="B33" s="60" t="s">
        <v>234</v>
      </c>
      <c r="C33" s="60" t="s">
        <v>241</v>
      </c>
      <c r="D33" s="61">
        <v>44773</v>
      </c>
    </row>
    <row r="34" spans="1:4">
      <c r="A34" s="59" t="s">
        <v>250</v>
      </c>
      <c r="B34" s="60" t="s">
        <v>235</v>
      </c>
      <c r="C34" s="60" t="s">
        <v>248</v>
      </c>
      <c r="D34" s="61">
        <v>44365</v>
      </c>
    </row>
    <row r="35" ht="21" spans="1:7">
      <c r="A35" s="59" t="s">
        <v>251</v>
      </c>
      <c r="B35" s="60" t="s">
        <v>233</v>
      </c>
      <c r="C35" s="60" t="s">
        <v>237</v>
      </c>
      <c r="D35" s="61">
        <v>60496</v>
      </c>
      <c r="F35" s="58" t="s">
        <v>233</v>
      </c>
      <c r="G35">
        <f t="array" ref="G35:G37">LARGE(D28:D127,ROW(1:3))</f>
        <v>97221</v>
      </c>
    </row>
    <row r="36" ht="21" spans="1:7">
      <c r="A36" s="59" t="s">
        <v>252</v>
      </c>
      <c r="B36" s="60" t="s">
        <v>234</v>
      </c>
      <c r="C36" s="60" t="s">
        <v>241</v>
      </c>
      <c r="D36" s="61">
        <v>60972</v>
      </c>
      <c r="F36" s="58" t="s">
        <v>253</v>
      </c>
      <c r="G36">
        <v>95042</v>
      </c>
    </row>
    <row r="37" ht="21" spans="1:7">
      <c r="A37" s="59" t="s">
        <v>254</v>
      </c>
      <c r="B37" s="60" t="s">
        <v>235</v>
      </c>
      <c r="C37" s="60" t="s">
        <v>255</v>
      </c>
      <c r="D37" s="61">
        <v>74075</v>
      </c>
      <c r="F37" s="58" t="s">
        <v>256</v>
      </c>
      <c r="G37">
        <v>94950</v>
      </c>
    </row>
    <row r="38" spans="1:4">
      <c r="A38" s="59" t="s">
        <v>257</v>
      </c>
      <c r="B38" s="60" t="s">
        <v>235</v>
      </c>
      <c r="C38" s="60" t="s">
        <v>237</v>
      </c>
      <c r="D38" s="61">
        <v>94361</v>
      </c>
    </row>
    <row r="39" spans="1:4">
      <c r="A39" s="59" t="s">
        <v>258</v>
      </c>
      <c r="B39" s="60" t="s">
        <v>234</v>
      </c>
      <c r="C39" s="60" t="s">
        <v>245</v>
      </c>
      <c r="D39" s="61">
        <v>94950</v>
      </c>
    </row>
    <row r="40" spans="1:4">
      <c r="A40" s="59" t="s">
        <v>259</v>
      </c>
      <c r="B40" s="60" t="s">
        <v>234</v>
      </c>
      <c r="C40" s="60" t="s">
        <v>245</v>
      </c>
      <c r="D40" s="61">
        <v>67235</v>
      </c>
    </row>
    <row r="41" ht="21" spans="1:7">
      <c r="A41" s="59" t="s">
        <v>260</v>
      </c>
      <c r="B41" s="60" t="s">
        <v>235</v>
      </c>
      <c r="C41" s="60" t="s">
        <v>248</v>
      </c>
      <c r="D41" s="61">
        <v>30771</v>
      </c>
      <c r="F41" s="58" t="s">
        <v>235</v>
      </c>
      <c r="G41">
        <f t="array" ref="G41:G43">SMALL(D28:D127,ROW(1:3))</f>
        <v>15377</v>
      </c>
    </row>
    <row r="42" ht="21" spans="1:7">
      <c r="A42" s="59" t="s">
        <v>261</v>
      </c>
      <c r="B42" s="60" t="s">
        <v>234</v>
      </c>
      <c r="C42" s="60" t="s">
        <v>237</v>
      </c>
      <c r="D42" s="61">
        <v>67976</v>
      </c>
      <c r="F42" s="58" t="s">
        <v>262</v>
      </c>
      <c r="G42">
        <v>18210</v>
      </c>
    </row>
    <row r="43" ht="21" spans="1:7">
      <c r="A43" s="59" t="s">
        <v>263</v>
      </c>
      <c r="B43" s="60" t="s">
        <v>235</v>
      </c>
      <c r="C43" s="60" t="s">
        <v>255</v>
      </c>
      <c r="D43" s="61">
        <v>26837</v>
      </c>
      <c r="F43" s="58" t="s">
        <v>264</v>
      </c>
      <c r="G43">
        <v>18933</v>
      </c>
    </row>
    <row r="44" spans="1:4">
      <c r="A44" s="59" t="s">
        <v>265</v>
      </c>
      <c r="B44" s="60" t="s">
        <v>233</v>
      </c>
      <c r="C44" s="60" t="s">
        <v>248</v>
      </c>
      <c r="D44" s="61">
        <v>87305</v>
      </c>
    </row>
    <row r="45" spans="1:4">
      <c r="A45" s="59" t="s">
        <v>266</v>
      </c>
      <c r="B45" s="60" t="s">
        <v>234</v>
      </c>
      <c r="C45" s="60" t="s">
        <v>237</v>
      </c>
      <c r="D45" s="61">
        <v>67718</v>
      </c>
    </row>
    <row r="46" ht="21" spans="1:7">
      <c r="A46" s="59" t="s">
        <v>267</v>
      </c>
      <c r="B46" s="60" t="s">
        <v>234</v>
      </c>
      <c r="C46" s="60" t="s">
        <v>237</v>
      </c>
      <c r="D46" s="61">
        <v>67812</v>
      </c>
      <c r="G46" s="58" t="s">
        <v>268</v>
      </c>
    </row>
    <row r="47" ht="21" spans="1:7">
      <c r="A47" s="59" t="s">
        <v>269</v>
      </c>
      <c r="B47" s="60" t="s">
        <v>235</v>
      </c>
      <c r="C47" s="60" t="s">
        <v>237</v>
      </c>
      <c r="D47" s="61">
        <v>22709</v>
      </c>
      <c r="F47" s="58" t="s">
        <v>270</v>
      </c>
      <c r="G47" s="64">
        <f>MEDIAN(D28:D127)</f>
        <v>60373.5</v>
      </c>
    </row>
    <row r="48" ht="21" spans="1:7">
      <c r="A48" s="59" t="s">
        <v>271</v>
      </c>
      <c r="B48" s="60" t="s">
        <v>235</v>
      </c>
      <c r="C48" s="60" t="s">
        <v>245</v>
      </c>
      <c r="D48" s="61">
        <v>64892</v>
      </c>
      <c r="F48" s="58" t="s">
        <v>272</v>
      </c>
      <c r="G48">
        <f>AVERAGE(D28:D127)</f>
        <v>57812.38</v>
      </c>
    </row>
    <row r="49" spans="1:4">
      <c r="A49" s="59" t="s">
        <v>273</v>
      </c>
      <c r="B49" s="60" t="s">
        <v>233</v>
      </c>
      <c r="C49" s="60" t="s">
        <v>237</v>
      </c>
      <c r="D49" s="61">
        <v>97221</v>
      </c>
    </row>
    <row r="50" spans="1:4">
      <c r="A50" s="59" t="s">
        <v>274</v>
      </c>
      <c r="B50" s="60" t="s">
        <v>233</v>
      </c>
      <c r="C50" s="60" t="s">
        <v>245</v>
      </c>
      <c r="D50" s="61">
        <v>86541</v>
      </c>
    </row>
    <row r="51" spans="1:4">
      <c r="A51" s="59" t="s">
        <v>275</v>
      </c>
      <c r="B51" s="60" t="s">
        <v>233</v>
      </c>
      <c r="C51" s="60" t="s">
        <v>255</v>
      </c>
      <c r="D51" s="61">
        <v>81001</v>
      </c>
    </row>
    <row r="52" spans="1:4">
      <c r="A52" s="59" t="s">
        <v>276</v>
      </c>
      <c r="B52" s="60" t="s">
        <v>235</v>
      </c>
      <c r="C52" s="60" t="s">
        <v>255</v>
      </c>
      <c r="D52" s="61">
        <v>46435</v>
      </c>
    </row>
    <row r="53" spans="1:4">
      <c r="A53" s="59" t="s">
        <v>277</v>
      </c>
      <c r="B53" s="60" t="s">
        <v>234</v>
      </c>
      <c r="C53" s="60" t="s">
        <v>237</v>
      </c>
      <c r="D53" s="61">
        <v>29095</v>
      </c>
    </row>
    <row r="54" spans="1:4">
      <c r="A54" s="59" t="s">
        <v>278</v>
      </c>
      <c r="B54" s="60" t="s">
        <v>234</v>
      </c>
      <c r="C54" s="60" t="s">
        <v>241</v>
      </c>
      <c r="D54" s="61">
        <v>36878</v>
      </c>
    </row>
    <row r="55" spans="1:4">
      <c r="A55" s="59" t="s">
        <v>279</v>
      </c>
      <c r="B55" s="60" t="s">
        <v>233</v>
      </c>
      <c r="C55" s="60" t="s">
        <v>241</v>
      </c>
      <c r="D55" s="61">
        <v>22630</v>
      </c>
    </row>
    <row r="56" spans="1:4">
      <c r="A56" s="59" t="s">
        <v>280</v>
      </c>
      <c r="B56" s="60" t="s">
        <v>233</v>
      </c>
      <c r="C56" s="60" t="s">
        <v>245</v>
      </c>
      <c r="D56" s="61">
        <v>68778</v>
      </c>
    </row>
    <row r="57" spans="1:4">
      <c r="A57" s="59" t="s">
        <v>281</v>
      </c>
      <c r="B57" s="60" t="s">
        <v>233</v>
      </c>
      <c r="C57" s="60" t="s">
        <v>245</v>
      </c>
      <c r="D57" s="61">
        <v>78660</v>
      </c>
    </row>
    <row r="58" spans="1:4">
      <c r="A58" s="59" t="s">
        <v>282</v>
      </c>
      <c r="B58" s="60" t="s">
        <v>233</v>
      </c>
      <c r="C58" s="60" t="s">
        <v>255</v>
      </c>
      <c r="D58" s="61">
        <v>15377</v>
      </c>
    </row>
    <row r="59" spans="1:4">
      <c r="A59" s="59" t="s">
        <v>283</v>
      </c>
      <c r="B59" s="60" t="s">
        <v>233</v>
      </c>
      <c r="C59" s="60" t="s">
        <v>245</v>
      </c>
      <c r="D59" s="61">
        <v>68018</v>
      </c>
    </row>
    <row r="60" spans="1:4">
      <c r="A60" s="59" t="s">
        <v>284</v>
      </c>
      <c r="B60" s="60" t="s">
        <v>234</v>
      </c>
      <c r="C60" s="60" t="s">
        <v>237</v>
      </c>
      <c r="D60" s="61">
        <v>58910</v>
      </c>
    </row>
    <row r="61" spans="1:4">
      <c r="A61" s="59" t="s">
        <v>285</v>
      </c>
      <c r="B61" s="60" t="s">
        <v>233</v>
      </c>
      <c r="C61" s="60" t="s">
        <v>237</v>
      </c>
      <c r="D61" s="61">
        <v>72346</v>
      </c>
    </row>
    <row r="62" spans="1:4">
      <c r="A62" s="59" t="s">
        <v>286</v>
      </c>
      <c r="B62" s="60" t="s">
        <v>234</v>
      </c>
      <c r="C62" s="60" t="s">
        <v>237</v>
      </c>
      <c r="D62" s="61">
        <v>95042</v>
      </c>
    </row>
    <row r="63" spans="1:4">
      <c r="A63" s="59" t="s">
        <v>287</v>
      </c>
      <c r="B63" s="60" t="s">
        <v>233</v>
      </c>
      <c r="C63" s="60" t="s">
        <v>248</v>
      </c>
      <c r="D63" s="61">
        <v>27597</v>
      </c>
    </row>
    <row r="64" spans="1:4">
      <c r="A64" s="59" t="s">
        <v>288</v>
      </c>
      <c r="B64" s="60" t="s">
        <v>233</v>
      </c>
      <c r="C64" s="60" t="s">
        <v>255</v>
      </c>
      <c r="D64" s="61">
        <v>62354</v>
      </c>
    </row>
    <row r="65" spans="1:4">
      <c r="A65" s="59" t="s">
        <v>289</v>
      </c>
      <c r="B65" s="60" t="s">
        <v>235</v>
      </c>
      <c r="C65" s="60" t="s">
        <v>241</v>
      </c>
      <c r="D65" s="61">
        <v>48082</v>
      </c>
    </row>
    <row r="66" spans="1:4">
      <c r="A66" s="59" t="s">
        <v>290</v>
      </c>
      <c r="B66" s="60" t="s">
        <v>233</v>
      </c>
      <c r="C66" s="60" t="s">
        <v>237</v>
      </c>
      <c r="D66" s="61">
        <v>90197</v>
      </c>
    </row>
    <row r="67" spans="1:4">
      <c r="A67" s="59" t="s">
        <v>291</v>
      </c>
      <c r="B67" s="60" t="s">
        <v>233</v>
      </c>
      <c r="C67" s="60" t="s">
        <v>255</v>
      </c>
      <c r="D67" s="61">
        <v>92747</v>
      </c>
    </row>
    <row r="68" spans="1:4">
      <c r="A68" s="59" t="s">
        <v>292</v>
      </c>
      <c r="B68" s="60" t="s">
        <v>235</v>
      </c>
      <c r="C68" s="60" t="s">
        <v>248</v>
      </c>
      <c r="D68" s="61">
        <v>60251</v>
      </c>
    </row>
    <row r="69" spans="1:4">
      <c r="A69" s="59" t="s">
        <v>293</v>
      </c>
      <c r="B69" s="60" t="s">
        <v>233</v>
      </c>
      <c r="C69" s="60" t="s">
        <v>245</v>
      </c>
      <c r="D69" s="61">
        <v>40430</v>
      </c>
    </row>
    <row r="70" spans="1:4">
      <c r="A70" s="59" t="s">
        <v>294</v>
      </c>
      <c r="B70" s="60" t="s">
        <v>234</v>
      </c>
      <c r="C70" s="60" t="s">
        <v>241</v>
      </c>
      <c r="D70" s="61">
        <v>65192</v>
      </c>
    </row>
    <row r="71" spans="1:4">
      <c r="A71" s="59" t="s">
        <v>295</v>
      </c>
      <c r="B71" s="60" t="s">
        <v>233</v>
      </c>
      <c r="C71" s="60" t="s">
        <v>255</v>
      </c>
      <c r="D71" s="61">
        <v>85046</v>
      </c>
    </row>
    <row r="72" spans="1:4">
      <c r="A72" s="59" t="s">
        <v>296</v>
      </c>
      <c r="B72" s="60" t="s">
        <v>234</v>
      </c>
      <c r="C72" s="60" t="s">
        <v>241</v>
      </c>
      <c r="D72" s="61">
        <v>23527</v>
      </c>
    </row>
    <row r="73" spans="1:4">
      <c r="A73" s="59" t="s">
        <v>297</v>
      </c>
      <c r="B73" s="60" t="s">
        <v>235</v>
      </c>
      <c r="C73" s="60" t="s">
        <v>237</v>
      </c>
      <c r="D73" s="61">
        <v>28720</v>
      </c>
    </row>
    <row r="74" spans="1:4">
      <c r="A74" s="59" t="s">
        <v>298</v>
      </c>
      <c r="B74" s="60" t="s">
        <v>235</v>
      </c>
      <c r="C74" s="60" t="s">
        <v>248</v>
      </c>
      <c r="D74" s="61">
        <v>86660</v>
      </c>
    </row>
    <row r="75" spans="1:4">
      <c r="A75" s="59" t="s">
        <v>299</v>
      </c>
      <c r="B75" s="60" t="s">
        <v>235</v>
      </c>
      <c r="C75" s="60" t="s">
        <v>248</v>
      </c>
      <c r="D75" s="61">
        <v>43520</v>
      </c>
    </row>
    <row r="76" spans="1:4">
      <c r="A76" s="59" t="s">
        <v>300</v>
      </c>
      <c r="B76" s="60" t="s">
        <v>235</v>
      </c>
      <c r="C76" s="60" t="s">
        <v>241</v>
      </c>
      <c r="D76" s="61">
        <v>26757</v>
      </c>
    </row>
    <row r="77" spans="1:4">
      <c r="A77" s="59" t="s">
        <v>301</v>
      </c>
      <c r="B77" s="60" t="s">
        <v>233</v>
      </c>
      <c r="C77" s="60" t="s">
        <v>241</v>
      </c>
      <c r="D77" s="61">
        <v>40643</v>
      </c>
    </row>
    <row r="78" spans="1:4">
      <c r="A78" s="59" t="s">
        <v>302</v>
      </c>
      <c r="B78" s="60" t="s">
        <v>233</v>
      </c>
      <c r="C78" s="60" t="s">
        <v>248</v>
      </c>
      <c r="D78" s="61">
        <v>65624</v>
      </c>
    </row>
    <row r="79" spans="1:4">
      <c r="A79" s="59" t="s">
        <v>303</v>
      </c>
      <c r="B79" s="60" t="s">
        <v>234</v>
      </c>
      <c r="C79" s="60" t="s">
        <v>241</v>
      </c>
      <c r="D79" s="61">
        <v>75340</v>
      </c>
    </row>
    <row r="80" spans="1:4">
      <c r="A80" s="59" t="s">
        <v>304</v>
      </c>
      <c r="B80" s="60" t="s">
        <v>234</v>
      </c>
      <c r="C80" s="60" t="s">
        <v>245</v>
      </c>
      <c r="D80" s="61">
        <v>90280</v>
      </c>
    </row>
    <row r="81" spans="1:4">
      <c r="A81" s="59" t="s">
        <v>305</v>
      </c>
      <c r="B81" s="60" t="s">
        <v>234</v>
      </c>
      <c r="C81" s="60" t="s">
        <v>245</v>
      </c>
      <c r="D81" s="61">
        <v>26013</v>
      </c>
    </row>
    <row r="82" spans="1:4">
      <c r="A82" s="59" t="s">
        <v>306</v>
      </c>
      <c r="B82" s="60" t="s">
        <v>235</v>
      </c>
      <c r="C82" s="60" t="s">
        <v>255</v>
      </c>
      <c r="D82" s="61">
        <v>34024</v>
      </c>
    </row>
    <row r="83" spans="1:4">
      <c r="A83" s="59" t="s">
        <v>307</v>
      </c>
      <c r="B83" s="60" t="s">
        <v>234</v>
      </c>
      <c r="C83" s="60" t="s">
        <v>245</v>
      </c>
      <c r="D83" s="61">
        <v>56521</v>
      </c>
    </row>
    <row r="84" spans="1:4">
      <c r="A84" s="59" t="s">
        <v>308</v>
      </c>
      <c r="B84" s="60" t="s">
        <v>235</v>
      </c>
      <c r="C84" s="60" t="s">
        <v>241</v>
      </c>
      <c r="D84" s="61">
        <v>61970</v>
      </c>
    </row>
    <row r="85" spans="1:4">
      <c r="A85" s="59" t="s">
        <v>309</v>
      </c>
      <c r="B85" s="60" t="s">
        <v>233</v>
      </c>
      <c r="C85" s="60" t="s">
        <v>245</v>
      </c>
      <c r="D85" s="61">
        <v>52583</v>
      </c>
    </row>
    <row r="86" spans="1:4">
      <c r="A86" s="59" t="s">
        <v>310</v>
      </c>
      <c r="B86" s="60" t="s">
        <v>233</v>
      </c>
      <c r="C86" s="60" t="s">
        <v>241</v>
      </c>
      <c r="D86" s="61">
        <v>43009</v>
      </c>
    </row>
    <row r="87" spans="1:4">
      <c r="A87" s="59" t="s">
        <v>311</v>
      </c>
      <c r="B87" s="60" t="s">
        <v>235</v>
      </c>
      <c r="C87" s="60" t="s">
        <v>255</v>
      </c>
      <c r="D87" s="61">
        <v>38470</v>
      </c>
    </row>
    <row r="88" spans="1:4">
      <c r="A88" s="59" t="s">
        <v>312</v>
      </c>
      <c r="B88" s="60" t="s">
        <v>233</v>
      </c>
      <c r="C88" s="60" t="s">
        <v>248</v>
      </c>
      <c r="D88" s="61">
        <v>74581</v>
      </c>
    </row>
    <row r="89" spans="1:4">
      <c r="A89" s="59" t="s">
        <v>313</v>
      </c>
      <c r="B89" s="60" t="s">
        <v>233</v>
      </c>
      <c r="C89" s="60" t="s">
        <v>255</v>
      </c>
      <c r="D89" s="61">
        <v>35836</v>
      </c>
    </row>
    <row r="90" spans="1:4">
      <c r="A90" s="59" t="s">
        <v>314</v>
      </c>
      <c r="B90" s="60" t="s">
        <v>234</v>
      </c>
      <c r="C90" s="60" t="s">
        <v>237</v>
      </c>
      <c r="D90" s="61">
        <v>35807</v>
      </c>
    </row>
    <row r="91" spans="1:4">
      <c r="A91" s="59" t="s">
        <v>315</v>
      </c>
      <c r="B91" s="60" t="s">
        <v>234</v>
      </c>
      <c r="C91" s="60" t="s">
        <v>255</v>
      </c>
      <c r="D91" s="61">
        <v>72253</v>
      </c>
    </row>
    <row r="92" spans="1:4">
      <c r="A92" s="59" t="s">
        <v>316</v>
      </c>
      <c r="B92" s="60" t="s">
        <v>235</v>
      </c>
      <c r="C92" s="60" t="s">
        <v>241</v>
      </c>
      <c r="D92" s="61">
        <v>26092</v>
      </c>
    </row>
    <row r="93" spans="1:4">
      <c r="A93" s="59" t="s">
        <v>317</v>
      </c>
      <c r="B93" s="60" t="s">
        <v>234</v>
      </c>
      <c r="C93" s="60" t="s">
        <v>255</v>
      </c>
      <c r="D93" s="61">
        <v>80300</v>
      </c>
    </row>
    <row r="94" spans="1:4">
      <c r="A94" s="59" t="s">
        <v>318</v>
      </c>
      <c r="B94" s="60" t="s">
        <v>233</v>
      </c>
      <c r="C94" s="60" t="s">
        <v>237</v>
      </c>
      <c r="D94" s="61">
        <v>57844</v>
      </c>
    </row>
    <row r="95" spans="1:4">
      <c r="A95" s="59" t="s">
        <v>319</v>
      </c>
      <c r="B95" s="60" t="s">
        <v>233</v>
      </c>
      <c r="C95" s="60" t="s">
        <v>255</v>
      </c>
      <c r="D95" s="61">
        <v>52872</v>
      </c>
    </row>
    <row r="96" spans="1:4">
      <c r="A96" s="59" t="s">
        <v>320</v>
      </c>
      <c r="B96" s="60" t="s">
        <v>233</v>
      </c>
      <c r="C96" s="60" t="s">
        <v>237</v>
      </c>
      <c r="D96" s="61">
        <v>38010</v>
      </c>
    </row>
    <row r="97" spans="1:4">
      <c r="A97" s="59" t="s">
        <v>321</v>
      </c>
      <c r="B97" s="60" t="s">
        <v>234</v>
      </c>
      <c r="C97" s="60" t="s">
        <v>248</v>
      </c>
      <c r="D97" s="61">
        <v>34112</v>
      </c>
    </row>
    <row r="98" spans="1:4">
      <c r="A98" s="59" t="s">
        <v>322</v>
      </c>
      <c r="B98" s="60" t="s">
        <v>234</v>
      </c>
      <c r="C98" s="60" t="s">
        <v>241</v>
      </c>
      <c r="D98" s="61">
        <v>87687</v>
      </c>
    </row>
    <row r="99" spans="1:4">
      <c r="A99" s="59" t="s">
        <v>323</v>
      </c>
      <c r="B99" s="60" t="s">
        <v>234</v>
      </c>
      <c r="C99" s="60" t="s">
        <v>255</v>
      </c>
      <c r="D99" s="61">
        <v>42691</v>
      </c>
    </row>
    <row r="100" spans="1:4">
      <c r="A100" s="59" t="s">
        <v>324</v>
      </c>
      <c r="B100" s="60" t="s">
        <v>235</v>
      </c>
      <c r="C100" s="60" t="s">
        <v>237</v>
      </c>
      <c r="D100" s="61">
        <v>54966</v>
      </c>
    </row>
    <row r="101" spans="1:4">
      <c r="A101" s="59" t="s">
        <v>325</v>
      </c>
      <c r="B101" s="60" t="s">
        <v>233</v>
      </c>
      <c r="C101" s="60" t="s">
        <v>245</v>
      </c>
      <c r="D101" s="61">
        <v>66094</v>
      </c>
    </row>
    <row r="102" spans="1:4">
      <c r="A102" s="59" t="s">
        <v>326</v>
      </c>
      <c r="B102" s="60" t="s">
        <v>233</v>
      </c>
      <c r="C102" s="60" t="s">
        <v>248</v>
      </c>
      <c r="D102" s="61">
        <v>44571</v>
      </c>
    </row>
    <row r="103" spans="1:4">
      <c r="A103" s="59" t="s">
        <v>327</v>
      </c>
      <c r="B103" s="60" t="s">
        <v>233</v>
      </c>
      <c r="C103" s="60" t="s">
        <v>255</v>
      </c>
      <c r="D103" s="61">
        <v>26633</v>
      </c>
    </row>
    <row r="104" spans="1:4">
      <c r="A104" s="59" t="s">
        <v>328</v>
      </c>
      <c r="B104" s="60" t="s">
        <v>233</v>
      </c>
      <c r="C104" s="60" t="s">
        <v>245</v>
      </c>
      <c r="D104" s="61">
        <v>50777</v>
      </c>
    </row>
    <row r="105" spans="1:4">
      <c r="A105" s="59" t="s">
        <v>329</v>
      </c>
      <c r="B105" s="60" t="s">
        <v>235</v>
      </c>
      <c r="C105" s="60" t="s">
        <v>241</v>
      </c>
      <c r="D105" s="61">
        <v>92854</v>
      </c>
    </row>
    <row r="106" spans="1:4">
      <c r="A106" s="59" t="s">
        <v>330</v>
      </c>
      <c r="B106" s="60" t="s">
        <v>233</v>
      </c>
      <c r="C106" s="60" t="s">
        <v>245</v>
      </c>
      <c r="D106" s="61">
        <v>55631</v>
      </c>
    </row>
    <row r="107" spans="1:4">
      <c r="A107" s="59" t="s">
        <v>331</v>
      </c>
      <c r="B107" s="60" t="s">
        <v>235</v>
      </c>
      <c r="C107" s="60" t="s">
        <v>241</v>
      </c>
      <c r="D107" s="61">
        <v>65548</v>
      </c>
    </row>
    <row r="108" spans="1:4">
      <c r="A108" s="59" t="s">
        <v>332</v>
      </c>
      <c r="B108" s="60" t="s">
        <v>235</v>
      </c>
      <c r="C108" s="60" t="s">
        <v>245</v>
      </c>
      <c r="D108" s="61">
        <v>28860</v>
      </c>
    </row>
    <row r="109" spans="1:4">
      <c r="A109" s="59" t="s">
        <v>333</v>
      </c>
      <c r="B109" s="60" t="s">
        <v>233</v>
      </c>
      <c r="C109" s="60" t="s">
        <v>241</v>
      </c>
      <c r="D109" s="61">
        <v>54268</v>
      </c>
    </row>
    <row r="110" spans="1:4">
      <c r="A110" s="59" t="s">
        <v>334</v>
      </c>
      <c r="B110" s="60" t="s">
        <v>235</v>
      </c>
      <c r="C110" s="60" t="s">
        <v>248</v>
      </c>
      <c r="D110" s="61">
        <v>18210</v>
      </c>
    </row>
    <row r="111" spans="1:4">
      <c r="A111" s="59" t="s">
        <v>335</v>
      </c>
      <c r="B111" s="60" t="s">
        <v>235</v>
      </c>
      <c r="C111" s="60" t="s">
        <v>241</v>
      </c>
      <c r="D111" s="61">
        <v>58636</v>
      </c>
    </row>
    <row r="112" spans="1:4">
      <c r="A112" s="59" t="s">
        <v>336</v>
      </c>
      <c r="B112" s="60" t="s">
        <v>234</v>
      </c>
      <c r="C112" s="60" t="s">
        <v>255</v>
      </c>
      <c r="D112" s="61">
        <v>18933</v>
      </c>
    </row>
    <row r="113" spans="1:4">
      <c r="A113" s="59" t="s">
        <v>337</v>
      </c>
      <c r="B113" s="60" t="s">
        <v>233</v>
      </c>
      <c r="C113" s="60" t="s">
        <v>241</v>
      </c>
      <c r="D113" s="61">
        <v>42163</v>
      </c>
    </row>
    <row r="114" spans="1:4">
      <c r="A114" s="59" t="s">
        <v>338</v>
      </c>
      <c r="B114" s="60" t="s">
        <v>233</v>
      </c>
      <c r="C114" s="60" t="s">
        <v>245</v>
      </c>
      <c r="D114" s="61">
        <v>59675</v>
      </c>
    </row>
    <row r="115" spans="1:4">
      <c r="A115" s="59" t="s">
        <v>339</v>
      </c>
      <c r="B115" s="60" t="s">
        <v>235</v>
      </c>
      <c r="C115" s="60" t="s">
        <v>245</v>
      </c>
      <c r="D115" s="61">
        <v>57980</v>
      </c>
    </row>
    <row r="116" spans="1:4">
      <c r="A116" s="59" t="s">
        <v>340</v>
      </c>
      <c r="B116" s="60" t="s">
        <v>233</v>
      </c>
      <c r="C116" s="60" t="s">
        <v>255</v>
      </c>
      <c r="D116" s="61">
        <v>62688</v>
      </c>
    </row>
    <row r="117" spans="1:4">
      <c r="A117" s="59" t="s">
        <v>341</v>
      </c>
      <c r="B117" s="60" t="s">
        <v>234</v>
      </c>
      <c r="C117" s="60" t="s">
        <v>255</v>
      </c>
      <c r="D117" s="61">
        <v>26996</v>
      </c>
    </row>
    <row r="118" spans="1:4">
      <c r="A118" s="59" t="s">
        <v>342</v>
      </c>
      <c r="B118" s="60" t="s">
        <v>235</v>
      </c>
      <c r="C118" s="60" t="s">
        <v>255</v>
      </c>
      <c r="D118" s="61">
        <v>87036</v>
      </c>
    </row>
    <row r="119" spans="1:4">
      <c r="A119" s="59" t="s">
        <v>343</v>
      </c>
      <c r="B119" s="60" t="s">
        <v>233</v>
      </c>
      <c r="C119" s="60" t="s">
        <v>241</v>
      </c>
      <c r="D119" s="61">
        <v>35124</v>
      </c>
    </row>
    <row r="120" spans="1:4">
      <c r="A120" s="59" t="s">
        <v>344</v>
      </c>
      <c r="B120" s="60" t="s">
        <v>234</v>
      </c>
      <c r="C120" s="60" t="s">
        <v>248</v>
      </c>
      <c r="D120" s="61">
        <v>66435</v>
      </c>
    </row>
    <row r="121" spans="1:4">
      <c r="A121" s="59" t="s">
        <v>345</v>
      </c>
      <c r="B121" s="60" t="s">
        <v>235</v>
      </c>
      <c r="C121" s="60" t="s">
        <v>241</v>
      </c>
      <c r="D121" s="61">
        <v>70359</v>
      </c>
    </row>
    <row r="122" spans="1:4">
      <c r="A122" s="59" t="s">
        <v>346</v>
      </c>
      <c r="B122" s="60" t="s">
        <v>233</v>
      </c>
      <c r="C122" s="60" t="s">
        <v>237</v>
      </c>
      <c r="D122" s="61">
        <v>32329</v>
      </c>
    </row>
    <row r="123" spans="1:4">
      <c r="A123" s="59" t="s">
        <v>347</v>
      </c>
      <c r="B123" s="60" t="s">
        <v>235</v>
      </c>
      <c r="C123" s="60" t="s">
        <v>241</v>
      </c>
      <c r="D123" s="61">
        <v>78966</v>
      </c>
    </row>
    <row r="124" spans="1:4">
      <c r="A124" s="59" t="s">
        <v>348</v>
      </c>
      <c r="B124" s="60" t="s">
        <v>233</v>
      </c>
      <c r="C124" s="60" t="s">
        <v>248</v>
      </c>
      <c r="D124" s="61">
        <v>73732</v>
      </c>
    </row>
    <row r="125" spans="1:4">
      <c r="A125" s="59" t="s">
        <v>349</v>
      </c>
      <c r="B125" s="60" t="s">
        <v>235</v>
      </c>
      <c r="C125" s="60" t="s">
        <v>248</v>
      </c>
      <c r="D125" s="61">
        <v>65080</v>
      </c>
    </row>
    <row r="126" spans="1:4">
      <c r="A126" s="59" t="s">
        <v>350</v>
      </c>
      <c r="B126" s="60" t="s">
        <v>233</v>
      </c>
      <c r="C126" s="60" t="s">
        <v>248</v>
      </c>
      <c r="D126" s="61">
        <v>83364</v>
      </c>
    </row>
    <row r="127" spans="1:4">
      <c r="A127" s="59" t="s">
        <v>351</v>
      </c>
      <c r="B127" s="60" t="s">
        <v>234</v>
      </c>
      <c r="C127" s="60" t="s">
        <v>245</v>
      </c>
      <c r="D127" s="61">
        <v>82086</v>
      </c>
    </row>
    <row r="130" spans="1:3">
      <c r="A130" s="65" t="s">
        <v>352</v>
      </c>
      <c r="B130" s="17"/>
      <c r="C130" s="17"/>
    </row>
    <row r="131" spans="1:3">
      <c r="A131" s="17"/>
      <c r="B131" s="17"/>
      <c r="C131" s="17"/>
    </row>
    <row r="132" spans="1:3">
      <c r="A132" s="17"/>
      <c r="B132" s="17"/>
      <c r="C132" s="17"/>
    </row>
    <row r="134" ht="18" spans="1:2">
      <c r="A134" s="66" t="s">
        <v>353</v>
      </c>
      <c r="B134" s="66"/>
    </row>
    <row r="135" ht="21" spans="1:2">
      <c r="A135" s="34" t="s">
        <v>354</v>
      </c>
      <c r="B135" s="66"/>
    </row>
    <row r="136" ht="18" spans="1:1">
      <c r="A136" s="9" t="s">
        <v>355</v>
      </c>
    </row>
    <row r="137" ht="21" spans="1:1">
      <c r="A137" s="67" t="s">
        <v>356</v>
      </c>
    </row>
    <row r="141" ht="18" spans="1:7">
      <c r="A141" s="68" t="s">
        <v>357</v>
      </c>
      <c r="B141" s="68" t="s">
        <v>358</v>
      </c>
      <c r="C141" s="68" t="s">
        <v>359</v>
      </c>
      <c r="D141" s="69" t="s">
        <v>360</v>
      </c>
      <c r="F141" s="69" t="s">
        <v>361</v>
      </c>
      <c r="G141" s="70" t="s">
        <v>362</v>
      </c>
    </row>
    <row r="142" ht="18" spans="1:6">
      <c r="A142" s="71" t="s">
        <v>363</v>
      </c>
      <c r="B142" s="71">
        <v>70</v>
      </c>
      <c r="C142">
        <v>10</v>
      </c>
      <c r="D142" s="69" t="s">
        <v>364</v>
      </c>
      <c r="F142">
        <f t="array" ref="F142:F151">FREQUENCY(B142:B241,C142:C151)</f>
        <v>0</v>
      </c>
    </row>
    <row r="143" ht="18" spans="1:6">
      <c r="A143" s="71" t="s">
        <v>365</v>
      </c>
      <c r="B143" s="71">
        <v>48</v>
      </c>
      <c r="C143">
        <v>20</v>
      </c>
      <c r="D143" s="69" t="s">
        <v>366</v>
      </c>
      <c r="F143">
        <v>3</v>
      </c>
    </row>
    <row r="144" ht="18" spans="1:6">
      <c r="A144" s="71" t="s">
        <v>367</v>
      </c>
      <c r="B144" s="71">
        <v>89</v>
      </c>
      <c r="C144">
        <v>30</v>
      </c>
      <c r="D144" s="69" t="s">
        <v>368</v>
      </c>
      <c r="F144">
        <v>8</v>
      </c>
    </row>
    <row r="145" ht="18" spans="1:6">
      <c r="A145" s="71" t="s">
        <v>369</v>
      </c>
      <c r="B145" s="71">
        <v>82</v>
      </c>
      <c r="C145">
        <v>40</v>
      </c>
      <c r="D145" s="69" t="s">
        <v>370</v>
      </c>
      <c r="F145">
        <v>10</v>
      </c>
    </row>
    <row r="146" ht="18" spans="1:6">
      <c r="A146" s="71" t="s">
        <v>371</v>
      </c>
      <c r="B146" s="71">
        <v>45</v>
      </c>
      <c r="C146">
        <v>50</v>
      </c>
      <c r="D146" s="69" t="s">
        <v>372</v>
      </c>
      <c r="F146">
        <v>16</v>
      </c>
    </row>
    <row r="147" ht="18" spans="1:6">
      <c r="A147" s="71" t="s">
        <v>373</v>
      </c>
      <c r="B147" s="71">
        <v>66</v>
      </c>
      <c r="C147">
        <v>60</v>
      </c>
      <c r="D147" s="69" t="s">
        <v>374</v>
      </c>
      <c r="F147">
        <v>8</v>
      </c>
    </row>
    <row r="148" ht="18" spans="1:6">
      <c r="A148" s="71" t="s">
        <v>375</v>
      </c>
      <c r="B148" s="71">
        <v>20</v>
      </c>
      <c r="C148">
        <v>70</v>
      </c>
      <c r="D148" s="69" t="s">
        <v>376</v>
      </c>
      <c r="F148">
        <v>19</v>
      </c>
    </row>
    <row r="149" ht="18" spans="1:6">
      <c r="A149" s="71" t="s">
        <v>377</v>
      </c>
      <c r="B149" s="71">
        <v>31</v>
      </c>
      <c r="C149">
        <v>80</v>
      </c>
      <c r="D149" s="69" t="s">
        <v>378</v>
      </c>
      <c r="F149">
        <v>6</v>
      </c>
    </row>
    <row r="150" ht="18" spans="1:6">
      <c r="A150" s="71" t="s">
        <v>379</v>
      </c>
      <c r="B150" s="71">
        <v>47</v>
      </c>
      <c r="C150">
        <v>90</v>
      </c>
      <c r="D150" s="69" t="s">
        <v>380</v>
      </c>
      <c r="F150">
        <v>16</v>
      </c>
    </row>
    <row r="151" ht="18" spans="1:6">
      <c r="A151" s="71" t="s">
        <v>381</v>
      </c>
      <c r="B151" s="71">
        <v>52</v>
      </c>
      <c r="C151">
        <v>100</v>
      </c>
      <c r="D151" s="69" t="s">
        <v>382</v>
      </c>
      <c r="F151">
        <v>14</v>
      </c>
    </row>
    <row r="152" ht="18" spans="1:4">
      <c r="A152" s="71" t="s">
        <v>383</v>
      </c>
      <c r="B152" s="71">
        <v>47</v>
      </c>
      <c r="D152" s="21" t="s">
        <v>384</v>
      </c>
    </row>
    <row r="153" ht="15.6" spans="1:2">
      <c r="A153" s="71" t="s">
        <v>385</v>
      </c>
      <c r="B153" s="71">
        <v>55</v>
      </c>
    </row>
    <row r="154" ht="15.6" spans="1:2">
      <c r="A154" s="71" t="s">
        <v>386</v>
      </c>
      <c r="B154" s="71">
        <v>20</v>
      </c>
    </row>
    <row r="155" ht="15.6" spans="1:2">
      <c r="A155" s="71" t="s">
        <v>387</v>
      </c>
      <c r="B155" s="71">
        <v>30</v>
      </c>
    </row>
    <row r="156" ht="18" spans="1:5">
      <c r="A156" s="71" t="s">
        <v>388</v>
      </c>
      <c r="B156" s="71">
        <v>32</v>
      </c>
      <c r="D156" s="9" t="s">
        <v>389</v>
      </c>
      <c r="E156">
        <f>VAR(B142:B241)</f>
        <v>525.791818181818</v>
      </c>
    </row>
    <row r="157" ht="18" spans="1:5">
      <c r="A157" s="71" t="s">
        <v>390</v>
      </c>
      <c r="B157" s="71">
        <v>51</v>
      </c>
      <c r="D157" s="9" t="s">
        <v>391</v>
      </c>
      <c r="E157">
        <f>STDEV(B142:B241)</f>
        <v>22.9301508538827</v>
      </c>
    </row>
    <row r="158" ht="15.6" spans="1:2">
      <c r="A158" s="71" t="s">
        <v>392</v>
      </c>
      <c r="B158" s="71">
        <v>74</v>
      </c>
    </row>
    <row r="159" ht="15.6" spans="1:2">
      <c r="A159" s="71" t="s">
        <v>393</v>
      </c>
      <c r="B159" s="71">
        <v>91</v>
      </c>
    </row>
    <row r="160" ht="15.6" spans="1:2">
      <c r="A160" s="71" t="s">
        <v>394</v>
      </c>
      <c r="B160" s="71">
        <v>93</v>
      </c>
    </row>
    <row r="161" ht="15.6" spans="1:2">
      <c r="A161" s="71" t="s">
        <v>395</v>
      </c>
      <c r="B161" s="71">
        <v>35</v>
      </c>
    </row>
    <row r="162" ht="15.6" spans="1:2">
      <c r="A162" s="71" t="s">
        <v>396</v>
      </c>
      <c r="B162" s="71">
        <v>20</v>
      </c>
    </row>
    <row r="163" ht="15.6" spans="1:2">
      <c r="A163" s="71" t="s">
        <v>397</v>
      </c>
      <c r="B163" s="71">
        <v>64</v>
      </c>
    </row>
    <row r="164" ht="15.6" spans="1:2">
      <c r="A164" s="71" t="s">
        <v>398</v>
      </c>
      <c r="B164" s="71">
        <v>82</v>
      </c>
    </row>
    <row r="165" ht="15.6" spans="1:2">
      <c r="A165" s="71" t="s">
        <v>399</v>
      </c>
      <c r="B165" s="71">
        <v>96</v>
      </c>
    </row>
    <row r="166" ht="15.6" spans="1:2">
      <c r="A166" s="71" t="s">
        <v>400</v>
      </c>
      <c r="B166" s="71">
        <v>90</v>
      </c>
    </row>
    <row r="167" ht="15.6" spans="1:2">
      <c r="A167" s="71" t="s">
        <v>401</v>
      </c>
      <c r="B167" s="71">
        <v>86</v>
      </c>
    </row>
    <row r="168" ht="15.6" spans="1:2">
      <c r="A168" s="71" t="s">
        <v>402</v>
      </c>
      <c r="B168" s="71">
        <v>84</v>
      </c>
    </row>
    <row r="169" ht="15.6" spans="1:2">
      <c r="A169" s="71" t="s">
        <v>403</v>
      </c>
      <c r="B169" s="71">
        <v>27</v>
      </c>
    </row>
    <row r="170" ht="15.6" spans="1:2">
      <c r="A170" s="71" t="s">
        <v>404</v>
      </c>
      <c r="B170" s="71">
        <v>66</v>
      </c>
    </row>
    <row r="171" ht="15.6" spans="1:2">
      <c r="A171" s="71" t="s">
        <v>405</v>
      </c>
      <c r="B171" s="71">
        <v>28</v>
      </c>
    </row>
    <row r="172" ht="15.6" spans="1:2">
      <c r="A172" s="71" t="s">
        <v>406</v>
      </c>
      <c r="B172" s="71">
        <v>67</v>
      </c>
    </row>
    <row r="173" ht="15.6" spans="1:2">
      <c r="A173" s="71" t="s">
        <v>407</v>
      </c>
      <c r="B173" s="71">
        <v>53</v>
      </c>
    </row>
    <row r="174" ht="15.6" spans="1:2">
      <c r="A174" s="71" t="s">
        <v>408</v>
      </c>
      <c r="B174" s="71">
        <v>81</v>
      </c>
    </row>
    <row r="175" ht="15.6" spans="1:2">
      <c r="A175" s="71" t="s">
        <v>409</v>
      </c>
      <c r="B175" s="71">
        <v>83</v>
      </c>
    </row>
    <row r="176" ht="15.6" spans="1:2">
      <c r="A176" s="71" t="s">
        <v>410</v>
      </c>
      <c r="B176" s="71">
        <v>88</v>
      </c>
    </row>
    <row r="177" ht="15.6" spans="1:2">
      <c r="A177" s="71" t="s">
        <v>411</v>
      </c>
      <c r="B177" s="71">
        <v>67</v>
      </c>
    </row>
    <row r="178" ht="15.6" spans="1:2">
      <c r="A178" s="71" t="s">
        <v>412</v>
      </c>
      <c r="B178" s="71">
        <v>69</v>
      </c>
    </row>
    <row r="179" ht="15.6" spans="1:2">
      <c r="A179" s="71" t="s">
        <v>413</v>
      </c>
      <c r="B179" s="71">
        <v>90</v>
      </c>
    </row>
    <row r="180" ht="15.6" spans="1:2">
      <c r="A180" s="71" t="s">
        <v>414</v>
      </c>
      <c r="B180" s="71">
        <v>78</v>
      </c>
    </row>
    <row r="181" ht="15.6" spans="1:2">
      <c r="A181" s="71" t="s">
        <v>415</v>
      </c>
      <c r="B181" s="71">
        <v>65</v>
      </c>
    </row>
    <row r="182" ht="15.6" spans="1:2">
      <c r="A182" s="71" t="s">
        <v>416</v>
      </c>
      <c r="B182" s="71">
        <v>51</v>
      </c>
    </row>
    <row r="183" ht="15.6" spans="1:2">
      <c r="A183" s="71" t="s">
        <v>417</v>
      </c>
      <c r="B183" s="71">
        <v>43</v>
      </c>
    </row>
    <row r="184" ht="15.6" spans="1:2">
      <c r="A184" s="71" t="s">
        <v>418</v>
      </c>
      <c r="B184" s="71">
        <v>84</v>
      </c>
    </row>
    <row r="185" ht="15.6" spans="1:2">
      <c r="A185" s="71" t="s">
        <v>419</v>
      </c>
      <c r="B185" s="71">
        <v>30</v>
      </c>
    </row>
    <row r="186" ht="15.6" spans="1:2">
      <c r="A186" s="71" t="s">
        <v>420</v>
      </c>
      <c r="B186" s="71">
        <v>38</v>
      </c>
    </row>
    <row r="187" ht="15.6" spans="1:2">
      <c r="A187" s="71" t="s">
        <v>421</v>
      </c>
      <c r="B187" s="71">
        <v>46</v>
      </c>
    </row>
    <row r="188" ht="15.6" spans="1:2">
      <c r="A188" s="71" t="s">
        <v>422</v>
      </c>
      <c r="B188" s="71">
        <v>91</v>
      </c>
    </row>
    <row r="189" ht="15.6" spans="1:2">
      <c r="A189" s="71" t="s">
        <v>423</v>
      </c>
      <c r="B189" s="71">
        <v>57</v>
      </c>
    </row>
    <row r="190" ht="15.6" spans="1:2">
      <c r="A190" s="71" t="s">
        <v>424</v>
      </c>
      <c r="B190" s="71">
        <v>86</v>
      </c>
    </row>
    <row r="191" ht="15.6" spans="1:2">
      <c r="A191" s="71" t="s">
        <v>425</v>
      </c>
      <c r="B191" s="71">
        <v>64</v>
      </c>
    </row>
    <row r="192" ht="15.6" spans="1:2">
      <c r="A192" s="71" t="s">
        <v>426</v>
      </c>
      <c r="B192" s="71">
        <v>32</v>
      </c>
    </row>
    <row r="193" ht="15.6" spans="1:2">
      <c r="A193" s="71" t="s">
        <v>427</v>
      </c>
      <c r="B193" s="71">
        <v>44</v>
      </c>
    </row>
    <row r="194" ht="15.6" spans="1:2">
      <c r="A194" s="71" t="s">
        <v>428</v>
      </c>
      <c r="B194" s="71">
        <v>83</v>
      </c>
    </row>
    <row r="195" ht="15.6" spans="1:2">
      <c r="A195" s="71" t="s">
        <v>429</v>
      </c>
      <c r="B195" s="71">
        <v>50</v>
      </c>
    </row>
    <row r="196" ht="15.6" spans="1:2">
      <c r="A196" s="71" t="s">
        <v>430</v>
      </c>
      <c r="B196" s="71">
        <v>45</v>
      </c>
    </row>
    <row r="197" ht="15.6" spans="1:2">
      <c r="A197" s="71" t="s">
        <v>431</v>
      </c>
      <c r="B197" s="71">
        <v>62</v>
      </c>
    </row>
    <row r="198" ht="15.6" spans="1:2">
      <c r="A198" s="71" t="s">
        <v>432</v>
      </c>
      <c r="B198" s="71">
        <v>40</v>
      </c>
    </row>
    <row r="199" ht="15.6" spans="1:2">
      <c r="A199" s="71" t="s">
        <v>433</v>
      </c>
      <c r="B199" s="71">
        <v>49</v>
      </c>
    </row>
    <row r="200" ht="15.6" spans="1:2">
      <c r="A200" s="71" t="s">
        <v>434</v>
      </c>
      <c r="B200" s="71">
        <v>96</v>
      </c>
    </row>
    <row r="201" ht="15.6" spans="1:2">
      <c r="A201" s="71" t="s">
        <v>435</v>
      </c>
      <c r="B201" s="71">
        <v>53</v>
      </c>
    </row>
    <row r="202" ht="15.6" spans="1:2">
      <c r="A202" s="71" t="s">
        <v>436</v>
      </c>
      <c r="B202" s="71">
        <v>67</v>
      </c>
    </row>
    <row r="203" ht="15.6" spans="1:2">
      <c r="A203" s="71" t="s">
        <v>437</v>
      </c>
      <c r="B203" s="71">
        <v>69</v>
      </c>
    </row>
    <row r="204" ht="15.6" spans="1:2">
      <c r="A204" s="71" t="s">
        <v>438</v>
      </c>
      <c r="B204" s="71">
        <v>65</v>
      </c>
    </row>
    <row r="205" ht="15.6" spans="1:2">
      <c r="A205" s="71" t="s">
        <v>439</v>
      </c>
      <c r="B205" s="71">
        <v>64</v>
      </c>
    </row>
    <row r="206" ht="15.6" spans="1:2">
      <c r="A206" s="71" t="s">
        <v>440</v>
      </c>
      <c r="B206" s="71">
        <v>96</v>
      </c>
    </row>
    <row r="207" ht="15.6" spans="1:2">
      <c r="A207" s="71" t="s">
        <v>441</v>
      </c>
      <c r="B207" s="71">
        <v>80</v>
      </c>
    </row>
    <row r="208" ht="15.6" spans="1:2">
      <c r="A208" s="71" t="s">
        <v>442</v>
      </c>
      <c r="B208" s="71">
        <v>49</v>
      </c>
    </row>
    <row r="209" ht="15.6" spans="1:2">
      <c r="A209" s="71" t="s">
        <v>443</v>
      </c>
      <c r="B209" s="71">
        <v>36</v>
      </c>
    </row>
    <row r="210" ht="15.6" spans="1:2">
      <c r="A210" s="71" t="s">
        <v>444</v>
      </c>
      <c r="B210" s="71">
        <v>64</v>
      </c>
    </row>
    <row r="211" ht="15.6" spans="1:2">
      <c r="A211" s="71" t="s">
        <v>445</v>
      </c>
      <c r="B211" s="71">
        <v>35</v>
      </c>
    </row>
    <row r="212" ht="15.6" spans="1:2">
      <c r="A212" s="71" t="s">
        <v>446</v>
      </c>
      <c r="B212" s="71">
        <v>99</v>
      </c>
    </row>
    <row r="213" ht="15.6" spans="1:2">
      <c r="A213" s="71" t="s">
        <v>447</v>
      </c>
      <c r="B213" s="71">
        <v>81</v>
      </c>
    </row>
    <row r="214" ht="15.6" spans="1:2">
      <c r="A214" s="71" t="s">
        <v>448</v>
      </c>
      <c r="B214" s="71">
        <v>48</v>
      </c>
    </row>
    <row r="215" ht="15.6" spans="1:2">
      <c r="A215" s="71" t="s">
        <v>449</v>
      </c>
      <c r="B215" s="71">
        <v>30</v>
      </c>
    </row>
    <row r="216" ht="15.6" spans="1:2">
      <c r="A216" s="71" t="s">
        <v>450</v>
      </c>
      <c r="B216" s="71">
        <v>71</v>
      </c>
    </row>
    <row r="217" ht="15.6" spans="1:2">
      <c r="A217" s="71" t="s">
        <v>451</v>
      </c>
      <c r="B217" s="71">
        <v>64</v>
      </c>
    </row>
    <row r="218" ht="15.6" spans="1:2">
      <c r="A218" s="71" t="s">
        <v>452</v>
      </c>
      <c r="B218" s="71">
        <v>96</v>
      </c>
    </row>
    <row r="219" ht="15.6" spans="1:2">
      <c r="A219" s="71" t="s">
        <v>453</v>
      </c>
      <c r="B219" s="71">
        <v>43</v>
      </c>
    </row>
    <row r="220" ht="15.6" spans="1:2">
      <c r="A220" s="71" t="s">
        <v>454</v>
      </c>
      <c r="B220" s="71">
        <v>48</v>
      </c>
    </row>
    <row r="221" ht="15.6" spans="1:2">
      <c r="A221" s="71" t="s">
        <v>455</v>
      </c>
      <c r="B221" s="71">
        <v>39</v>
      </c>
    </row>
    <row r="222" ht="15.6" spans="1:2">
      <c r="A222" s="71" t="s">
        <v>456</v>
      </c>
      <c r="B222" s="71">
        <v>97</v>
      </c>
    </row>
    <row r="223" ht="15.6" spans="1:2">
      <c r="A223" s="71" t="s">
        <v>457</v>
      </c>
      <c r="B223" s="71">
        <v>30</v>
      </c>
    </row>
    <row r="224" ht="15.6" spans="1:2">
      <c r="A224" s="71" t="s">
        <v>458</v>
      </c>
      <c r="B224" s="71">
        <v>91</v>
      </c>
    </row>
    <row r="225" ht="15.6" spans="1:2">
      <c r="A225" s="71" t="s">
        <v>459</v>
      </c>
      <c r="B225" s="71">
        <v>100</v>
      </c>
    </row>
    <row r="226" ht="15.6" spans="1:2">
      <c r="A226" s="71" t="s">
        <v>460</v>
      </c>
      <c r="B226" s="71">
        <v>31</v>
      </c>
    </row>
    <row r="227" ht="15.6" spans="1:2">
      <c r="A227" s="71" t="s">
        <v>461</v>
      </c>
      <c r="B227" s="71">
        <v>60</v>
      </c>
    </row>
    <row r="228" ht="15.6" spans="1:2">
      <c r="A228" s="71" t="s">
        <v>462</v>
      </c>
      <c r="B228" s="71">
        <v>61</v>
      </c>
    </row>
    <row r="229" ht="15.6" spans="1:2">
      <c r="A229" s="71" t="s">
        <v>463</v>
      </c>
      <c r="B229" s="71">
        <v>76</v>
      </c>
    </row>
    <row r="230" ht="15.6" spans="1:2">
      <c r="A230" s="71" t="s">
        <v>464</v>
      </c>
      <c r="B230" s="71">
        <v>30</v>
      </c>
    </row>
    <row r="231" ht="15.6" spans="1:2">
      <c r="A231" s="71" t="s">
        <v>465</v>
      </c>
      <c r="B231" s="71">
        <v>29</v>
      </c>
    </row>
    <row r="232" ht="15.6" spans="1:2">
      <c r="A232" s="71" t="s">
        <v>466</v>
      </c>
      <c r="B232" s="71">
        <v>49</v>
      </c>
    </row>
    <row r="233" ht="15.6" spans="1:2">
      <c r="A233" s="71" t="s">
        <v>467</v>
      </c>
      <c r="B233" s="71">
        <v>62</v>
      </c>
    </row>
    <row r="234" ht="15.6" spans="1:2">
      <c r="A234" s="71" t="s">
        <v>468</v>
      </c>
      <c r="B234" s="71">
        <v>99</v>
      </c>
    </row>
    <row r="235" ht="15.6" spans="1:2">
      <c r="A235" s="71" t="s">
        <v>469</v>
      </c>
      <c r="B235" s="71">
        <v>90</v>
      </c>
    </row>
    <row r="236" ht="15.6" spans="1:2">
      <c r="A236" s="71" t="s">
        <v>470</v>
      </c>
      <c r="B236" s="71">
        <v>98</v>
      </c>
    </row>
    <row r="237" ht="15.6" spans="1:2">
      <c r="A237" s="71" t="s">
        <v>471</v>
      </c>
      <c r="B237" s="71">
        <v>66</v>
      </c>
    </row>
    <row r="238" ht="15.6" spans="1:2">
      <c r="A238" s="71" t="s">
        <v>472</v>
      </c>
      <c r="B238" s="71">
        <v>50</v>
      </c>
    </row>
    <row r="239" ht="15.6" spans="1:2">
      <c r="A239" s="71" t="s">
        <v>473</v>
      </c>
      <c r="B239" s="71">
        <v>94</v>
      </c>
    </row>
    <row r="240" ht="15.6" spans="1:2">
      <c r="A240" s="71" t="s">
        <v>474</v>
      </c>
      <c r="B240" s="71">
        <v>80</v>
      </c>
    </row>
    <row r="241" ht="15.6" spans="1:2">
      <c r="A241" s="71" t="s">
        <v>475</v>
      </c>
      <c r="B241" s="71">
        <v>88</v>
      </c>
    </row>
  </sheetData>
  <mergeCells count="3">
    <mergeCell ref="A2:D3"/>
    <mergeCell ref="A16:C17"/>
    <mergeCell ref="A130:C132"/>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8"/>
  <sheetViews>
    <sheetView tabSelected="1" topLeftCell="A69" workbookViewId="0">
      <selection activeCell="C94" sqref="C94"/>
    </sheetView>
  </sheetViews>
  <sheetFormatPr defaultColWidth="8.88888888888889" defaultRowHeight="14.4"/>
  <cols>
    <col min="1" max="1" width="18.6666666666667" customWidth="1"/>
    <col min="2" max="2" width="62.1111111111111" customWidth="1"/>
    <col min="3" max="3" width="21.4444444444444" customWidth="1"/>
    <col min="4" max="4" width="31.2222222222222" customWidth="1"/>
    <col min="6" max="6" width="14.7777777777778" customWidth="1"/>
    <col min="9" max="9" width="15.5555555555556" customWidth="1"/>
  </cols>
  <sheetData>
    <row r="1" spans="1:3">
      <c r="A1" s="16" t="s">
        <v>476</v>
      </c>
      <c r="B1" s="17"/>
      <c r="C1" s="17"/>
    </row>
    <row r="2" spans="1:3">
      <c r="A2" s="17"/>
      <c r="B2" s="17"/>
      <c r="C2" s="17"/>
    </row>
    <row r="3" ht="21" spans="1:12">
      <c r="A3" s="18" t="s">
        <v>477</v>
      </c>
      <c r="B3" s="19"/>
      <c r="C3" s="19"/>
      <c r="D3" s="19"/>
      <c r="E3" s="19"/>
      <c r="F3" s="19"/>
      <c r="G3" s="19"/>
      <c r="H3" s="19"/>
      <c r="I3" s="19"/>
      <c r="J3" s="19"/>
      <c r="K3" s="19"/>
      <c r="L3" s="19"/>
    </row>
    <row r="4" ht="21" spans="1:12">
      <c r="A4" s="18" t="s">
        <v>478</v>
      </c>
      <c r="B4" s="19"/>
      <c r="C4" s="19"/>
      <c r="D4" s="19"/>
      <c r="E4" s="19"/>
      <c r="F4" s="19"/>
      <c r="G4" s="19"/>
      <c r="H4" s="19"/>
      <c r="I4" s="19"/>
      <c r="J4" s="19"/>
      <c r="K4" s="19"/>
      <c r="L4" s="19"/>
    </row>
    <row r="5" ht="21" spans="1:1">
      <c r="A5" s="18" t="s">
        <v>479</v>
      </c>
    </row>
    <row r="7" ht="18" spans="1:2">
      <c r="A7" s="20">
        <f ca="1">TODAY()</f>
        <v>44711</v>
      </c>
      <c r="B7" s="21" t="s">
        <v>480</v>
      </c>
    </row>
    <row r="8" ht="15.6" spans="1:4">
      <c r="A8" s="22"/>
      <c r="B8" s="22"/>
      <c r="C8" s="22"/>
      <c r="D8" s="22"/>
    </row>
    <row r="9" ht="18" spans="1:9">
      <c r="A9" s="23" t="s">
        <v>481</v>
      </c>
      <c r="B9" s="23"/>
      <c r="C9" s="23"/>
      <c r="D9" s="23"/>
      <c r="E9" s="24"/>
      <c r="F9" s="24"/>
      <c r="G9" s="24"/>
      <c r="H9" s="24"/>
      <c r="I9" s="24"/>
    </row>
    <row r="10" ht="18" spans="1:9">
      <c r="A10" s="23" t="s">
        <v>482</v>
      </c>
      <c r="B10" s="23"/>
      <c r="C10" s="23"/>
      <c r="D10" s="23"/>
      <c r="E10" s="24"/>
      <c r="F10" s="24"/>
      <c r="G10" s="24"/>
      <c r="H10" s="24"/>
      <c r="I10" s="24"/>
    </row>
    <row r="11" ht="15.6" spans="1:4">
      <c r="A11" s="22"/>
      <c r="B11" s="22"/>
      <c r="C11" s="22"/>
      <c r="D11" s="22"/>
    </row>
    <row r="12" ht="15.6" spans="1:4">
      <c r="A12" s="22" t="s">
        <v>483</v>
      </c>
      <c r="B12" s="22" t="s">
        <v>484</v>
      </c>
      <c r="C12" s="22" t="s">
        <v>485</v>
      </c>
      <c r="D12" s="22" t="s">
        <v>486</v>
      </c>
    </row>
    <row r="13" ht="18" spans="1:4">
      <c r="A13" s="25" t="s">
        <v>114</v>
      </c>
      <c r="B13" s="26">
        <v>44552</v>
      </c>
      <c r="C13" s="27">
        <v>739866</v>
      </c>
      <c r="D13" s="28">
        <f ca="1">$A$7-B13</f>
        <v>159</v>
      </c>
    </row>
    <row r="14" ht="18" spans="1:4">
      <c r="A14" s="25" t="s">
        <v>115</v>
      </c>
      <c r="B14" s="26">
        <f>B13-25</f>
        <v>44527</v>
      </c>
      <c r="C14" s="27">
        <v>834715</v>
      </c>
      <c r="D14" s="28">
        <f ca="1">$A$7-B14</f>
        <v>184</v>
      </c>
    </row>
    <row r="15" ht="18" spans="1:4">
      <c r="A15" s="25" t="s">
        <v>116</v>
      </c>
      <c r="B15" s="26">
        <f>B14-56</f>
        <v>44471</v>
      </c>
      <c r="C15" s="27">
        <v>466905</v>
      </c>
      <c r="D15" s="28">
        <f ca="1">$A$7-B15</f>
        <v>240</v>
      </c>
    </row>
    <row r="16" ht="18" spans="1:4">
      <c r="A16" s="25" t="s">
        <v>156</v>
      </c>
      <c r="B16" s="26">
        <f>B15-29</f>
        <v>44442</v>
      </c>
      <c r="C16" s="27">
        <v>65051</v>
      </c>
      <c r="D16" s="28">
        <f ca="1">$A$7-B16</f>
        <v>269</v>
      </c>
    </row>
    <row r="17" ht="18" spans="1:4">
      <c r="A17" s="25" t="s">
        <v>487</v>
      </c>
      <c r="B17" s="26">
        <f>B16-100</f>
        <v>44342</v>
      </c>
      <c r="C17" s="27">
        <v>885581</v>
      </c>
      <c r="D17" s="28">
        <f ca="1">$A$7-B17</f>
        <v>369</v>
      </c>
    </row>
    <row r="18" ht="18" spans="1:4">
      <c r="A18" s="25" t="s">
        <v>488</v>
      </c>
      <c r="B18" s="26">
        <f>B17-180</f>
        <v>44162</v>
      </c>
      <c r="C18" s="27">
        <v>467495</v>
      </c>
      <c r="D18" s="28">
        <f ca="1">$A$7-B18</f>
        <v>549</v>
      </c>
    </row>
    <row r="21" ht="18" spans="1:1">
      <c r="A21" s="9" t="s">
        <v>489</v>
      </c>
    </row>
    <row r="22" ht="18" spans="1:1">
      <c r="A22" s="29" t="s">
        <v>490</v>
      </c>
    </row>
    <row r="23" ht="18" spans="1:1">
      <c r="A23" s="29" t="s">
        <v>491</v>
      </c>
    </row>
    <row r="24" spans="1:1">
      <c r="A24" s="20"/>
    </row>
    <row r="25" spans="1:1">
      <c r="A25" s="20"/>
    </row>
    <row r="26" spans="1:2">
      <c r="A26" s="30">
        <v>36798</v>
      </c>
      <c r="B26" s="8">
        <f>DAY(A26)</f>
        <v>29</v>
      </c>
    </row>
    <row r="27" spans="1:2">
      <c r="A27" s="8"/>
      <c r="B27" s="8">
        <f>MONTH(A26)</f>
        <v>9</v>
      </c>
    </row>
    <row r="28" spans="1:2">
      <c r="A28" s="8"/>
      <c r="B28" s="8">
        <f>YEAR(A26)</f>
        <v>2000</v>
      </c>
    </row>
    <row r="29" spans="1:2">
      <c r="A29" s="8"/>
      <c r="B29" s="8"/>
    </row>
    <row r="30" spans="1:2">
      <c r="A30" s="8"/>
      <c r="B30" s="30">
        <f>DATE(B28,B27,B26)</f>
        <v>36798</v>
      </c>
    </row>
    <row r="31" spans="1:2">
      <c r="A31" s="8"/>
      <c r="B31" s="8"/>
    </row>
    <row r="32" spans="1:2">
      <c r="A32" s="8"/>
      <c r="B32" s="30">
        <f>DATE(B28,B27+1,B26)</f>
        <v>36828</v>
      </c>
    </row>
    <row r="34" spans="1:3">
      <c r="A34" s="16" t="s">
        <v>492</v>
      </c>
      <c r="B34" s="17"/>
      <c r="C34" s="17"/>
    </row>
    <row r="35" spans="1:3">
      <c r="A35" s="17"/>
      <c r="B35" s="17"/>
      <c r="C35" s="17"/>
    </row>
    <row r="37" ht="15.6" spans="1:1">
      <c r="A37" s="10" t="s">
        <v>493</v>
      </c>
    </row>
    <row r="38" ht="15.6" spans="1:1">
      <c r="A38" s="10" t="s">
        <v>494</v>
      </c>
    </row>
    <row r="39" ht="15.6" spans="1:1">
      <c r="A39" s="10" t="s">
        <v>495</v>
      </c>
    </row>
    <row r="40" spans="1:1">
      <c r="A40" s="31"/>
    </row>
    <row r="41" spans="1:1">
      <c r="A41" s="31"/>
    </row>
    <row r="42" spans="1:1">
      <c r="A42" s="31"/>
    </row>
    <row r="43" spans="1:1">
      <c r="A43" s="31"/>
    </row>
    <row r="44" spans="1:1">
      <c r="A44" s="31"/>
    </row>
    <row r="45" spans="1:3">
      <c r="A45" s="32">
        <f ca="1">NOW()</f>
        <v>44711.5428356481</v>
      </c>
      <c r="B45" s="33" t="s">
        <v>496</v>
      </c>
      <c r="C45" s="8">
        <f ca="1">HOUR(A45)</f>
        <v>13</v>
      </c>
    </row>
    <row r="46" spans="1:3">
      <c r="A46" s="8"/>
      <c r="B46" s="8"/>
      <c r="C46" s="8"/>
    </row>
    <row r="47" spans="1:3">
      <c r="A47" s="8"/>
      <c r="B47" s="33" t="s">
        <v>497</v>
      </c>
      <c r="C47" s="8">
        <f ca="1">MINUTE(A45)</f>
        <v>1</v>
      </c>
    </row>
    <row r="48" spans="1:3">
      <c r="A48" s="8"/>
      <c r="B48" s="8"/>
      <c r="C48" s="8"/>
    </row>
    <row r="49" spans="1:3">
      <c r="A49" s="8"/>
      <c r="B49" s="33" t="s">
        <v>498</v>
      </c>
      <c r="C49" s="8">
        <f ca="1">-SECOND(A45)</f>
        <v>-41</v>
      </c>
    </row>
    <row r="53" ht="21" spans="1:2">
      <c r="A53" s="34" t="s">
        <v>499</v>
      </c>
      <c r="B53" s="35"/>
    </row>
    <row r="54" spans="1:2">
      <c r="A54" s="35" t="s">
        <v>500</v>
      </c>
      <c r="B54" s="35"/>
    </row>
    <row r="55" spans="1:2">
      <c r="A55" s="35" t="s">
        <v>501</v>
      </c>
      <c r="B55" s="35"/>
    </row>
    <row r="56" spans="1:2">
      <c r="A56" s="35"/>
      <c r="B56" s="35"/>
    </row>
    <row r="57" spans="1:2">
      <c r="A57" s="35"/>
      <c r="B57" s="35"/>
    </row>
    <row r="58" ht="15.6" spans="1:2">
      <c r="A58" s="36" t="s">
        <v>502</v>
      </c>
      <c r="B58" s="35"/>
    </row>
    <row r="59" spans="1:2">
      <c r="A59" s="35"/>
      <c r="B59" s="35"/>
    </row>
    <row r="60" ht="18" spans="1:10">
      <c r="A60" s="37">
        <v>44583</v>
      </c>
      <c r="B60" s="38">
        <f t="shared" ref="B60:B66" si="0">A60</f>
        <v>44583</v>
      </c>
      <c r="D60" s="39">
        <v>44583</v>
      </c>
      <c r="E60" s="40"/>
      <c r="F60" s="41">
        <v>44583</v>
      </c>
      <c r="I60" s="33" t="str">
        <f>TEXT(A60,"dddd")</f>
        <v>Saturday</v>
      </c>
      <c r="J60" s="33" t="str">
        <f>TEXT(A60,"ddd")</f>
        <v>Sat</v>
      </c>
    </row>
    <row r="61" ht="18" spans="1:10">
      <c r="A61" s="37">
        <f t="shared" ref="A61:F61" si="1">A60-5+23</f>
        <v>44601</v>
      </c>
      <c r="B61" s="38">
        <f t="shared" si="0"/>
        <v>44601</v>
      </c>
      <c r="D61" s="39">
        <f t="shared" si="1"/>
        <v>44601</v>
      </c>
      <c r="E61" s="40"/>
      <c r="F61" s="41">
        <f t="shared" si="1"/>
        <v>44601</v>
      </c>
      <c r="I61" s="33" t="str">
        <f t="shared" ref="I61:I66" si="2">TEXT(A61,"dddd")</f>
        <v>Wednesday</v>
      </c>
      <c r="J61" s="33" t="str">
        <f t="shared" ref="J61:J66" si="3">TEXT(A61,"ddd")</f>
        <v>Wed</v>
      </c>
    </row>
    <row r="62" ht="18" spans="1:10">
      <c r="A62" s="37">
        <f t="shared" ref="A62:F62" si="4">A60+5-125</f>
        <v>44463</v>
      </c>
      <c r="B62" s="38">
        <f t="shared" si="0"/>
        <v>44463</v>
      </c>
      <c r="D62" s="39">
        <f t="shared" si="4"/>
        <v>44463</v>
      </c>
      <c r="E62" s="40"/>
      <c r="F62" s="41">
        <f t="shared" si="4"/>
        <v>44463</v>
      </c>
      <c r="I62" s="33" t="str">
        <f t="shared" si="2"/>
        <v>Friday</v>
      </c>
      <c r="J62" s="33" t="str">
        <f t="shared" si="3"/>
        <v>Fri</v>
      </c>
    </row>
    <row r="63" ht="18" spans="1:10">
      <c r="A63" s="37">
        <f t="shared" ref="A63:F63" si="5">EDATE(A60,-5)+139</f>
        <v>44569</v>
      </c>
      <c r="B63" s="38">
        <f t="shared" si="0"/>
        <v>44569</v>
      </c>
      <c r="D63" s="39">
        <f t="shared" si="5"/>
        <v>44569</v>
      </c>
      <c r="E63" s="40"/>
      <c r="F63" s="41">
        <f t="shared" si="5"/>
        <v>44569</v>
      </c>
      <c r="I63" s="33" t="str">
        <f t="shared" si="2"/>
        <v>Saturday</v>
      </c>
      <c r="J63" s="33" t="str">
        <f t="shared" si="3"/>
        <v>Sat</v>
      </c>
    </row>
    <row r="64" ht="18" spans="1:10">
      <c r="A64" s="37">
        <f t="shared" ref="A64:F64" si="6">EDATE(A60,5)-263</f>
        <v>44471</v>
      </c>
      <c r="B64" s="38">
        <f t="shared" si="0"/>
        <v>44471</v>
      </c>
      <c r="D64" s="39">
        <f t="shared" si="6"/>
        <v>44471</v>
      </c>
      <c r="E64" s="40"/>
      <c r="F64" s="41">
        <f t="shared" si="6"/>
        <v>44471</v>
      </c>
      <c r="I64" s="33" t="str">
        <f t="shared" si="2"/>
        <v>Saturday</v>
      </c>
      <c r="J64" s="33" t="str">
        <f t="shared" si="3"/>
        <v>Sat</v>
      </c>
    </row>
    <row r="65" ht="18" spans="1:10">
      <c r="A65" s="37">
        <f t="shared" ref="A65:F65" si="7">EDATE(A60,-(5*12))-1245</f>
        <v>41512</v>
      </c>
      <c r="B65" s="38">
        <f t="shared" si="0"/>
        <v>41512</v>
      </c>
      <c r="D65" s="39">
        <f t="shared" si="7"/>
        <v>41512</v>
      </c>
      <c r="E65" s="40"/>
      <c r="F65" s="41">
        <f t="shared" si="7"/>
        <v>41512</v>
      </c>
      <c r="I65" s="33" t="str">
        <f t="shared" si="2"/>
        <v>Monday</v>
      </c>
      <c r="J65" s="33" t="str">
        <f t="shared" si="3"/>
        <v>Mon</v>
      </c>
    </row>
    <row r="66" ht="18" spans="1:10">
      <c r="A66" s="37">
        <f t="shared" ref="A66:F66" si="8">EDATE(A60,(5*12))-1891</f>
        <v>44518</v>
      </c>
      <c r="B66" s="38">
        <f t="shared" si="0"/>
        <v>44518</v>
      </c>
      <c r="D66" s="39">
        <f t="shared" si="8"/>
        <v>44518</v>
      </c>
      <c r="E66" s="40"/>
      <c r="F66" s="41">
        <f t="shared" si="8"/>
        <v>44518</v>
      </c>
      <c r="I66" s="33" t="str">
        <f t="shared" si="2"/>
        <v>Thursday</v>
      </c>
      <c r="J66" s="33" t="str">
        <f t="shared" si="3"/>
        <v>Thu</v>
      </c>
    </row>
    <row r="69" ht="21" spans="1:3">
      <c r="A69" s="42" t="s">
        <v>503</v>
      </c>
      <c r="B69" s="17"/>
      <c r="C69" s="43">
        <v>44711</v>
      </c>
    </row>
    <row r="70" spans="1:2">
      <c r="A70" s="17"/>
      <c r="B70" s="17"/>
    </row>
    <row r="71" ht="15.6" spans="1:3">
      <c r="A71" s="10" t="s">
        <v>504</v>
      </c>
      <c r="C71" s="44">
        <f>C69-5</f>
        <v>44706</v>
      </c>
    </row>
    <row r="74" spans="1:3">
      <c r="A74" s="45" t="s">
        <v>505</v>
      </c>
      <c r="C74" s="44">
        <f>C69+5</f>
        <v>44716</v>
      </c>
    </row>
    <row r="77" spans="1:4">
      <c r="A77" s="45" t="s">
        <v>506</v>
      </c>
      <c r="C77" s="20">
        <f>EDATE(C69,-5)</f>
        <v>44560</v>
      </c>
      <c r="D77" s="45" t="s">
        <v>507</v>
      </c>
    </row>
    <row r="80" spans="1:3">
      <c r="A80" s="45" t="s">
        <v>508</v>
      </c>
      <c r="C80" s="20">
        <f>EDATE(C69,5)</f>
        <v>44864</v>
      </c>
    </row>
    <row r="83" spans="1:3">
      <c r="A83" s="45" t="s">
        <v>509</v>
      </c>
      <c r="C83" s="20">
        <f>EDATE(C69,-(5*12))</f>
        <v>42885</v>
      </c>
    </row>
    <row r="86" spans="1:3">
      <c r="A86" s="45" t="s">
        <v>510</v>
      </c>
      <c r="C86" s="20">
        <f>EDATE(C69,(5*12))</f>
        <v>46537</v>
      </c>
    </row>
    <row r="89" spans="1:3">
      <c r="A89" s="42" t="s">
        <v>511</v>
      </c>
      <c r="B89" s="17"/>
      <c r="C89" s="10" t="s">
        <v>512</v>
      </c>
    </row>
    <row r="90" spans="1:2">
      <c r="A90" s="17"/>
      <c r="B90" s="17"/>
    </row>
    <row r="91" spans="1:2">
      <c r="A91" t="s">
        <v>513</v>
      </c>
      <c r="B91" s="20">
        <v>36526</v>
      </c>
    </row>
    <row r="93" spans="1:2">
      <c r="A93" t="s">
        <v>514</v>
      </c>
      <c r="B93" s="20">
        <v>44796</v>
      </c>
    </row>
    <row r="95" spans="1:1">
      <c r="A95" t="s">
        <v>515</v>
      </c>
    </row>
    <row r="96" spans="1:2">
      <c r="A96" t="s">
        <v>516</v>
      </c>
      <c r="B96">
        <f>DATEDIF(B91,B93,"Y")</f>
        <v>22</v>
      </c>
    </row>
    <row r="97" spans="1:2">
      <c r="A97" t="s">
        <v>517</v>
      </c>
      <c r="B97">
        <f>DATEDIF(B91,B93,"M")</f>
        <v>271</v>
      </c>
    </row>
    <row r="98" spans="1:2">
      <c r="A98" t="s">
        <v>518</v>
      </c>
      <c r="B98">
        <f>DATEDIF(B91,B93,"D")</f>
        <v>8270</v>
      </c>
    </row>
  </sheetData>
  <mergeCells count="5">
    <mergeCell ref="A1:C2"/>
    <mergeCell ref="A34:C35"/>
    <mergeCell ref="A69:B70"/>
    <mergeCell ref="A89:B90"/>
    <mergeCell ref="C89:D90"/>
  </mergeCells>
  <pageMargins left="0.75" right="0.75" top="1" bottom="1" header="0.5" footer="0.5"/>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9"/>
  <sheetViews>
    <sheetView topLeftCell="A77" workbookViewId="0">
      <selection activeCell="C61" sqref="C61"/>
    </sheetView>
  </sheetViews>
  <sheetFormatPr defaultColWidth="8.88888888888889" defaultRowHeight="14.4" outlineLevelCol="6"/>
  <cols>
    <col min="1" max="1" width="16.2222222222222" customWidth="1"/>
    <col min="2" max="2" width="23.3333333333333" customWidth="1"/>
    <col min="3" max="3" width="41.1111111111111" customWidth="1"/>
    <col min="4" max="4" width="29.2222222222222" customWidth="1"/>
  </cols>
  <sheetData>
    <row r="1" spans="1:7">
      <c r="A1" s="1" t="s">
        <v>519</v>
      </c>
      <c r="B1" s="2"/>
      <c r="C1" s="2"/>
      <c r="D1" s="2"/>
      <c r="E1" s="2"/>
      <c r="F1" s="2"/>
      <c r="G1" s="2"/>
    </row>
    <row r="2" spans="1:7">
      <c r="A2" s="2"/>
      <c r="B2" s="2"/>
      <c r="C2" s="2"/>
      <c r="D2" s="2"/>
      <c r="E2" s="2"/>
      <c r="F2" s="2"/>
      <c r="G2" s="2"/>
    </row>
    <row r="3" ht="18" spans="1:3">
      <c r="A3" s="3" t="s">
        <v>520</v>
      </c>
      <c r="B3" s="4"/>
      <c r="C3" s="5"/>
    </row>
    <row r="4" ht="18" spans="1:3">
      <c r="A4" s="6">
        <v>1</v>
      </c>
      <c r="B4" s="7" t="s">
        <v>521</v>
      </c>
      <c r="C4" s="8"/>
    </row>
    <row r="5" ht="18" spans="1:3">
      <c r="A5" s="6">
        <v>2</v>
      </c>
      <c r="B5" s="7" t="s">
        <v>522</v>
      </c>
      <c r="C5" s="8"/>
    </row>
    <row r="6" ht="18" spans="1:3">
      <c r="A6" s="6">
        <v>3</v>
      </c>
      <c r="B6" s="7" t="s">
        <v>523</v>
      </c>
      <c r="C6" s="8"/>
    </row>
    <row r="7" ht="18" spans="1:3">
      <c r="A7" s="6">
        <v>4</v>
      </c>
      <c r="B7" s="7" t="s">
        <v>524</v>
      </c>
      <c r="C7" s="8"/>
    </row>
    <row r="8" ht="18" spans="1:3">
      <c r="A8" s="6">
        <v>5</v>
      </c>
      <c r="B8" s="7" t="s">
        <v>525</v>
      </c>
      <c r="C8" s="8"/>
    </row>
    <row r="9" ht="18" spans="1:3">
      <c r="A9" s="6">
        <v>6</v>
      </c>
      <c r="B9" s="7" t="s">
        <v>526</v>
      </c>
      <c r="C9" s="8"/>
    </row>
    <row r="10" ht="18" spans="1:3">
      <c r="A10" s="6">
        <v>7</v>
      </c>
      <c r="B10" s="7" t="s">
        <v>527</v>
      </c>
      <c r="C10" s="8"/>
    </row>
    <row r="11" ht="18" spans="1:3">
      <c r="A11" s="6">
        <v>8</v>
      </c>
      <c r="B11" s="7" t="s">
        <v>528</v>
      </c>
      <c r="C11" s="8"/>
    </row>
    <row r="13" ht="25" customHeight="1"/>
    <row r="14" ht="25" customHeight="1"/>
    <row r="15" ht="25" customHeight="1" spans="1:2">
      <c r="A15" s="9" t="s">
        <v>529</v>
      </c>
      <c r="B15" s="10" t="s">
        <v>530</v>
      </c>
    </row>
    <row r="16" ht="25" customHeight="1" spans="1:2">
      <c r="A16" s="9" t="s">
        <v>531</v>
      </c>
      <c r="B16" s="10" t="s">
        <v>532</v>
      </c>
    </row>
    <row r="17" ht="25" customHeight="1"/>
    <row r="18" ht="18" customHeight="1" spans="1:4">
      <c r="A18" s="11" t="s">
        <v>15</v>
      </c>
      <c r="B18" s="11" t="s">
        <v>533</v>
      </c>
      <c r="C18" s="11" t="s">
        <v>534</v>
      </c>
      <c r="D18" s="11" t="s">
        <v>535</v>
      </c>
    </row>
    <row r="19" ht="19" customHeight="1" spans="1:4">
      <c r="A19" s="12">
        <v>44355</v>
      </c>
      <c r="B19" s="13" t="s">
        <v>536</v>
      </c>
      <c r="C19" s="13" t="s">
        <v>537</v>
      </c>
      <c r="D19" s="14">
        <v>37300</v>
      </c>
    </row>
    <row r="20" ht="19" customHeight="1" spans="1:4">
      <c r="A20" s="12">
        <v>44444</v>
      </c>
      <c r="B20" s="13" t="s">
        <v>536</v>
      </c>
      <c r="C20" s="13" t="s">
        <v>538</v>
      </c>
      <c r="D20" s="14">
        <v>22100</v>
      </c>
    </row>
    <row r="21" ht="22" customHeight="1" spans="1:4">
      <c r="A21" s="12">
        <v>44289</v>
      </c>
      <c r="B21" s="13" t="s">
        <v>539</v>
      </c>
      <c r="C21" s="13" t="s">
        <v>537</v>
      </c>
      <c r="D21" s="14">
        <v>9300</v>
      </c>
    </row>
    <row r="22" ht="18" customHeight="1" spans="1:4">
      <c r="A22" s="12">
        <v>44343</v>
      </c>
      <c r="B22" s="13" t="s">
        <v>539</v>
      </c>
      <c r="C22" s="13" t="s">
        <v>540</v>
      </c>
      <c r="D22" s="14">
        <v>43300</v>
      </c>
    </row>
    <row r="23" ht="19" customHeight="1" spans="1:4">
      <c r="A23" s="12">
        <v>44435</v>
      </c>
      <c r="B23" s="13" t="s">
        <v>539</v>
      </c>
      <c r="C23" s="13" t="s">
        <v>541</v>
      </c>
      <c r="D23" s="14">
        <v>47800</v>
      </c>
    </row>
    <row r="24" ht="19" customHeight="1" spans="1:4">
      <c r="A24" s="12">
        <v>44437</v>
      </c>
      <c r="B24" s="13" t="s">
        <v>539</v>
      </c>
      <c r="C24" s="13" t="s">
        <v>542</v>
      </c>
      <c r="D24" s="14">
        <v>47100</v>
      </c>
    </row>
    <row r="25" ht="19" customHeight="1" spans="1:4">
      <c r="A25" s="12">
        <v>44442</v>
      </c>
      <c r="B25" s="13" t="s">
        <v>539</v>
      </c>
      <c r="C25" s="13" t="s">
        <v>542</v>
      </c>
      <c r="D25" s="14">
        <v>40300</v>
      </c>
    </row>
    <row r="26" ht="21" customHeight="1" spans="1:4">
      <c r="A26" s="12">
        <v>44308</v>
      </c>
      <c r="B26" s="13" t="s">
        <v>543</v>
      </c>
      <c r="C26" s="13" t="s">
        <v>544</v>
      </c>
      <c r="D26" s="14">
        <v>33000</v>
      </c>
    </row>
    <row r="27" ht="20" customHeight="1" spans="1:4">
      <c r="A27" s="12">
        <v>44337</v>
      </c>
      <c r="B27" s="13" t="s">
        <v>543</v>
      </c>
      <c r="C27" s="13" t="s">
        <v>545</v>
      </c>
      <c r="D27" s="14">
        <v>40700</v>
      </c>
    </row>
    <row r="28" ht="21" customHeight="1" spans="1:4">
      <c r="A28" s="12">
        <v>44357</v>
      </c>
      <c r="B28" s="13" t="s">
        <v>543</v>
      </c>
      <c r="C28" s="13" t="s">
        <v>546</v>
      </c>
      <c r="D28" s="14">
        <v>10800</v>
      </c>
    </row>
    <row r="29" ht="19" customHeight="1" spans="1:4">
      <c r="A29" s="12">
        <v>44417</v>
      </c>
      <c r="B29" s="13" t="s">
        <v>543</v>
      </c>
      <c r="C29" s="13" t="s">
        <v>541</v>
      </c>
      <c r="D29" s="14">
        <v>39000</v>
      </c>
    </row>
    <row r="30" ht="21" customHeight="1" spans="1:4">
      <c r="A30" s="12">
        <v>44425</v>
      </c>
      <c r="B30" s="13" t="s">
        <v>543</v>
      </c>
      <c r="C30" s="13" t="s">
        <v>547</v>
      </c>
      <c r="D30" s="14">
        <v>47800</v>
      </c>
    </row>
    <row r="31" ht="25" customHeight="1" spans="1:4">
      <c r="A31" s="12">
        <v>44303</v>
      </c>
      <c r="B31" s="13" t="s">
        <v>548</v>
      </c>
      <c r="C31" s="13" t="s">
        <v>538</v>
      </c>
      <c r="D31" s="14">
        <v>14900</v>
      </c>
    </row>
    <row r="32" ht="20" customHeight="1" spans="1:4">
      <c r="A32" s="12">
        <v>44325</v>
      </c>
      <c r="B32" s="13" t="s">
        <v>548</v>
      </c>
      <c r="C32" s="13" t="s">
        <v>538</v>
      </c>
      <c r="D32" s="14">
        <v>37000</v>
      </c>
    </row>
    <row r="33" ht="24" customHeight="1" spans="1:4">
      <c r="A33" s="12">
        <v>44358</v>
      </c>
      <c r="B33" s="13" t="s">
        <v>548</v>
      </c>
      <c r="C33" s="13" t="s">
        <v>541</v>
      </c>
      <c r="D33" s="14">
        <v>9600</v>
      </c>
    </row>
    <row r="34" ht="15" spans="1:4">
      <c r="A34" s="12">
        <v>44434</v>
      </c>
      <c r="B34" s="13" t="s">
        <v>548</v>
      </c>
      <c r="C34" s="13" t="s">
        <v>540</v>
      </c>
      <c r="D34" s="14">
        <v>43000</v>
      </c>
    </row>
    <row r="36" ht="15.6" spans="1:1">
      <c r="A36" s="10"/>
    </row>
    <row r="37" ht="15.6" spans="1:1">
      <c r="A37" s="10"/>
    </row>
    <row r="38" ht="15.6" spans="1:1">
      <c r="A38" s="10" t="s">
        <v>549</v>
      </c>
    </row>
    <row r="39" ht="18" spans="1:4">
      <c r="A39" s="11" t="s">
        <v>15</v>
      </c>
      <c r="B39" s="11" t="s">
        <v>533</v>
      </c>
      <c r="C39" s="11" t="s">
        <v>534</v>
      </c>
      <c r="D39" s="11" t="s">
        <v>535</v>
      </c>
    </row>
    <row r="40" ht="15" spans="1:4">
      <c r="A40" s="12">
        <v>44325</v>
      </c>
      <c r="B40" s="13" t="s">
        <v>548</v>
      </c>
      <c r="C40" s="13" t="s">
        <v>538</v>
      </c>
      <c r="D40" s="14">
        <v>37000</v>
      </c>
    </row>
    <row r="41" ht="15" spans="1:4">
      <c r="A41" s="12">
        <v>44444</v>
      </c>
      <c r="B41" s="13" t="s">
        <v>536</v>
      </c>
      <c r="C41" s="13" t="s">
        <v>538</v>
      </c>
      <c r="D41" s="14">
        <v>22100</v>
      </c>
    </row>
    <row r="42" ht="15" spans="1:4">
      <c r="A42" s="12">
        <v>44303</v>
      </c>
      <c r="B42" s="13" t="s">
        <v>548</v>
      </c>
      <c r="C42" s="13" t="s">
        <v>538</v>
      </c>
      <c r="D42" s="14">
        <v>14900</v>
      </c>
    </row>
    <row r="43" ht="15" spans="1:4">
      <c r="A43" s="12">
        <v>44437</v>
      </c>
      <c r="B43" s="13" t="s">
        <v>539</v>
      </c>
      <c r="C43" s="13" t="s">
        <v>542</v>
      </c>
      <c r="D43" s="14">
        <v>47100</v>
      </c>
    </row>
    <row r="44" ht="15" spans="1:4">
      <c r="A44" s="12">
        <v>44442</v>
      </c>
      <c r="B44" s="13" t="s">
        <v>539</v>
      </c>
      <c r="C44" s="13" t="s">
        <v>542</v>
      </c>
      <c r="D44" s="14">
        <v>40300</v>
      </c>
    </row>
    <row r="45" ht="15" spans="1:4">
      <c r="A45" s="12">
        <v>44343</v>
      </c>
      <c r="B45" s="13" t="s">
        <v>539</v>
      </c>
      <c r="C45" s="13" t="s">
        <v>540</v>
      </c>
      <c r="D45" s="14">
        <v>43300</v>
      </c>
    </row>
    <row r="46" ht="15" spans="1:4">
      <c r="A46" s="12">
        <v>44434</v>
      </c>
      <c r="B46" s="13" t="s">
        <v>548</v>
      </c>
      <c r="C46" s="13" t="s">
        <v>540</v>
      </c>
      <c r="D46" s="14">
        <v>43000</v>
      </c>
    </row>
    <row r="47" ht="15" spans="1:4">
      <c r="A47" s="12">
        <v>44425</v>
      </c>
      <c r="B47" s="13" t="s">
        <v>543</v>
      </c>
      <c r="C47" s="13" t="s">
        <v>547</v>
      </c>
      <c r="D47" s="14">
        <v>47800</v>
      </c>
    </row>
    <row r="48" ht="15" spans="1:4">
      <c r="A48" s="12">
        <v>44308</v>
      </c>
      <c r="B48" s="13" t="s">
        <v>543</v>
      </c>
      <c r="C48" s="13" t="s">
        <v>544</v>
      </c>
      <c r="D48" s="14">
        <v>33000</v>
      </c>
    </row>
    <row r="49" ht="18" customHeight="1" spans="1:4">
      <c r="A49" s="12">
        <v>44357</v>
      </c>
      <c r="B49" s="13" t="s">
        <v>543</v>
      </c>
      <c r="C49" s="13" t="s">
        <v>546</v>
      </c>
      <c r="D49" s="14">
        <v>10800</v>
      </c>
    </row>
    <row r="50" ht="15" spans="1:4">
      <c r="A50" s="12">
        <v>44337</v>
      </c>
      <c r="B50" s="13" t="s">
        <v>543</v>
      </c>
      <c r="C50" s="13" t="s">
        <v>545</v>
      </c>
      <c r="D50" s="14">
        <v>40700</v>
      </c>
    </row>
    <row r="51" ht="15" spans="1:4">
      <c r="A51" s="12">
        <v>44435</v>
      </c>
      <c r="B51" s="13" t="s">
        <v>539</v>
      </c>
      <c r="C51" s="13" t="s">
        <v>541</v>
      </c>
      <c r="D51" s="14">
        <v>47800</v>
      </c>
    </row>
    <row r="52" ht="15" spans="1:4">
      <c r="A52" s="12">
        <v>44417</v>
      </c>
      <c r="B52" s="13" t="s">
        <v>543</v>
      </c>
      <c r="C52" s="13" t="s">
        <v>541</v>
      </c>
      <c r="D52" s="14">
        <v>39000</v>
      </c>
    </row>
    <row r="53" ht="15" spans="1:4">
      <c r="A53" s="12">
        <v>44358</v>
      </c>
      <c r="B53" s="13" t="s">
        <v>548</v>
      </c>
      <c r="C53" s="13" t="s">
        <v>541</v>
      </c>
      <c r="D53" s="14">
        <v>9600</v>
      </c>
    </row>
    <row r="54" ht="15" spans="1:4">
      <c r="A54" s="12">
        <v>44355</v>
      </c>
      <c r="B54" s="13" t="s">
        <v>536</v>
      </c>
      <c r="C54" s="13" t="s">
        <v>537</v>
      </c>
      <c r="D54" s="14">
        <v>37300</v>
      </c>
    </row>
    <row r="55" ht="15" spans="1:4">
      <c r="A55" s="12">
        <v>44289</v>
      </c>
      <c r="B55" s="13" t="s">
        <v>539</v>
      </c>
      <c r="C55" s="13" t="s">
        <v>537</v>
      </c>
      <c r="D55" s="14">
        <v>9300</v>
      </c>
    </row>
    <row r="58" ht="21" spans="1:1">
      <c r="A58" s="15" t="s">
        <v>522</v>
      </c>
    </row>
    <row r="59" ht="18" spans="1:1">
      <c r="A59" s="7"/>
    </row>
  </sheetData>
  <sortState ref="A44:D59">
    <sortCondition ref="C44:C59"/>
    <sortCondition ref="D44:D59" descending="1"/>
  </sortState>
  <mergeCells count="1">
    <mergeCell ref="A1:G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VLOOKUP</vt:lpstr>
      <vt:lpstr>HLOOKUP</vt:lpstr>
      <vt:lpstr>MATCH</vt:lpstr>
      <vt:lpstr>INDEX</vt:lpstr>
      <vt:lpstr>MATCH_INDEX</vt:lpstr>
      <vt:lpstr>MrBachatLAL</vt:lpstr>
      <vt:lpstr>INDIRECT</vt:lpstr>
      <vt:lpstr>MrBachatLAL Example</vt:lpstr>
      <vt:lpstr>Array_1</vt:lpstr>
      <vt:lpstr>Basics</vt:lpstr>
      <vt:lpstr>Statistical_Functions</vt:lpstr>
      <vt:lpstr>Date&amp;Time</vt:lpstr>
      <vt:lpstr>Arranging_and_Filtering_data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mayank.singh</dc:creator>
  <cp:lastModifiedBy>mayank.singh</cp:lastModifiedBy>
  <dcterms:created xsi:type="dcterms:W3CDTF">2022-05-11T17:39:00Z</dcterms:created>
  <dcterms:modified xsi:type="dcterms:W3CDTF">2022-05-31T06:24:36Z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4E3781E140634D96B02F338921DA4673</vt:lpwstr>
  </property>
  <property fmtid="{D5CDD505-2E9C-101B-9397-08002B2CF9AE}" pid="3" name="KSOProductBuildVer">
    <vt:lpwstr>1033-11.2.0.11074</vt:lpwstr>
  </property>
</Properties>
</file>