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3D95F0F-603F-420C-BEE4-2CFC078775B9}" xr6:coauthVersionLast="47" xr6:coauthVersionMax="47" xr10:uidLastSave="{00000000-0000-0000-0000-000000000000}"/>
  <bookViews>
    <workbookView xWindow="-108" yWindow="-108" windowWidth="23256" windowHeight="12456" xr2:uid="{D6B6D3AD-9C8F-42C9-8B59-6723EB14F939}"/>
  </bookViews>
  <sheets>
    <sheet name="Rocinante Models" sheetId="1" r:id="rId1"/>
    <sheet name="Marengo Models" sheetId="2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7" i="4" l="1"/>
  <c r="D4" i="4"/>
  <c r="C6" i="4"/>
  <c r="C7" i="4" s="1"/>
  <c r="E7" i="4" s="1"/>
  <c r="E11" i="4" s="1"/>
  <c r="C3" i="4"/>
  <c r="C4" i="4" s="1"/>
  <c r="E4" i="4" s="1"/>
  <c r="E10" i="4" s="1"/>
  <c r="I3" i="1" l="1"/>
  <c r="I4" i="1"/>
  <c r="F4" i="2" l="1"/>
  <c r="D4" i="2"/>
  <c r="E4" i="2"/>
  <c r="C4" i="2"/>
  <c r="F3" i="2"/>
  <c r="D3" i="2"/>
  <c r="E3" i="2"/>
  <c r="C3" i="2"/>
  <c r="H7" i="2" l="1"/>
  <c r="I8" i="2"/>
  <c r="I3" i="2"/>
  <c r="I4" i="2"/>
  <c r="G7" i="2"/>
  <c r="G30" i="2"/>
  <c r="H11" i="2"/>
  <c r="I10" i="2"/>
  <c r="H10" i="2"/>
  <c r="G18" i="2"/>
  <c r="G33" i="2"/>
  <c r="G21" i="2"/>
  <c r="G9" i="2"/>
  <c r="G32" i="2"/>
  <c r="G20" i="2"/>
  <c r="G8" i="2"/>
  <c r="H34" i="2"/>
  <c r="H30" i="2"/>
  <c r="H26" i="2"/>
  <c r="H22" i="2"/>
  <c r="H18" i="2"/>
  <c r="H14" i="2"/>
  <c r="G31" i="2"/>
  <c r="G19" i="2"/>
  <c r="I37" i="2"/>
  <c r="I33" i="2"/>
  <c r="I29" i="2"/>
  <c r="I25" i="2"/>
  <c r="I21" i="2"/>
  <c r="I17" i="2"/>
  <c r="I13" i="2"/>
  <c r="I9" i="2"/>
  <c r="G29" i="2"/>
  <c r="G17" i="2"/>
  <c r="H37" i="2"/>
  <c r="H33" i="2"/>
  <c r="H29" i="2"/>
  <c r="H25" i="2"/>
  <c r="H21" i="2"/>
  <c r="H17" i="2"/>
  <c r="H13" i="2"/>
  <c r="H9" i="2"/>
  <c r="H8" i="2"/>
  <c r="G26" i="2"/>
  <c r="G14" i="2"/>
  <c r="H36" i="2"/>
  <c r="H32" i="2"/>
  <c r="H28" i="2"/>
  <c r="H24" i="2"/>
  <c r="H20" i="2"/>
  <c r="H16" i="2"/>
  <c r="H12" i="2"/>
  <c r="G37" i="2"/>
  <c r="G25" i="2"/>
  <c r="G13" i="2"/>
  <c r="I35" i="2"/>
  <c r="I31" i="2"/>
  <c r="I27" i="2"/>
  <c r="I23" i="2"/>
  <c r="I19" i="2"/>
  <c r="I15" i="2"/>
  <c r="I11" i="2"/>
  <c r="I7" i="2"/>
  <c r="G28" i="2"/>
  <c r="G16" i="2"/>
  <c r="I36" i="2"/>
  <c r="I32" i="2"/>
  <c r="I28" i="2"/>
  <c r="I24" i="2"/>
  <c r="I20" i="2"/>
  <c r="I16" i="2"/>
  <c r="I12" i="2"/>
  <c r="G27" i="2"/>
  <c r="G15" i="2"/>
  <c r="G36" i="2"/>
  <c r="G24" i="2"/>
  <c r="G12" i="2"/>
  <c r="G35" i="2"/>
  <c r="G23" i="2"/>
  <c r="G11" i="2"/>
  <c r="H35" i="2"/>
  <c r="H31" i="2"/>
  <c r="H27" i="2"/>
  <c r="H23" i="2"/>
  <c r="H19" i="2"/>
  <c r="H15" i="2"/>
  <c r="G34" i="2"/>
  <c r="G22" i="2"/>
  <c r="G10" i="2"/>
  <c r="I34" i="2"/>
  <c r="I30" i="2"/>
  <c r="I26" i="2"/>
  <c r="I22" i="2"/>
  <c r="I18" i="2"/>
  <c r="I14" i="2"/>
  <c r="D3" i="1"/>
  <c r="F4" i="1"/>
  <c r="E4" i="1"/>
  <c r="D4" i="1"/>
  <c r="H23" i="1" s="1"/>
  <c r="F3" i="1"/>
  <c r="E3" i="1"/>
  <c r="C4" i="1"/>
  <c r="C3" i="1"/>
  <c r="I10" i="1" l="1"/>
  <c r="H15" i="1"/>
  <c r="H31" i="1"/>
  <c r="I8" i="1"/>
  <c r="G15" i="1"/>
  <c r="G27" i="1"/>
  <c r="G39" i="1"/>
  <c r="G16" i="1"/>
  <c r="G28" i="1"/>
  <c r="G40" i="1"/>
  <c r="G17" i="1"/>
  <c r="G29" i="1"/>
  <c r="G41" i="1"/>
  <c r="G18" i="1"/>
  <c r="G30" i="1"/>
  <c r="G7" i="1"/>
  <c r="G19" i="1"/>
  <c r="G31" i="1"/>
  <c r="G8" i="1"/>
  <c r="G20" i="1"/>
  <c r="G32" i="1"/>
  <c r="G9" i="1"/>
  <c r="G21" i="1"/>
  <c r="G34" i="1"/>
  <c r="G23" i="1"/>
  <c r="G22" i="1"/>
  <c r="G13" i="1"/>
  <c r="H14" i="1"/>
  <c r="H18" i="1"/>
  <c r="H22" i="1"/>
  <c r="H26" i="1"/>
  <c r="H30" i="1"/>
  <c r="H34" i="1"/>
  <c r="H38" i="1"/>
  <c r="G11" i="1"/>
  <c r="H27" i="1"/>
  <c r="H11" i="1"/>
  <c r="G10" i="1"/>
  <c r="H9" i="1"/>
  <c r="H39" i="1"/>
  <c r="G37" i="1"/>
  <c r="G35" i="1"/>
  <c r="H35" i="1"/>
  <c r="H19" i="1"/>
  <c r="G33" i="1"/>
  <c r="G12" i="1"/>
  <c r="G25" i="1"/>
  <c r="I38" i="1"/>
  <c r="I34" i="1"/>
  <c r="I30" i="1"/>
  <c r="I26" i="1"/>
  <c r="I22" i="1"/>
  <c r="I18" i="1"/>
  <c r="I14" i="1"/>
  <c r="I41" i="1"/>
  <c r="I37" i="1"/>
  <c r="I33" i="1"/>
  <c r="I29" i="1"/>
  <c r="I25" i="1"/>
  <c r="I21" i="1"/>
  <c r="I17" i="1"/>
  <c r="I13" i="1"/>
  <c r="H41" i="1"/>
  <c r="H37" i="1"/>
  <c r="H33" i="1"/>
  <c r="H29" i="1"/>
  <c r="H25" i="1"/>
  <c r="H21" i="1"/>
  <c r="H17" i="1"/>
  <c r="H13" i="1"/>
  <c r="I40" i="1"/>
  <c r="I36" i="1"/>
  <c r="I32" i="1"/>
  <c r="I28" i="1"/>
  <c r="I24" i="1"/>
  <c r="I20" i="1"/>
  <c r="I16" i="1"/>
  <c r="I12" i="1"/>
  <c r="G38" i="1"/>
  <c r="G26" i="1"/>
  <c r="G14" i="1"/>
  <c r="H40" i="1"/>
  <c r="H36" i="1"/>
  <c r="H32" i="1"/>
  <c r="H28" i="1"/>
  <c r="H24" i="1"/>
  <c r="H20" i="1"/>
  <c r="H16" i="1"/>
  <c r="H12" i="1"/>
  <c r="H8" i="1"/>
  <c r="G36" i="1"/>
  <c r="G24" i="1"/>
  <c r="I39" i="1"/>
  <c r="I35" i="1"/>
  <c r="I31" i="1"/>
  <c r="I27" i="1"/>
  <c r="I23" i="1"/>
  <c r="I19" i="1"/>
  <c r="I15" i="1"/>
  <c r="I11" i="1"/>
  <c r="I7" i="1"/>
  <c r="H7" i="1"/>
  <c r="H10" i="1"/>
  <c r="I9" i="1"/>
</calcChain>
</file>

<file path=xl/sharedStrings.xml><?xml version="1.0" encoding="utf-8"?>
<sst xmlns="http://schemas.openxmlformats.org/spreadsheetml/2006/main" count="157" uniqueCount="115">
  <si>
    <t>Top speed (Km/hr)</t>
  </si>
  <si>
    <t>Rocinante 1</t>
  </si>
  <si>
    <t>Rocinante 2</t>
  </si>
  <si>
    <t>Rocinante 3</t>
  </si>
  <si>
    <t>Rocinante 4</t>
  </si>
  <si>
    <t>Rocinante 5</t>
  </si>
  <si>
    <t>Rocinante 6</t>
  </si>
  <si>
    <t>Rocinante 7</t>
  </si>
  <si>
    <t>Rocinante 8</t>
  </si>
  <si>
    <t>Rocinante 9</t>
  </si>
  <si>
    <t>Rocinante 10</t>
  </si>
  <si>
    <t>Rocinante 11</t>
  </si>
  <si>
    <t>Rocinante 12</t>
  </si>
  <si>
    <t>Rocinante 13</t>
  </si>
  <si>
    <t>Rocinante 14</t>
  </si>
  <si>
    <t>Rocinante 15</t>
  </si>
  <si>
    <t>Rocinante 16</t>
  </si>
  <si>
    <t>Rocinante 17</t>
  </si>
  <si>
    <t>Rocinante 18</t>
  </si>
  <si>
    <t>Rocinante 19</t>
  </si>
  <si>
    <t>Rocinante 20</t>
  </si>
  <si>
    <t>Rocinante 21</t>
  </si>
  <si>
    <t>Rocinante 22</t>
  </si>
  <si>
    <t>Rocinante 23</t>
  </si>
  <si>
    <t>Rocinante 24</t>
  </si>
  <si>
    <t>Rocinante 25</t>
  </si>
  <si>
    <t>Rocinante 26</t>
  </si>
  <si>
    <t>Rocinante 27</t>
  </si>
  <si>
    <t>Rocinante 28</t>
  </si>
  <si>
    <t>Rocinante 29</t>
  </si>
  <si>
    <t>Rocinante 30</t>
  </si>
  <si>
    <t>Rocinante 31</t>
  </si>
  <si>
    <t>Rocinante 32</t>
  </si>
  <si>
    <t>Rocinante 33</t>
  </si>
  <si>
    <t>Rocinante 34</t>
  </si>
  <si>
    <t>Rocinante 35</t>
  </si>
  <si>
    <t>Sales 
(in 1,000 units)</t>
  </si>
  <si>
    <t>Price
(in lakh rupees)</t>
  </si>
  <si>
    <t>Mileage
(Km/ltr)</t>
  </si>
  <si>
    <t>Cars</t>
  </si>
  <si>
    <t>Marengo 1</t>
  </si>
  <si>
    <t>Marengo 2</t>
  </si>
  <si>
    <t>Marengo 3</t>
  </si>
  <si>
    <t>Marengo 4</t>
  </si>
  <si>
    <t>Marengo 5</t>
  </si>
  <si>
    <t>Marengo 6</t>
  </si>
  <si>
    <t>Marengo 7</t>
  </si>
  <si>
    <t>Marengo 8</t>
  </si>
  <si>
    <t>Marengo 9</t>
  </si>
  <si>
    <t>Marengo 10</t>
  </si>
  <si>
    <t>Marengo 11</t>
  </si>
  <si>
    <t>Marengo 12</t>
  </si>
  <si>
    <t>Marengo 13</t>
  </si>
  <si>
    <t>Marengo 14</t>
  </si>
  <si>
    <t>Marengo 15</t>
  </si>
  <si>
    <t>Marengo 16</t>
  </si>
  <si>
    <t>Marengo 17</t>
  </si>
  <si>
    <t>Marengo 18</t>
  </si>
  <si>
    <t>Marengo 19</t>
  </si>
  <si>
    <t>Marengo 20</t>
  </si>
  <si>
    <t>Marengo 21</t>
  </si>
  <si>
    <t>Marengo 22</t>
  </si>
  <si>
    <t>Marengo 23</t>
  </si>
  <si>
    <t>Marengo 24</t>
  </si>
  <si>
    <t>Marengo 25</t>
  </si>
  <si>
    <t>Marengo 26</t>
  </si>
  <si>
    <t>Marengo 27</t>
  </si>
  <si>
    <t>Marengo 28</t>
  </si>
  <si>
    <t>Marengo 29</t>
  </si>
  <si>
    <t>Marengo 30</t>
  </si>
  <si>
    <t>Marengo 31</t>
  </si>
  <si>
    <t>Mean</t>
  </si>
  <si>
    <t>Std. Deviation</t>
  </si>
  <si>
    <t>Original Data</t>
  </si>
  <si>
    <t>Scaled Data</t>
  </si>
  <si>
    <t>Sales</t>
  </si>
  <si>
    <t>Price</t>
  </si>
  <si>
    <t>Mileage</t>
  </si>
  <si>
    <t>Top speed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</si>
  <si>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</si>
  <si>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</si>
  <si>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</si>
  <si>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</si>
  <si>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</si>
  <si>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</si>
  <si>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</si>
  <si>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</si>
  <si>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</si>
  <si>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</si>
  <si>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</si>
  <si>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</si>
  <si>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</si>
  <si>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</si>
  <si>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</si>
  <si>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</si>
  <si>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</si>
  <si>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</si>
  <si>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</si>
  <si>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</si>
  <si>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</si>
  <si>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</si>
  <si>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</si>
  <si>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</si>
  <si>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Price_z</t>
  </si>
  <si>
    <t>Top speed_z</t>
  </si>
  <si>
    <t>Mileage_z</t>
  </si>
  <si>
    <t xml:space="preserve">    Sales_Rocinante:</t>
  </si>
  <si>
    <t xml:space="preserve">    Sales_Marengo_z:</t>
  </si>
  <si>
    <t xml:space="preserve">    Sales_Marengo:</t>
  </si>
  <si>
    <t xml:space="preserve">    Profit_Marengo 32 :</t>
  </si>
  <si>
    <t>* (in 100 million rs)</t>
  </si>
  <si>
    <t>*(in thousands)</t>
  </si>
  <si>
    <r>
      <rPr>
        <b/>
        <sz val="12"/>
        <color theme="1"/>
        <rFont val="Calibri"/>
        <family val="2"/>
        <scheme val="minor"/>
      </rPr>
      <t>6.</t>
    </r>
    <r>
      <rPr>
        <sz val="12"/>
        <color theme="1"/>
        <rFont val="Calibri"/>
        <family val="2"/>
        <scheme val="minor"/>
      </rPr>
      <t xml:space="preserve"> Given the higher projected profit, Random Motors should prioritize investment in Rocinante 36. However, the advertised mileage of 22 km/l was not substantiated by hypothesis testing; the company should either optimize the powertrain to reliably achieve this target or revise the claim to a statistically supported figure (e.g., 21 km/l) based on validated test results.</t>
    </r>
  </si>
  <si>
    <r>
      <rPr>
        <b/>
        <sz val="12"/>
        <color theme="1"/>
        <rFont val="Calibri"/>
        <family val="2"/>
        <scheme val="minor"/>
      </rPr>
      <t>4.</t>
    </r>
    <r>
      <rPr>
        <sz val="12"/>
        <color theme="1"/>
        <rFont val="Calibri"/>
        <family val="2"/>
        <scheme val="minor"/>
      </rPr>
      <t xml:space="preserve"> Sales_Rocinante_z:</t>
    </r>
  </si>
  <si>
    <r>
      <rPr>
        <b/>
        <sz val="12"/>
        <color theme="1"/>
        <rFont val="Calibri"/>
        <family val="2"/>
        <scheme val="minor"/>
      </rPr>
      <t>5.</t>
    </r>
    <r>
      <rPr>
        <sz val="12"/>
        <color theme="1"/>
        <rFont val="Calibri"/>
        <family val="2"/>
        <scheme val="minor"/>
      </rPr>
      <t xml:space="preserve"> Profit_Rocinante 36 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</si>
</sst>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0" fontId="1" fillId="2" borderId="1" xfId="0" applyFont="1" applyFill="1" applyBorder="1"/>
    <xf numFmtId="2" fontId="0" fillId="2" borderId="1" xfId="0" applyNumberForma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2" fontId="5" fillId="0" borderId="0" xfId="0" applyNumberFormat="1" applyFont="1" applyAlignment="1">
      <alignment horizontal="center"/>
    </xf>
    <xf numFmtId="1" fontId="5" fillId="0" borderId="0" xfId="0" applyNumberFormat="1" applyFont="1"/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'Rocinante Models'!$D$6</c:f>
              <c:strCache>
                <c:ptCount val="1"/>
                <c:pt idx="0">
                  <c:v>Price
(in lakh rupees)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'Rocinante Models'!$C$7:$C$41</c:f>
              <c:numCache>
                <c:formatCode>General</c:formatCode>
                <c:ptCount val="35"/>
                <c:pt idx="0">
                  <c:v>171.87700000000001</c:v>
                </c:pt>
                <c:pt idx="1">
                  <c:v>139.79599999999999</c:v>
                </c:pt>
                <c:pt idx="2">
                  <c:v>178.947</c:v>
                </c:pt>
                <c:pt idx="3">
                  <c:v>140.02199999999999</c:v>
                </c:pt>
                <c:pt idx="4">
                  <c:v>186.476</c:v>
                </c:pt>
                <c:pt idx="5">
                  <c:v>192.12300000000002</c:v>
                </c:pt>
                <c:pt idx="6">
                  <c:v>175.08500000000001</c:v>
                </c:pt>
                <c:pt idx="7">
                  <c:v>146.88200000000001</c:v>
                </c:pt>
                <c:pt idx="8">
                  <c:v>202.84699999999998</c:v>
                </c:pt>
                <c:pt idx="9">
                  <c:v>149.93299999999999</c:v>
                </c:pt>
                <c:pt idx="10">
                  <c:v>171.57900000000001</c:v>
                </c:pt>
                <c:pt idx="11">
                  <c:v>201.512</c:v>
                </c:pt>
                <c:pt idx="12">
                  <c:v>142.60399999999998</c:v>
                </c:pt>
                <c:pt idx="13">
                  <c:v>135.15799999999999</c:v>
                </c:pt>
                <c:pt idx="14">
                  <c:v>107.322</c:v>
                </c:pt>
                <c:pt idx="15">
                  <c:v>199.69900000000001</c:v>
                </c:pt>
                <c:pt idx="16">
                  <c:v>202.875</c:v>
                </c:pt>
                <c:pt idx="17">
                  <c:v>204.40600000000001</c:v>
                </c:pt>
                <c:pt idx="18">
                  <c:v>107.33099999999999</c:v>
                </c:pt>
                <c:pt idx="19">
                  <c:v>190.34500000000003</c:v>
                </c:pt>
                <c:pt idx="20">
                  <c:v>108.41900000000001</c:v>
                </c:pt>
                <c:pt idx="21">
                  <c:v>150.249</c:v>
                </c:pt>
                <c:pt idx="22">
                  <c:v>155.88200000000001</c:v>
                </c:pt>
                <c:pt idx="23">
                  <c:v>100.97999999999999</c:v>
                </c:pt>
                <c:pt idx="24">
                  <c:v>182.679</c:v>
                </c:pt>
                <c:pt idx="25">
                  <c:v>166.75200000000001</c:v>
                </c:pt>
                <c:pt idx="26">
                  <c:v>121.56100000000001</c:v>
                </c:pt>
                <c:pt idx="27">
                  <c:v>174.256</c:v>
                </c:pt>
                <c:pt idx="28">
                  <c:v>119.018</c:v>
                </c:pt>
                <c:pt idx="29">
                  <c:v>169.84200000000001</c:v>
                </c:pt>
                <c:pt idx="30">
                  <c:v>198.31100000000001</c:v>
                </c:pt>
                <c:pt idx="31">
                  <c:v>204.875</c:v>
                </c:pt>
                <c:pt idx="32">
                  <c:v>119.56100000000001</c:v>
                </c:pt>
                <c:pt idx="33">
                  <c:v>203.875</c:v>
                </c:pt>
                <c:pt idx="34">
                  <c:v>118.56100000000001</c:v>
                </c:pt>
              </c:numCache>
            </c:numRef>
          </c:xVal>
          <c:yVal>
            <c:numRef>
              <c:f>'Rocinante Models'!$D$7:$D$41</c:f>
              <c:numCache>
                <c:formatCode>General</c:formatCode>
                <c:ptCount val="35"/>
                <c:pt idx="0">
                  <c:v>6.1</c:v>
                </c:pt>
                <c:pt idx="1">
                  <c:v>6.1</c:v>
                </c:pt>
                <c:pt idx="2">
                  <c:v>9.9</c:v>
                </c:pt>
                <c:pt idx="3">
                  <c:v>5.8</c:v>
                </c:pt>
                <c:pt idx="4">
                  <c:v>10</c:v>
                </c:pt>
                <c:pt idx="5">
                  <c:v>6.5</c:v>
                </c:pt>
                <c:pt idx="6">
                  <c:v>5.5</c:v>
                </c:pt>
                <c:pt idx="7">
                  <c:v>8.4</c:v>
                </c:pt>
                <c:pt idx="8">
                  <c:v>6.6</c:v>
                </c:pt>
                <c:pt idx="9">
                  <c:v>8.8000000000000007</c:v>
                </c:pt>
                <c:pt idx="10">
                  <c:v>9.5</c:v>
                </c:pt>
                <c:pt idx="11">
                  <c:v>9.1999999999999993</c:v>
                </c:pt>
                <c:pt idx="12">
                  <c:v>8.1</c:v>
                </c:pt>
                <c:pt idx="13">
                  <c:v>5.4</c:v>
                </c:pt>
                <c:pt idx="14">
                  <c:v>5.6</c:v>
                </c:pt>
                <c:pt idx="15">
                  <c:v>6.3</c:v>
                </c:pt>
                <c:pt idx="16">
                  <c:v>5.8</c:v>
                </c:pt>
                <c:pt idx="17">
                  <c:v>7.7</c:v>
                </c:pt>
                <c:pt idx="18">
                  <c:v>7.2</c:v>
                </c:pt>
                <c:pt idx="19">
                  <c:v>8.4</c:v>
                </c:pt>
                <c:pt idx="20">
                  <c:v>8.4</c:v>
                </c:pt>
                <c:pt idx="21">
                  <c:v>5.7</c:v>
                </c:pt>
                <c:pt idx="22">
                  <c:v>5.5</c:v>
                </c:pt>
                <c:pt idx="23">
                  <c:v>8.4</c:v>
                </c:pt>
                <c:pt idx="24">
                  <c:v>5.6</c:v>
                </c:pt>
                <c:pt idx="25">
                  <c:v>9.9</c:v>
                </c:pt>
                <c:pt idx="26">
                  <c:v>6.2</c:v>
                </c:pt>
                <c:pt idx="27">
                  <c:v>9.9</c:v>
                </c:pt>
                <c:pt idx="28">
                  <c:v>6.5</c:v>
                </c:pt>
                <c:pt idx="29">
                  <c:v>7.1</c:v>
                </c:pt>
                <c:pt idx="30">
                  <c:v>9.6</c:v>
                </c:pt>
                <c:pt idx="31">
                  <c:v>5.8</c:v>
                </c:pt>
                <c:pt idx="32">
                  <c:v>6.2</c:v>
                </c:pt>
                <c:pt idx="33">
                  <c:v>5.9</c:v>
                </c:pt>
                <c:pt idx="3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D-46CA-9E46-2B7B65763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4896"/>
        <c:axId val="20410176"/>
      </c:scatterChart>
      <c:valAx>
        <c:axId val="204048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176"/>
        <c:crosses val="autoZero"/>
        <c:crossBetween val="midCat"/>
      </c:valAx>
      <c:valAx>
        <c:axId val="204101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Mileage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'Rocinante Models'!$E$6</c:f>
              <c:strCache>
                <c:ptCount val="1"/>
                <c:pt idx="0">
                  <c:v>Mileage
(Km/ltr)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'Rocinante Models'!$C$7:$C$41</c:f>
              <c:numCache>
                <c:formatCode>General</c:formatCode>
                <c:ptCount val="35"/>
                <c:pt idx="0">
                  <c:v>171.87700000000001</c:v>
                </c:pt>
                <c:pt idx="1">
                  <c:v>139.79599999999999</c:v>
                </c:pt>
                <c:pt idx="2">
                  <c:v>178.947</c:v>
                </c:pt>
                <c:pt idx="3">
                  <c:v>140.02199999999999</c:v>
                </c:pt>
                <c:pt idx="4">
                  <c:v>186.476</c:v>
                </c:pt>
                <c:pt idx="5">
                  <c:v>192.12300000000002</c:v>
                </c:pt>
                <c:pt idx="6">
                  <c:v>175.08500000000001</c:v>
                </c:pt>
                <c:pt idx="7">
                  <c:v>146.88200000000001</c:v>
                </c:pt>
                <c:pt idx="8">
                  <c:v>202.84699999999998</c:v>
                </c:pt>
                <c:pt idx="9">
                  <c:v>149.93299999999999</c:v>
                </c:pt>
                <c:pt idx="10">
                  <c:v>171.57900000000001</c:v>
                </c:pt>
                <c:pt idx="11">
                  <c:v>201.512</c:v>
                </c:pt>
                <c:pt idx="12">
                  <c:v>142.60399999999998</c:v>
                </c:pt>
                <c:pt idx="13">
                  <c:v>135.15799999999999</c:v>
                </c:pt>
                <c:pt idx="14">
                  <c:v>107.322</c:v>
                </c:pt>
                <c:pt idx="15">
                  <c:v>199.69900000000001</c:v>
                </c:pt>
                <c:pt idx="16">
                  <c:v>202.875</c:v>
                </c:pt>
                <c:pt idx="17">
                  <c:v>204.40600000000001</c:v>
                </c:pt>
                <c:pt idx="18">
                  <c:v>107.33099999999999</c:v>
                </c:pt>
                <c:pt idx="19">
                  <c:v>190.34500000000003</c:v>
                </c:pt>
                <c:pt idx="20">
                  <c:v>108.41900000000001</c:v>
                </c:pt>
                <c:pt idx="21">
                  <c:v>150.249</c:v>
                </c:pt>
                <c:pt idx="22">
                  <c:v>155.88200000000001</c:v>
                </c:pt>
                <c:pt idx="23">
                  <c:v>100.97999999999999</c:v>
                </c:pt>
                <c:pt idx="24">
                  <c:v>182.679</c:v>
                </c:pt>
                <c:pt idx="25">
                  <c:v>166.75200000000001</c:v>
                </c:pt>
                <c:pt idx="26">
                  <c:v>121.56100000000001</c:v>
                </c:pt>
                <c:pt idx="27">
                  <c:v>174.256</c:v>
                </c:pt>
                <c:pt idx="28">
                  <c:v>119.018</c:v>
                </c:pt>
                <c:pt idx="29">
                  <c:v>169.84200000000001</c:v>
                </c:pt>
                <c:pt idx="30">
                  <c:v>198.31100000000001</c:v>
                </c:pt>
                <c:pt idx="31">
                  <c:v>204.875</c:v>
                </c:pt>
                <c:pt idx="32">
                  <c:v>119.56100000000001</c:v>
                </c:pt>
                <c:pt idx="33">
                  <c:v>203.875</c:v>
                </c:pt>
                <c:pt idx="34">
                  <c:v>118.56100000000001</c:v>
                </c:pt>
              </c:numCache>
            </c:numRef>
          </c:xVal>
          <c:yVal>
            <c:numRef>
              <c:f>'Rocinante Models'!$E$7:$E$41</c:f>
              <c:numCache>
                <c:formatCode>General</c:formatCode>
                <c:ptCount val="35"/>
                <c:pt idx="0">
                  <c:v>15.8</c:v>
                </c:pt>
                <c:pt idx="1">
                  <c:v>12.1</c:v>
                </c:pt>
                <c:pt idx="2">
                  <c:v>17</c:v>
                </c:pt>
                <c:pt idx="3">
                  <c:v>11.6</c:v>
                </c:pt>
                <c:pt idx="4">
                  <c:v>17.2</c:v>
                </c:pt>
                <c:pt idx="5">
                  <c:v>17.600000000000001</c:v>
                </c:pt>
                <c:pt idx="6">
                  <c:v>16</c:v>
                </c:pt>
                <c:pt idx="7">
                  <c:v>13</c:v>
                </c:pt>
                <c:pt idx="8">
                  <c:v>19.3</c:v>
                </c:pt>
                <c:pt idx="9">
                  <c:v>13.3</c:v>
                </c:pt>
                <c:pt idx="10">
                  <c:v>15.8</c:v>
                </c:pt>
                <c:pt idx="11">
                  <c:v>19.2</c:v>
                </c:pt>
                <c:pt idx="12">
                  <c:v>11.7</c:v>
                </c:pt>
                <c:pt idx="13">
                  <c:v>11.2</c:v>
                </c:pt>
                <c:pt idx="14">
                  <c:v>7.8</c:v>
                </c:pt>
                <c:pt idx="15">
                  <c:v>19</c:v>
                </c:pt>
                <c:pt idx="16">
                  <c:v>19.7</c:v>
                </c:pt>
                <c:pt idx="17">
                  <c:v>19.5</c:v>
                </c:pt>
                <c:pt idx="18">
                  <c:v>7.5</c:v>
                </c:pt>
                <c:pt idx="19">
                  <c:v>18.100000000000001</c:v>
                </c:pt>
                <c:pt idx="20">
                  <c:v>7.9</c:v>
                </c:pt>
                <c:pt idx="21">
                  <c:v>12.6</c:v>
                </c:pt>
                <c:pt idx="22">
                  <c:v>12.9</c:v>
                </c:pt>
                <c:pt idx="23">
                  <c:v>7.6</c:v>
                </c:pt>
                <c:pt idx="24">
                  <c:v>16.7</c:v>
                </c:pt>
                <c:pt idx="25">
                  <c:v>15.5</c:v>
                </c:pt>
                <c:pt idx="26">
                  <c:v>9.5</c:v>
                </c:pt>
                <c:pt idx="27">
                  <c:v>16.3</c:v>
                </c:pt>
                <c:pt idx="28">
                  <c:v>9.1</c:v>
                </c:pt>
                <c:pt idx="29">
                  <c:v>15.3</c:v>
                </c:pt>
                <c:pt idx="30">
                  <c:v>19.100000000000001</c:v>
                </c:pt>
                <c:pt idx="31">
                  <c:v>19.399999999999999</c:v>
                </c:pt>
                <c:pt idx="32">
                  <c:v>9.4</c:v>
                </c:pt>
                <c:pt idx="33">
                  <c:v>19.399999999999999</c:v>
                </c:pt>
                <c:pt idx="34">
                  <c:v>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B-4654-A5BE-7690B49DF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8256"/>
        <c:axId val="20411136"/>
      </c:scatterChart>
      <c:valAx>
        <c:axId val="204082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1136"/>
        <c:crosses val="autoZero"/>
        <c:crossBetween val="midCat"/>
      </c:valAx>
      <c:valAx>
        <c:axId val="204111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vs Top speed </a:t>
            </a:r>
          </a:p>
        </c:rich>
      </c:tx>
      <c:layout>
        <c:manualLayout>
          <c:xMode val="edge"/>
          <c:yMode val="edge"/>
          <c:x val="0.354367891513560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7171296296296298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'Rocinante Models'!$F$6</c:f>
              <c:strCache>
                <c:ptCount val="1"/>
                <c:pt idx="0">
                  <c:v>Top speed (Km/hr)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'Rocinante Models'!$C$7:$C$41</c:f>
              <c:numCache>
                <c:formatCode>General</c:formatCode>
                <c:ptCount val="35"/>
                <c:pt idx="0">
                  <c:v>171.87700000000001</c:v>
                </c:pt>
                <c:pt idx="1">
                  <c:v>139.79599999999999</c:v>
                </c:pt>
                <c:pt idx="2">
                  <c:v>178.947</c:v>
                </c:pt>
                <c:pt idx="3">
                  <c:v>140.02199999999999</c:v>
                </c:pt>
                <c:pt idx="4">
                  <c:v>186.476</c:v>
                </c:pt>
                <c:pt idx="5">
                  <c:v>192.12300000000002</c:v>
                </c:pt>
                <c:pt idx="6">
                  <c:v>175.08500000000001</c:v>
                </c:pt>
                <c:pt idx="7">
                  <c:v>146.88200000000001</c:v>
                </c:pt>
                <c:pt idx="8">
                  <c:v>202.84699999999998</c:v>
                </c:pt>
                <c:pt idx="9">
                  <c:v>149.93299999999999</c:v>
                </c:pt>
                <c:pt idx="10">
                  <c:v>171.57900000000001</c:v>
                </c:pt>
                <c:pt idx="11">
                  <c:v>201.512</c:v>
                </c:pt>
                <c:pt idx="12">
                  <c:v>142.60399999999998</c:v>
                </c:pt>
                <c:pt idx="13">
                  <c:v>135.15799999999999</c:v>
                </c:pt>
                <c:pt idx="14">
                  <c:v>107.322</c:v>
                </c:pt>
                <c:pt idx="15">
                  <c:v>199.69900000000001</c:v>
                </c:pt>
                <c:pt idx="16">
                  <c:v>202.875</c:v>
                </c:pt>
                <c:pt idx="17">
                  <c:v>204.40600000000001</c:v>
                </c:pt>
                <c:pt idx="18">
                  <c:v>107.33099999999999</c:v>
                </c:pt>
                <c:pt idx="19">
                  <c:v>190.34500000000003</c:v>
                </c:pt>
                <c:pt idx="20">
                  <c:v>108.41900000000001</c:v>
                </c:pt>
                <c:pt idx="21">
                  <c:v>150.249</c:v>
                </c:pt>
                <c:pt idx="22">
                  <c:v>155.88200000000001</c:v>
                </c:pt>
                <c:pt idx="23">
                  <c:v>100.97999999999999</c:v>
                </c:pt>
                <c:pt idx="24">
                  <c:v>182.679</c:v>
                </c:pt>
                <c:pt idx="25">
                  <c:v>166.75200000000001</c:v>
                </c:pt>
                <c:pt idx="26">
                  <c:v>121.56100000000001</c:v>
                </c:pt>
                <c:pt idx="27">
                  <c:v>174.256</c:v>
                </c:pt>
                <c:pt idx="28">
                  <c:v>119.018</c:v>
                </c:pt>
                <c:pt idx="29">
                  <c:v>169.84200000000001</c:v>
                </c:pt>
                <c:pt idx="30">
                  <c:v>198.31100000000001</c:v>
                </c:pt>
                <c:pt idx="31">
                  <c:v>204.875</c:v>
                </c:pt>
                <c:pt idx="32">
                  <c:v>119.56100000000001</c:v>
                </c:pt>
                <c:pt idx="33">
                  <c:v>203.875</c:v>
                </c:pt>
                <c:pt idx="34">
                  <c:v>118.56100000000001</c:v>
                </c:pt>
              </c:numCache>
            </c:numRef>
          </c:xVal>
          <c:yVal>
            <c:numRef>
              <c:f>'Rocinante Models'!$F$7:$F$41</c:f>
              <c:numCache>
                <c:formatCode>General</c:formatCode>
                <c:ptCount val="35"/>
                <c:pt idx="0">
                  <c:v>168.2</c:v>
                </c:pt>
                <c:pt idx="1">
                  <c:v>149.6</c:v>
                </c:pt>
                <c:pt idx="2">
                  <c:v>173.4</c:v>
                </c:pt>
                <c:pt idx="3">
                  <c:v>170.6</c:v>
                </c:pt>
                <c:pt idx="4">
                  <c:v>175</c:v>
                </c:pt>
                <c:pt idx="5">
                  <c:v>173.1</c:v>
                </c:pt>
                <c:pt idx="6">
                  <c:v>184.6</c:v>
                </c:pt>
                <c:pt idx="7">
                  <c:v>175.7</c:v>
                </c:pt>
                <c:pt idx="8">
                  <c:v>166.7</c:v>
                </c:pt>
                <c:pt idx="9">
                  <c:v>175.4</c:v>
                </c:pt>
                <c:pt idx="10">
                  <c:v>150.9</c:v>
                </c:pt>
                <c:pt idx="11">
                  <c:v>140.5</c:v>
                </c:pt>
                <c:pt idx="12">
                  <c:v>150.19999999999999</c:v>
                </c:pt>
                <c:pt idx="13">
                  <c:v>146.19999999999999</c:v>
                </c:pt>
                <c:pt idx="14">
                  <c:v>151.19999999999999</c:v>
                </c:pt>
                <c:pt idx="15">
                  <c:v>143.19999999999999</c:v>
                </c:pt>
                <c:pt idx="16">
                  <c:v>178.9</c:v>
                </c:pt>
                <c:pt idx="17">
                  <c:v>168.2</c:v>
                </c:pt>
                <c:pt idx="18">
                  <c:v>164.7</c:v>
                </c:pt>
                <c:pt idx="19">
                  <c:v>182.7</c:v>
                </c:pt>
                <c:pt idx="20">
                  <c:v>165.7</c:v>
                </c:pt>
                <c:pt idx="21">
                  <c:v>137</c:v>
                </c:pt>
                <c:pt idx="22">
                  <c:v>173.9</c:v>
                </c:pt>
                <c:pt idx="23">
                  <c:v>165.1</c:v>
                </c:pt>
                <c:pt idx="24">
                  <c:v>160.1</c:v>
                </c:pt>
                <c:pt idx="25">
                  <c:v>155.6</c:v>
                </c:pt>
                <c:pt idx="26">
                  <c:v>155.4</c:v>
                </c:pt>
                <c:pt idx="27">
                  <c:v>161.9</c:v>
                </c:pt>
                <c:pt idx="28">
                  <c:v>146.80000000000001</c:v>
                </c:pt>
                <c:pt idx="29">
                  <c:v>149.5</c:v>
                </c:pt>
                <c:pt idx="30">
                  <c:v>146.5</c:v>
                </c:pt>
                <c:pt idx="31">
                  <c:v>178.9</c:v>
                </c:pt>
                <c:pt idx="32">
                  <c:v>175.4</c:v>
                </c:pt>
                <c:pt idx="33">
                  <c:v>175.9</c:v>
                </c:pt>
                <c:pt idx="34">
                  <c:v>165.4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8-4B5C-B6AF-F53EE15D6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5456"/>
        <c:axId val="20415936"/>
      </c:scatterChart>
      <c:valAx>
        <c:axId val="204154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936"/>
        <c:crosses val="autoZero"/>
        <c:crossBetween val="midCat"/>
      </c:valAx>
      <c:valAx>
        <c:axId val="204159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'Marengo Models'!$D$6</c:f>
              <c:strCache>
                <c:ptCount val="1"/>
                <c:pt idx="0">
                  <c:v>Price
(in lakh rupees)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'Marengo Models'!$C$7:$C$37</c:f>
              <c:numCache>
                <c:formatCode>General</c:formatCode>
                <c:ptCount val="31"/>
                <c:pt idx="0">
                  <c:v>20.896000000000008</c:v>
                </c:pt>
                <c:pt idx="1">
                  <c:v>31.047999999999995</c:v>
                </c:pt>
                <c:pt idx="2">
                  <c:v>29.904000000000003</c:v>
                </c:pt>
                <c:pt idx="3">
                  <c:v>28.791999999999994</c:v>
                </c:pt>
                <c:pt idx="4">
                  <c:v>16.776000000000003</c:v>
                </c:pt>
                <c:pt idx="5">
                  <c:v>18.928000000000004</c:v>
                </c:pt>
                <c:pt idx="6">
                  <c:v>22.776000000000003</c:v>
                </c:pt>
                <c:pt idx="7">
                  <c:v>36.823999999999998</c:v>
                </c:pt>
                <c:pt idx="8">
                  <c:v>22.216000000000001</c:v>
                </c:pt>
                <c:pt idx="9">
                  <c:v>35.455999999999996</c:v>
                </c:pt>
                <c:pt idx="10">
                  <c:v>28.576000000000001</c:v>
                </c:pt>
                <c:pt idx="11">
                  <c:v>33.647999999999996</c:v>
                </c:pt>
                <c:pt idx="12">
                  <c:v>33.440000000000005</c:v>
                </c:pt>
                <c:pt idx="13">
                  <c:v>34.911999999999999</c:v>
                </c:pt>
                <c:pt idx="14">
                  <c:v>24.015999999999998</c:v>
                </c:pt>
                <c:pt idx="15">
                  <c:v>20.991999999999997</c:v>
                </c:pt>
                <c:pt idx="16">
                  <c:v>21.696000000000005</c:v>
                </c:pt>
                <c:pt idx="17">
                  <c:v>17.832000000000001</c:v>
                </c:pt>
                <c:pt idx="18">
                  <c:v>25.624000000000002</c:v>
                </c:pt>
                <c:pt idx="19">
                  <c:v>21.920000000000009</c:v>
                </c:pt>
                <c:pt idx="20">
                  <c:v>24.791999999999994</c:v>
                </c:pt>
                <c:pt idx="21">
                  <c:v>22.256000000000007</c:v>
                </c:pt>
                <c:pt idx="22">
                  <c:v>15.488000000000007</c:v>
                </c:pt>
                <c:pt idx="23">
                  <c:v>21.64</c:v>
                </c:pt>
                <c:pt idx="24">
                  <c:v>23.264000000000003</c:v>
                </c:pt>
                <c:pt idx="25">
                  <c:v>19.327999999999996</c:v>
                </c:pt>
                <c:pt idx="26">
                  <c:v>27.216000000000001</c:v>
                </c:pt>
                <c:pt idx="27">
                  <c:v>23.095999999999997</c:v>
                </c:pt>
                <c:pt idx="28">
                  <c:v>17.824000000000005</c:v>
                </c:pt>
                <c:pt idx="29">
                  <c:v>19.143999999999998</c:v>
                </c:pt>
                <c:pt idx="30">
                  <c:v>21.599999999999994</c:v>
                </c:pt>
              </c:numCache>
            </c:numRef>
          </c:xVal>
          <c:yVal>
            <c:numRef>
              <c:f>'Marengo Models'!$D$7:$D$37</c:f>
              <c:numCache>
                <c:formatCode>General</c:formatCode>
                <c:ptCount val="31"/>
                <c:pt idx="0">
                  <c:v>42.5</c:v>
                </c:pt>
                <c:pt idx="1">
                  <c:v>36</c:v>
                </c:pt>
                <c:pt idx="2">
                  <c:v>54.7</c:v>
                </c:pt>
                <c:pt idx="3">
                  <c:v>42.7</c:v>
                </c:pt>
                <c:pt idx="4">
                  <c:v>44.9</c:v>
                </c:pt>
                <c:pt idx="5">
                  <c:v>35.5</c:v>
                </c:pt>
                <c:pt idx="6">
                  <c:v>51.3</c:v>
                </c:pt>
                <c:pt idx="7">
                  <c:v>30.4</c:v>
                </c:pt>
                <c:pt idx="8">
                  <c:v>38.4</c:v>
                </c:pt>
                <c:pt idx="9">
                  <c:v>32.200000000000003</c:v>
                </c:pt>
                <c:pt idx="10">
                  <c:v>59.4</c:v>
                </c:pt>
                <c:pt idx="11">
                  <c:v>50.8</c:v>
                </c:pt>
                <c:pt idx="12">
                  <c:v>57.5</c:v>
                </c:pt>
                <c:pt idx="13">
                  <c:v>44.6</c:v>
                </c:pt>
                <c:pt idx="14">
                  <c:v>34.6</c:v>
                </c:pt>
                <c:pt idx="15">
                  <c:v>56.4</c:v>
                </c:pt>
                <c:pt idx="16">
                  <c:v>41.4</c:v>
                </c:pt>
                <c:pt idx="17">
                  <c:v>53.7</c:v>
                </c:pt>
                <c:pt idx="18">
                  <c:v>44.8</c:v>
                </c:pt>
                <c:pt idx="19">
                  <c:v>32.4</c:v>
                </c:pt>
                <c:pt idx="20">
                  <c:v>40.9</c:v>
                </c:pt>
                <c:pt idx="21">
                  <c:v>44.1</c:v>
                </c:pt>
                <c:pt idx="22">
                  <c:v>46.6</c:v>
                </c:pt>
                <c:pt idx="23">
                  <c:v>31.4</c:v>
                </c:pt>
                <c:pt idx="24">
                  <c:v>54.7</c:v>
                </c:pt>
                <c:pt idx="25">
                  <c:v>37.9</c:v>
                </c:pt>
                <c:pt idx="26">
                  <c:v>52.9</c:v>
                </c:pt>
                <c:pt idx="27">
                  <c:v>42.7</c:v>
                </c:pt>
                <c:pt idx="28">
                  <c:v>54.9</c:v>
                </c:pt>
                <c:pt idx="29">
                  <c:v>44</c:v>
                </c:pt>
                <c:pt idx="30">
                  <c:v>42.2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E-4D4D-A01A-154D1B62A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1424"/>
        <c:axId val="113482384"/>
      </c:scatterChart>
      <c:valAx>
        <c:axId val="1134814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2384"/>
        <c:crosses val="autoZero"/>
        <c:crossBetween val="midCat"/>
      </c:valAx>
      <c:valAx>
        <c:axId val="1134823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Mileage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'Marengo Models'!$E$6</c:f>
              <c:strCache>
                <c:ptCount val="1"/>
                <c:pt idx="0">
                  <c:v>Mileage
(Km/ltr)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'Marengo Models'!$C$7:$C$37</c:f>
              <c:numCache>
                <c:formatCode>General</c:formatCode>
                <c:ptCount val="31"/>
                <c:pt idx="0">
                  <c:v>20.896000000000008</c:v>
                </c:pt>
                <c:pt idx="1">
                  <c:v>31.047999999999995</c:v>
                </c:pt>
                <c:pt idx="2">
                  <c:v>29.904000000000003</c:v>
                </c:pt>
                <c:pt idx="3">
                  <c:v>28.791999999999994</c:v>
                </c:pt>
                <c:pt idx="4">
                  <c:v>16.776000000000003</c:v>
                </c:pt>
                <c:pt idx="5">
                  <c:v>18.928000000000004</c:v>
                </c:pt>
                <c:pt idx="6">
                  <c:v>22.776000000000003</c:v>
                </c:pt>
                <c:pt idx="7">
                  <c:v>36.823999999999998</c:v>
                </c:pt>
                <c:pt idx="8">
                  <c:v>22.216000000000001</c:v>
                </c:pt>
                <c:pt idx="9">
                  <c:v>35.455999999999996</c:v>
                </c:pt>
                <c:pt idx="10">
                  <c:v>28.576000000000001</c:v>
                </c:pt>
                <c:pt idx="11">
                  <c:v>33.647999999999996</c:v>
                </c:pt>
                <c:pt idx="12">
                  <c:v>33.440000000000005</c:v>
                </c:pt>
                <c:pt idx="13">
                  <c:v>34.911999999999999</c:v>
                </c:pt>
                <c:pt idx="14">
                  <c:v>24.015999999999998</c:v>
                </c:pt>
                <c:pt idx="15">
                  <c:v>20.991999999999997</c:v>
                </c:pt>
                <c:pt idx="16">
                  <c:v>21.696000000000005</c:v>
                </c:pt>
                <c:pt idx="17">
                  <c:v>17.832000000000001</c:v>
                </c:pt>
                <c:pt idx="18">
                  <c:v>25.624000000000002</c:v>
                </c:pt>
                <c:pt idx="19">
                  <c:v>21.920000000000009</c:v>
                </c:pt>
                <c:pt idx="20">
                  <c:v>24.791999999999994</c:v>
                </c:pt>
                <c:pt idx="21">
                  <c:v>22.256000000000007</c:v>
                </c:pt>
                <c:pt idx="22">
                  <c:v>15.488000000000007</c:v>
                </c:pt>
                <c:pt idx="23">
                  <c:v>21.64</c:v>
                </c:pt>
                <c:pt idx="24">
                  <c:v>23.264000000000003</c:v>
                </c:pt>
                <c:pt idx="25">
                  <c:v>19.327999999999996</c:v>
                </c:pt>
                <c:pt idx="26">
                  <c:v>27.216000000000001</c:v>
                </c:pt>
                <c:pt idx="27">
                  <c:v>23.095999999999997</c:v>
                </c:pt>
                <c:pt idx="28">
                  <c:v>17.824000000000005</c:v>
                </c:pt>
                <c:pt idx="29">
                  <c:v>19.143999999999998</c:v>
                </c:pt>
                <c:pt idx="30">
                  <c:v>21.599999999999994</c:v>
                </c:pt>
              </c:numCache>
            </c:numRef>
          </c:xVal>
          <c:yVal>
            <c:numRef>
              <c:f>'Marengo Models'!$E$7:$E$37</c:f>
              <c:numCache>
                <c:formatCode>General</c:formatCode>
                <c:ptCount val="31"/>
                <c:pt idx="0">
                  <c:v>9.3000000000000007</c:v>
                </c:pt>
                <c:pt idx="1">
                  <c:v>9.6999999999999993</c:v>
                </c:pt>
                <c:pt idx="2">
                  <c:v>16.600000000000001</c:v>
                </c:pt>
                <c:pt idx="3">
                  <c:v>11.7</c:v>
                </c:pt>
                <c:pt idx="4">
                  <c:v>13.7</c:v>
                </c:pt>
                <c:pt idx="5">
                  <c:v>9.6</c:v>
                </c:pt>
                <c:pt idx="6">
                  <c:v>13.7</c:v>
                </c:pt>
                <c:pt idx="7">
                  <c:v>12.6</c:v>
                </c:pt>
                <c:pt idx="8">
                  <c:v>16.2</c:v>
                </c:pt>
                <c:pt idx="9">
                  <c:v>9.6</c:v>
                </c:pt>
                <c:pt idx="10">
                  <c:v>11.3</c:v>
                </c:pt>
                <c:pt idx="11">
                  <c:v>13.6</c:v>
                </c:pt>
                <c:pt idx="12">
                  <c:v>13.5</c:v>
                </c:pt>
                <c:pt idx="13">
                  <c:v>11.1</c:v>
                </c:pt>
                <c:pt idx="14">
                  <c:v>14.1</c:v>
                </c:pt>
                <c:pt idx="15">
                  <c:v>13.4</c:v>
                </c:pt>
                <c:pt idx="16">
                  <c:v>12.8</c:v>
                </c:pt>
                <c:pt idx="17">
                  <c:v>16</c:v>
                </c:pt>
                <c:pt idx="18">
                  <c:v>12.7</c:v>
                </c:pt>
                <c:pt idx="19">
                  <c:v>13.6</c:v>
                </c:pt>
                <c:pt idx="20">
                  <c:v>11.6</c:v>
                </c:pt>
                <c:pt idx="21">
                  <c:v>11.4</c:v>
                </c:pt>
                <c:pt idx="22">
                  <c:v>16.3</c:v>
                </c:pt>
                <c:pt idx="23">
                  <c:v>14.5</c:v>
                </c:pt>
                <c:pt idx="24">
                  <c:v>14.3</c:v>
                </c:pt>
                <c:pt idx="25">
                  <c:v>9.4</c:v>
                </c:pt>
                <c:pt idx="26">
                  <c:v>15.3</c:v>
                </c:pt>
                <c:pt idx="27">
                  <c:v>15</c:v>
                </c:pt>
                <c:pt idx="28">
                  <c:v>13.5</c:v>
                </c:pt>
                <c:pt idx="29">
                  <c:v>11.8</c:v>
                </c:pt>
                <c:pt idx="30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7-4315-BC95-11971DE8B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194576"/>
        <c:axId val="1988205136"/>
      </c:scatterChart>
      <c:valAx>
        <c:axId val="198819457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205136"/>
        <c:crosses val="autoZero"/>
        <c:crossBetween val="midCat"/>
      </c:valAx>
      <c:valAx>
        <c:axId val="19882051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9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Top speed</a:t>
            </a:r>
          </a:p>
        </c:rich>
      </c:tx>
      <c:layout>
        <c:manualLayout>
          <c:xMode val="edge"/>
          <c:yMode val="edge"/>
          <c:x val="0.26549666868564503"/>
          <c:y val="2.8248587570621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439531597011917E-2"/>
          <c:y val="0.21519774011299439"/>
          <c:w val="0.85868867353119327"/>
          <c:h val="0.6593883179856755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'Marengo Models'!$F$6</c:f>
              <c:strCache>
                <c:ptCount val="1"/>
                <c:pt idx="0">
                  <c:v>Top speed (Km/hr)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'Marengo Models'!$C$7:$C$37</c:f>
              <c:numCache>
                <c:formatCode>General</c:formatCode>
                <c:ptCount val="31"/>
                <c:pt idx="0">
                  <c:v>20.896000000000008</c:v>
                </c:pt>
                <c:pt idx="1">
                  <c:v>31.047999999999995</c:v>
                </c:pt>
                <c:pt idx="2">
                  <c:v>29.904000000000003</c:v>
                </c:pt>
                <c:pt idx="3">
                  <c:v>28.791999999999994</c:v>
                </c:pt>
                <c:pt idx="4">
                  <c:v>16.776000000000003</c:v>
                </c:pt>
                <c:pt idx="5">
                  <c:v>18.928000000000004</c:v>
                </c:pt>
                <c:pt idx="6">
                  <c:v>22.776000000000003</c:v>
                </c:pt>
                <c:pt idx="7">
                  <c:v>36.823999999999998</c:v>
                </c:pt>
                <c:pt idx="8">
                  <c:v>22.216000000000001</c:v>
                </c:pt>
                <c:pt idx="9">
                  <c:v>35.455999999999996</c:v>
                </c:pt>
                <c:pt idx="10">
                  <c:v>28.576000000000001</c:v>
                </c:pt>
                <c:pt idx="11">
                  <c:v>33.647999999999996</c:v>
                </c:pt>
                <c:pt idx="12">
                  <c:v>33.440000000000005</c:v>
                </c:pt>
                <c:pt idx="13">
                  <c:v>34.911999999999999</c:v>
                </c:pt>
                <c:pt idx="14">
                  <c:v>24.015999999999998</c:v>
                </c:pt>
                <c:pt idx="15">
                  <c:v>20.991999999999997</c:v>
                </c:pt>
                <c:pt idx="16">
                  <c:v>21.696000000000005</c:v>
                </c:pt>
                <c:pt idx="17">
                  <c:v>17.832000000000001</c:v>
                </c:pt>
                <c:pt idx="18">
                  <c:v>25.624000000000002</c:v>
                </c:pt>
                <c:pt idx="19">
                  <c:v>21.920000000000009</c:v>
                </c:pt>
                <c:pt idx="20">
                  <c:v>24.791999999999994</c:v>
                </c:pt>
                <c:pt idx="21">
                  <c:v>22.256000000000007</c:v>
                </c:pt>
                <c:pt idx="22">
                  <c:v>15.488000000000007</c:v>
                </c:pt>
                <c:pt idx="23">
                  <c:v>21.64</c:v>
                </c:pt>
                <c:pt idx="24">
                  <c:v>23.264000000000003</c:v>
                </c:pt>
                <c:pt idx="25">
                  <c:v>19.327999999999996</c:v>
                </c:pt>
                <c:pt idx="26">
                  <c:v>27.216000000000001</c:v>
                </c:pt>
                <c:pt idx="27">
                  <c:v>23.095999999999997</c:v>
                </c:pt>
                <c:pt idx="28">
                  <c:v>17.824000000000005</c:v>
                </c:pt>
                <c:pt idx="29">
                  <c:v>19.143999999999998</c:v>
                </c:pt>
                <c:pt idx="30">
                  <c:v>21.599999999999994</c:v>
                </c:pt>
              </c:numCache>
            </c:numRef>
          </c:xVal>
          <c:yVal>
            <c:numRef>
              <c:f>'Marengo Models'!$F$7:$F$37</c:f>
              <c:numCache>
                <c:formatCode>General</c:formatCode>
                <c:ptCount val="31"/>
                <c:pt idx="0">
                  <c:v>199.4</c:v>
                </c:pt>
                <c:pt idx="1">
                  <c:v>235.2</c:v>
                </c:pt>
                <c:pt idx="2">
                  <c:v>240.8</c:v>
                </c:pt>
                <c:pt idx="3">
                  <c:v>232.5</c:v>
                </c:pt>
                <c:pt idx="4">
                  <c:v>188.8</c:v>
                </c:pt>
                <c:pt idx="5">
                  <c:v>184.2</c:v>
                </c:pt>
                <c:pt idx="6">
                  <c:v>207.7</c:v>
                </c:pt>
                <c:pt idx="7">
                  <c:v>249.5</c:v>
                </c:pt>
                <c:pt idx="8">
                  <c:v>175.8</c:v>
                </c:pt>
                <c:pt idx="9">
                  <c:v>245.6</c:v>
                </c:pt>
                <c:pt idx="10">
                  <c:v>223.3</c:v>
                </c:pt>
                <c:pt idx="11">
                  <c:v>240</c:v>
                </c:pt>
                <c:pt idx="12">
                  <c:v>250</c:v>
                </c:pt>
                <c:pt idx="13">
                  <c:v>247.4</c:v>
                </c:pt>
                <c:pt idx="14">
                  <c:v>192</c:v>
                </c:pt>
                <c:pt idx="15">
                  <c:v>201.2</c:v>
                </c:pt>
                <c:pt idx="16">
                  <c:v>193.3</c:v>
                </c:pt>
                <c:pt idx="17">
                  <c:v>202</c:v>
                </c:pt>
                <c:pt idx="18">
                  <c:v>208.9</c:v>
                </c:pt>
                <c:pt idx="19">
                  <c:v>176.9</c:v>
                </c:pt>
                <c:pt idx="20">
                  <c:v>218.2</c:v>
                </c:pt>
                <c:pt idx="21">
                  <c:v>190</c:v>
                </c:pt>
                <c:pt idx="22">
                  <c:v>176.8</c:v>
                </c:pt>
                <c:pt idx="23">
                  <c:v>178.9</c:v>
                </c:pt>
                <c:pt idx="24">
                  <c:v>192.3</c:v>
                </c:pt>
                <c:pt idx="25">
                  <c:v>184.1</c:v>
                </c:pt>
                <c:pt idx="26">
                  <c:v>240.3</c:v>
                </c:pt>
                <c:pt idx="27">
                  <c:v>192.1</c:v>
                </c:pt>
                <c:pt idx="28">
                  <c:v>199</c:v>
                </c:pt>
                <c:pt idx="29">
                  <c:v>181.1</c:v>
                </c:pt>
                <c:pt idx="30">
                  <c:v>181.2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7-42D8-820C-A8866B07E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208016"/>
        <c:axId val="1988197456"/>
      </c:scatterChart>
      <c:valAx>
        <c:axId val="198820801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97456"/>
        <c:crosses val="autoZero"/>
        <c:crossBetween val="midCat"/>
      </c:valAx>
      <c:valAx>
        <c:axId val="19881974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20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463651</xdr:colOff>
      <xdr:row>5</xdr:row>
      <xdr:rowOff>292699</xdr:rowOff>
    </xdr:from>
    <xdr:to>
      <xdr:col>17</xdr:col>
      <xdr:colOff>190500</xdr:colOff>
      <xdr:row>16</xdr:row>
      <xdr:rowOff>45721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E1F276-995E-E1A0-5A93-FF1C5D9B8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432019</xdr:colOff>
      <xdr:row>16</xdr:row>
      <xdr:rowOff>160021</xdr:rowOff>
    </xdr:from>
    <xdr:to>
      <xdr:col>17</xdr:col>
      <xdr:colOff>175260</xdr:colOff>
      <xdr:row>27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C8A918-39F9-4244-9147-94C8CD1C4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445235</xdr:colOff>
      <xdr:row>29</xdr:row>
      <xdr:rowOff>42623</xdr:rowOff>
    </xdr:from>
    <xdr:to>
      <xdr:col>17</xdr:col>
      <xdr:colOff>182880</xdr:colOff>
      <xdr:row>41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E8D116-3798-A407-2B2F-5D22F0812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358140</xdr:colOff>
      <xdr:row>5</xdr:row>
      <xdr:rowOff>190500</xdr:rowOff>
    </xdr:from>
    <xdr:to>
      <xdr:col>16</xdr:col>
      <xdr:colOff>601980</xdr:colOff>
      <xdr:row>15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11A4F0-FFFD-742B-BA40-57539FE8C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342900</xdr:colOff>
      <xdr:row>16</xdr:row>
      <xdr:rowOff>167640</xdr:rowOff>
    </xdr:from>
    <xdr:to>
      <xdr:col>17</xdr:col>
      <xdr:colOff>0</xdr:colOff>
      <xdr:row>28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8F22F-94F9-9F75-9D99-0A93390FE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525780</xdr:colOff>
      <xdr:row>29</xdr:row>
      <xdr:rowOff>76200</xdr:rowOff>
    </xdr:from>
    <xdr:to>
      <xdr:col>16</xdr:col>
      <xdr:colOff>601980</xdr:colOff>
      <xdr:row>41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E3A385-3441-B056-0A6F-B6155CF6D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FA07-72D8-4608-B77F-42F80DB1DF50}">
  <dimension ref="B1:J67"/>
  <sheetViews>
    <sheetView showGridLines="0" tabSelected="1" zoomScaleNormal="100" workbookViewId="0"/>
  </sheetViews>
  <sheetFormatPr defaultRowHeight="14.4" x14ac:dyDescent="0.3"/>
  <cols>
    <col min="1" max="1" width="1.88671875" customWidth="1"/>
    <col min="2" max="2" width="17.44140625" bestFit="1" customWidth="1"/>
    <col min="3" max="3" width="13.5546875" customWidth="1"/>
    <col min="4" max="9" width="12.77734375" customWidth="1"/>
    <col min="10" max="10" width="14.33203125" customWidth="1"/>
  </cols>
  <sheetData>
    <row r="1" spans="2:10" ht="18" x14ac:dyDescent="0.35">
      <c r="B1" s="21" t="s">
        <v>73</v>
      </c>
      <c r="C1" s="21"/>
      <c r="D1" s="21"/>
      <c r="E1" s="21"/>
      <c r="F1" s="21"/>
      <c r="G1" s="21" t="s">
        <v>74</v>
      </c>
      <c r="H1" s="21"/>
      <c r="I1" s="21"/>
      <c r="J1" s="10"/>
    </row>
    <row r="3" spans="2:10" x14ac:dyDescent="0.3">
      <c r="B3" s="3" t="s">
        <v>71</v>
      </c>
      <c r="C3" s="4">
        <f>AVERAGE(C7:C41)</f>
        <v>161.18971428571427</v>
      </c>
      <c r="D3" s="4">
        <f>AVERAGE(D7:D41)</f>
        <v>7.2485714285714273</v>
      </c>
      <c r="E3" s="4">
        <f>AVERAGE(E7:E41)</f>
        <v>14.357142857142858</v>
      </c>
      <c r="F3" s="4">
        <f>AVERAGE(F7:F41)</f>
        <v>162.91714285714275</v>
      </c>
      <c r="H3" s="3" t="s">
        <v>103</v>
      </c>
      <c r="I3" s="4">
        <f>(7-D3)/D4</f>
        <v>-0.15875330913201574</v>
      </c>
    </row>
    <row r="4" spans="2:10" x14ac:dyDescent="0.3">
      <c r="B4" s="3" t="s">
        <v>72</v>
      </c>
      <c r="C4" s="4">
        <f>_xlfn.STDEV.P(C7:C41)</f>
        <v>33.377803134565383</v>
      </c>
      <c r="D4" s="4">
        <f>_xlfn.STDEV.P(D7:D41)</f>
        <v>1.5657716360716667</v>
      </c>
      <c r="E4" s="4">
        <f>_xlfn.STDEV.P(E7:E41)</f>
        <v>4.0403172233509217</v>
      </c>
      <c r="F4" s="4">
        <f>_xlfn.STDEV.P(F7:F41)</f>
        <v>13.026094376054457</v>
      </c>
      <c r="H4" s="3" t="s">
        <v>105</v>
      </c>
      <c r="I4" s="4">
        <f>(22-E3)/E4</f>
        <v>1.8916477891105736</v>
      </c>
    </row>
    <row r="6" spans="2:10" ht="43.2" x14ac:dyDescent="0.3">
      <c r="B6" s="1" t="s">
        <v>39</v>
      </c>
      <c r="C6" s="1" t="s">
        <v>36</v>
      </c>
      <c r="D6" s="1" t="s">
        <v>37</v>
      </c>
      <c r="E6" s="1" t="s">
        <v>38</v>
      </c>
      <c r="F6" s="1" t="s">
        <v>0</v>
      </c>
      <c r="G6" s="1" t="s">
        <v>75</v>
      </c>
      <c r="H6" s="1" t="s">
        <v>76</v>
      </c>
      <c r="I6" s="1" t="s">
        <v>77</v>
      </c>
    </row>
    <row r="7" spans="2:10" x14ac:dyDescent="0.3">
      <c r="B7" t="s">
        <v>1</v>
      </c>
      <c r="C7">
        <v>171.87700000000001</v>
      </c>
      <c r="D7">
        <v>6.1</v>
      </c>
      <c r="E7">
        <v>15.8</v>
      </c>
      <c r="F7">
        <v>168.2</v>
      </c>
      <c r="G7" s="2">
        <f t="shared" ref="G7:G41" si="0">(C7-C$3)/C$4</f>
        <v>0.32019140598316359</v>
      </c>
      <c r="H7" s="2">
        <f t="shared" ref="H7:H41" si="1">(D7-D$3)/D$4</f>
        <v>-0.73354977323069648</v>
      </c>
      <c r="I7" s="2">
        <f t="shared" ref="I7:I41" si="2">(E7-E$3)/E$4</f>
        <v>0.3571148162619962</v>
      </c>
    </row>
    <row r="8" spans="2:10" x14ac:dyDescent="0.3">
      <c r="B8" t="s">
        <v>2</v>
      </c>
      <c r="C8">
        <v>139.79599999999999</v>
      </c>
      <c r="D8">
        <v>6.1</v>
      </c>
      <c r="E8">
        <v>12.1</v>
      </c>
      <c r="F8">
        <v>149.6</v>
      </c>
      <c r="G8" s="2">
        <f t="shared" si="0"/>
        <v>-0.64095633255022044</v>
      </c>
      <c r="H8" s="2">
        <f t="shared" si="1"/>
        <v>-0.73354977323069648</v>
      </c>
      <c r="I8" s="2">
        <f t="shared" si="2"/>
        <v>-0.5586548610831229</v>
      </c>
    </row>
    <row r="9" spans="2:10" x14ac:dyDescent="0.3">
      <c r="B9" t="s">
        <v>3</v>
      </c>
      <c r="C9">
        <v>178.947</v>
      </c>
      <c r="D9">
        <v>9.9</v>
      </c>
      <c r="E9">
        <v>17</v>
      </c>
      <c r="F9">
        <v>173.4</v>
      </c>
      <c r="G9" s="2">
        <f t="shared" si="0"/>
        <v>0.53200882163202168</v>
      </c>
      <c r="H9" s="2">
        <f t="shared" si="1"/>
        <v>1.6933686307415106</v>
      </c>
      <c r="I9" s="2">
        <f t="shared" si="2"/>
        <v>0.65412119810365621</v>
      </c>
    </row>
    <row r="10" spans="2:10" x14ac:dyDescent="0.3">
      <c r="B10" t="s">
        <v>4</v>
      </c>
      <c r="C10">
        <v>140.02199999999999</v>
      </c>
      <c r="D10">
        <v>5.8</v>
      </c>
      <c r="E10">
        <v>11.6</v>
      </c>
      <c r="F10">
        <v>170.6</v>
      </c>
      <c r="G10" s="2">
        <f t="shared" si="0"/>
        <v>-0.63418536565677752</v>
      </c>
      <c r="H10" s="2">
        <f t="shared" si="1"/>
        <v>-0.92514859459692322</v>
      </c>
      <c r="I10" s="2">
        <f t="shared" si="2"/>
        <v>-0.68240752018381468</v>
      </c>
    </row>
    <row r="11" spans="2:10" x14ac:dyDescent="0.3">
      <c r="B11" t="s">
        <v>5</v>
      </c>
      <c r="C11">
        <v>186.476</v>
      </c>
      <c r="D11">
        <v>10</v>
      </c>
      <c r="E11">
        <v>17.2</v>
      </c>
      <c r="F11">
        <v>175</v>
      </c>
      <c r="G11" s="2">
        <f t="shared" si="0"/>
        <v>0.7575778912812795</v>
      </c>
      <c r="H11" s="2">
        <f t="shared" si="1"/>
        <v>1.7572349045302527</v>
      </c>
      <c r="I11" s="2">
        <f t="shared" si="2"/>
        <v>0.70362226174393272</v>
      </c>
    </row>
    <row r="12" spans="2:10" x14ac:dyDescent="0.3">
      <c r="B12" t="s">
        <v>6</v>
      </c>
      <c r="C12">
        <v>192.12300000000002</v>
      </c>
      <c r="D12">
        <v>6.5</v>
      </c>
      <c r="E12">
        <v>17.600000000000001</v>
      </c>
      <c r="F12">
        <v>173.1</v>
      </c>
      <c r="G12" s="2">
        <f t="shared" si="0"/>
        <v>0.92676218352584905</v>
      </c>
      <c r="H12" s="2">
        <f t="shared" si="1"/>
        <v>-0.47808467807572713</v>
      </c>
      <c r="I12" s="2">
        <f t="shared" si="2"/>
        <v>0.80262438902448663</v>
      </c>
    </row>
    <row r="13" spans="2:10" x14ac:dyDescent="0.3">
      <c r="B13" t="s">
        <v>7</v>
      </c>
      <c r="C13">
        <v>175.08500000000001</v>
      </c>
      <c r="D13">
        <v>5.5</v>
      </c>
      <c r="E13">
        <v>16</v>
      </c>
      <c r="F13">
        <v>184.6</v>
      </c>
      <c r="G13" s="2">
        <f t="shared" si="0"/>
        <v>0.41630318383345172</v>
      </c>
      <c r="H13" s="2">
        <f t="shared" si="1"/>
        <v>-1.1167474159631499</v>
      </c>
      <c r="I13" s="2">
        <f t="shared" si="2"/>
        <v>0.40661587990227271</v>
      </c>
    </row>
    <row r="14" spans="2:10" x14ac:dyDescent="0.3">
      <c r="B14" t="s">
        <v>8</v>
      </c>
      <c r="C14">
        <v>146.88200000000001</v>
      </c>
      <c r="D14">
        <v>8.4</v>
      </c>
      <c r="E14">
        <v>13</v>
      </c>
      <c r="F14">
        <v>175.7</v>
      </c>
      <c r="G14" s="2">
        <f t="shared" si="0"/>
        <v>-0.42865955641333048</v>
      </c>
      <c r="H14" s="2">
        <f t="shared" si="1"/>
        <v>0.73537452391037639</v>
      </c>
      <c r="I14" s="2">
        <f t="shared" si="2"/>
        <v>-0.33590007470187772</v>
      </c>
    </row>
    <row r="15" spans="2:10" x14ac:dyDescent="0.3">
      <c r="B15" t="s">
        <v>9</v>
      </c>
      <c r="C15">
        <v>202.84699999999998</v>
      </c>
      <c r="D15">
        <v>6.6</v>
      </c>
      <c r="E15">
        <v>19.3</v>
      </c>
      <c r="F15">
        <v>166.7</v>
      </c>
      <c r="G15" s="2">
        <f t="shared" si="0"/>
        <v>1.2480535506288686</v>
      </c>
      <c r="H15" s="2">
        <f t="shared" si="1"/>
        <v>-0.41421840428698509</v>
      </c>
      <c r="I15" s="2">
        <f t="shared" si="2"/>
        <v>1.2233834299668382</v>
      </c>
    </row>
    <row r="16" spans="2:10" x14ac:dyDescent="0.3">
      <c r="B16" t="s">
        <v>10</v>
      </c>
      <c r="C16">
        <v>149.93299999999999</v>
      </c>
      <c r="D16">
        <v>8.8000000000000007</v>
      </c>
      <c r="E16">
        <v>13.3</v>
      </c>
      <c r="F16">
        <v>175.4</v>
      </c>
      <c r="G16" s="2">
        <f t="shared" si="0"/>
        <v>-0.33725150335185045</v>
      </c>
      <c r="H16" s="2">
        <f t="shared" si="1"/>
        <v>0.99083961906534568</v>
      </c>
      <c r="I16" s="2">
        <f t="shared" si="2"/>
        <v>-0.26164847924146245</v>
      </c>
    </row>
    <row r="17" spans="2:9" x14ac:dyDescent="0.3">
      <c r="B17" t="s">
        <v>11</v>
      </c>
      <c r="C17">
        <v>171.57900000000001</v>
      </c>
      <c r="D17">
        <v>9.5</v>
      </c>
      <c r="E17">
        <v>15.8</v>
      </c>
      <c r="F17">
        <v>150.9</v>
      </c>
      <c r="G17" s="2">
        <f t="shared" si="0"/>
        <v>0.31126331689357944</v>
      </c>
      <c r="H17" s="2">
        <f t="shared" si="1"/>
        <v>1.4379035355865413</v>
      </c>
      <c r="I17" s="2">
        <f t="shared" si="2"/>
        <v>0.3571148162619962</v>
      </c>
    </row>
    <row r="18" spans="2:9" x14ac:dyDescent="0.3">
      <c r="B18" t="s">
        <v>12</v>
      </c>
      <c r="C18">
        <v>201.512</v>
      </c>
      <c r="D18">
        <v>9.1999999999999993</v>
      </c>
      <c r="E18">
        <v>19.2</v>
      </c>
      <c r="F18">
        <v>140.5</v>
      </c>
      <c r="G18" s="2">
        <f t="shared" si="0"/>
        <v>1.2080569099087524</v>
      </c>
      <c r="H18" s="2">
        <f t="shared" si="1"/>
        <v>1.2463047142203139</v>
      </c>
      <c r="I18" s="2">
        <f t="shared" si="2"/>
        <v>1.1986328981466996</v>
      </c>
    </row>
    <row r="19" spans="2:9" x14ac:dyDescent="0.3">
      <c r="B19" t="s">
        <v>13</v>
      </c>
      <c r="C19">
        <v>142.60399999999998</v>
      </c>
      <c r="D19">
        <v>8.1</v>
      </c>
      <c r="E19">
        <v>11.7</v>
      </c>
      <c r="F19">
        <v>150.19999999999999</v>
      </c>
      <c r="G19" s="2">
        <f t="shared" si="0"/>
        <v>-0.55682856690071658</v>
      </c>
      <c r="H19" s="2">
        <f t="shared" si="1"/>
        <v>0.54377570254414909</v>
      </c>
      <c r="I19" s="2">
        <f t="shared" si="2"/>
        <v>-0.65765698836367636</v>
      </c>
    </row>
    <row r="20" spans="2:9" x14ac:dyDescent="0.3">
      <c r="B20" t="s">
        <v>14</v>
      </c>
      <c r="C20">
        <v>135.15799999999999</v>
      </c>
      <c r="D20">
        <v>5.4</v>
      </c>
      <c r="E20">
        <v>11.2</v>
      </c>
      <c r="F20">
        <v>146.19999999999999</v>
      </c>
      <c r="G20" s="2">
        <f t="shared" si="0"/>
        <v>-0.77991095401831179</v>
      </c>
      <c r="H20" s="2">
        <f t="shared" si="1"/>
        <v>-1.180613689751892</v>
      </c>
      <c r="I20" s="2">
        <f t="shared" si="2"/>
        <v>-0.78140964746436814</v>
      </c>
    </row>
    <row r="21" spans="2:9" x14ac:dyDescent="0.3">
      <c r="B21" t="s">
        <v>15</v>
      </c>
      <c r="C21">
        <v>107.322</v>
      </c>
      <c r="D21">
        <v>5.6</v>
      </c>
      <c r="E21">
        <v>7.8</v>
      </c>
      <c r="F21">
        <v>151.19999999999999</v>
      </c>
      <c r="G21" s="2">
        <f t="shared" si="0"/>
        <v>-1.6138783630708742</v>
      </c>
      <c r="H21" s="2">
        <f t="shared" si="1"/>
        <v>-1.0528811421744078</v>
      </c>
      <c r="I21" s="2">
        <f t="shared" si="2"/>
        <v>-1.6229277293490718</v>
      </c>
    </row>
    <row r="22" spans="2:9" x14ac:dyDescent="0.3">
      <c r="B22" t="s">
        <v>16</v>
      </c>
      <c r="C22">
        <v>199.69900000000001</v>
      </c>
      <c r="D22">
        <v>6.3</v>
      </c>
      <c r="E22">
        <v>19</v>
      </c>
      <c r="F22">
        <v>143.19999999999999</v>
      </c>
      <c r="G22" s="2">
        <f t="shared" si="0"/>
        <v>1.153739374608699</v>
      </c>
      <c r="H22" s="2">
        <f t="shared" si="1"/>
        <v>-0.60581722565321183</v>
      </c>
      <c r="I22" s="2">
        <f t="shared" si="2"/>
        <v>1.1491318345064232</v>
      </c>
    </row>
    <row r="23" spans="2:9" x14ac:dyDescent="0.3">
      <c r="B23" t="s">
        <v>17</v>
      </c>
      <c r="C23">
        <v>202.875</v>
      </c>
      <c r="D23">
        <v>5.8</v>
      </c>
      <c r="E23">
        <v>19.7</v>
      </c>
      <c r="F23">
        <v>178.9</v>
      </c>
      <c r="G23" s="2">
        <f t="shared" si="0"/>
        <v>1.2488924314829242</v>
      </c>
      <c r="H23" s="2">
        <f t="shared" si="1"/>
        <v>-0.92514859459692322</v>
      </c>
      <c r="I23" s="2">
        <f t="shared" si="2"/>
        <v>1.3223855572473915</v>
      </c>
    </row>
    <row r="24" spans="2:9" x14ac:dyDescent="0.3">
      <c r="B24" t="s">
        <v>18</v>
      </c>
      <c r="C24">
        <v>204.40600000000001</v>
      </c>
      <c r="D24">
        <v>7.7</v>
      </c>
      <c r="E24">
        <v>19.5</v>
      </c>
      <c r="F24">
        <v>168.2</v>
      </c>
      <c r="G24" s="2">
        <f t="shared" si="0"/>
        <v>1.2947612381814253</v>
      </c>
      <c r="H24" s="2">
        <f t="shared" si="1"/>
        <v>0.28831060738918035</v>
      </c>
      <c r="I24" s="2">
        <f t="shared" si="2"/>
        <v>1.2728844936071149</v>
      </c>
    </row>
    <row r="25" spans="2:9" x14ac:dyDescent="0.3">
      <c r="B25" t="s">
        <v>19</v>
      </c>
      <c r="C25">
        <v>107.33099999999999</v>
      </c>
      <c r="D25">
        <v>7.2</v>
      </c>
      <c r="E25">
        <v>7.5</v>
      </c>
      <c r="F25">
        <v>164.7</v>
      </c>
      <c r="G25" s="2">
        <f t="shared" si="0"/>
        <v>-1.6136087227963569</v>
      </c>
      <c r="H25" s="2">
        <f t="shared" si="1"/>
        <v>-3.1020761554531061E-2</v>
      </c>
      <c r="I25" s="2">
        <f t="shared" si="2"/>
        <v>-1.6971793248094869</v>
      </c>
    </row>
    <row r="26" spans="2:9" x14ac:dyDescent="0.3">
      <c r="B26" t="s">
        <v>20</v>
      </c>
      <c r="C26">
        <v>190.34500000000003</v>
      </c>
      <c r="D26">
        <v>8.4</v>
      </c>
      <c r="E26">
        <v>18.100000000000001</v>
      </c>
      <c r="F26">
        <v>182.7</v>
      </c>
      <c r="G26" s="2">
        <f t="shared" si="0"/>
        <v>0.87349324929336425</v>
      </c>
      <c r="H26" s="2">
        <f t="shared" si="1"/>
        <v>0.73537452391037639</v>
      </c>
      <c r="I26" s="2">
        <f t="shared" si="2"/>
        <v>0.9263770481251784</v>
      </c>
    </row>
    <row r="27" spans="2:9" x14ac:dyDescent="0.3">
      <c r="B27" t="s">
        <v>21</v>
      </c>
      <c r="C27">
        <v>108.41900000000001</v>
      </c>
      <c r="D27">
        <v>8.4</v>
      </c>
      <c r="E27">
        <v>7.9</v>
      </c>
      <c r="F27">
        <v>165.7</v>
      </c>
      <c r="G27" s="2">
        <f t="shared" si="0"/>
        <v>-1.5810122096102235</v>
      </c>
      <c r="H27" s="2">
        <f t="shared" si="1"/>
        <v>0.73537452391037639</v>
      </c>
      <c r="I27" s="2">
        <f t="shared" si="2"/>
        <v>-1.5981771975289334</v>
      </c>
    </row>
    <row r="28" spans="2:9" x14ac:dyDescent="0.3">
      <c r="B28" t="s">
        <v>22</v>
      </c>
      <c r="C28">
        <v>150.249</v>
      </c>
      <c r="D28">
        <v>5.7</v>
      </c>
      <c r="E28">
        <v>12.6</v>
      </c>
      <c r="F28">
        <v>137</v>
      </c>
      <c r="G28" s="2">
        <f t="shared" si="0"/>
        <v>-0.32778413371323095</v>
      </c>
      <c r="H28" s="2">
        <f t="shared" si="1"/>
        <v>-0.98901486838566521</v>
      </c>
      <c r="I28" s="2">
        <f t="shared" si="2"/>
        <v>-0.43490220198243118</v>
      </c>
    </row>
    <row r="29" spans="2:9" x14ac:dyDescent="0.3">
      <c r="B29" t="s">
        <v>23</v>
      </c>
      <c r="C29">
        <v>155.88200000000001</v>
      </c>
      <c r="D29">
        <v>5.5</v>
      </c>
      <c r="E29">
        <v>12.9</v>
      </c>
      <c r="F29">
        <v>173.9</v>
      </c>
      <c r="G29" s="2">
        <f t="shared" si="0"/>
        <v>-0.15901928189568912</v>
      </c>
      <c r="H29" s="2">
        <f t="shared" si="1"/>
        <v>-1.1167474159631499</v>
      </c>
      <c r="I29" s="2">
        <f t="shared" si="2"/>
        <v>-0.36065060652201597</v>
      </c>
    </row>
    <row r="30" spans="2:9" x14ac:dyDescent="0.3">
      <c r="B30" t="s">
        <v>24</v>
      </c>
      <c r="C30">
        <v>100.97999999999999</v>
      </c>
      <c r="D30">
        <v>8.4</v>
      </c>
      <c r="E30">
        <v>7.6</v>
      </c>
      <c r="F30">
        <v>165.1</v>
      </c>
      <c r="G30" s="2">
        <f t="shared" si="0"/>
        <v>-1.8038848765143058</v>
      </c>
      <c r="H30" s="2">
        <f t="shared" si="1"/>
        <v>0.73537452391037639</v>
      </c>
      <c r="I30" s="2">
        <f t="shared" si="2"/>
        <v>-1.6724287929893484</v>
      </c>
    </row>
    <row r="31" spans="2:9" x14ac:dyDescent="0.3">
      <c r="B31" t="s">
        <v>25</v>
      </c>
      <c r="C31">
        <v>182.679</v>
      </c>
      <c r="D31">
        <v>5.6</v>
      </c>
      <c r="E31">
        <v>16.7</v>
      </c>
      <c r="F31">
        <v>160.1</v>
      </c>
      <c r="G31" s="2">
        <f t="shared" si="0"/>
        <v>0.64381965546533693</v>
      </c>
      <c r="H31" s="2">
        <f t="shared" si="1"/>
        <v>-1.0528811421744078</v>
      </c>
      <c r="I31" s="2">
        <f t="shared" si="2"/>
        <v>0.57986960264324094</v>
      </c>
    </row>
    <row r="32" spans="2:9" x14ac:dyDescent="0.3">
      <c r="B32" t="s">
        <v>26</v>
      </c>
      <c r="C32">
        <v>166.75200000000001</v>
      </c>
      <c r="D32">
        <v>9.9</v>
      </c>
      <c r="E32">
        <v>15.5</v>
      </c>
      <c r="F32">
        <v>155.6</v>
      </c>
      <c r="G32" s="2">
        <f t="shared" si="0"/>
        <v>0.16664624966061783</v>
      </c>
      <c r="H32" s="2">
        <f t="shared" si="1"/>
        <v>1.6933686307415106</v>
      </c>
      <c r="I32" s="2">
        <f t="shared" si="2"/>
        <v>0.28286322080158099</v>
      </c>
    </row>
    <row r="33" spans="2:9" x14ac:dyDescent="0.3">
      <c r="B33" t="s">
        <v>27</v>
      </c>
      <c r="C33">
        <v>121.56100000000001</v>
      </c>
      <c r="D33">
        <v>6.2</v>
      </c>
      <c r="E33">
        <v>9.5</v>
      </c>
      <c r="F33">
        <v>155.4</v>
      </c>
      <c r="G33" s="2">
        <f t="shared" si="0"/>
        <v>-1.1872774887534634</v>
      </c>
      <c r="H33" s="2">
        <f t="shared" si="1"/>
        <v>-0.66968349944195382</v>
      </c>
      <c r="I33" s="2">
        <f t="shared" si="2"/>
        <v>-1.2021686884067198</v>
      </c>
    </row>
    <row r="34" spans="2:9" x14ac:dyDescent="0.3">
      <c r="B34" t="s">
        <v>28</v>
      </c>
      <c r="C34">
        <v>174.256</v>
      </c>
      <c r="D34">
        <v>9.9</v>
      </c>
      <c r="E34">
        <v>16.3</v>
      </c>
      <c r="F34">
        <v>161.9</v>
      </c>
      <c r="G34" s="2">
        <f t="shared" si="0"/>
        <v>0.39146631854732655</v>
      </c>
      <c r="H34" s="2">
        <f t="shared" si="1"/>
        <v>1.6933686307415106</v>
      </c>
      <c r="I34" s="2">
        <f t="shared" si="2"/>
        <v>0.48086747536268792</v>
      </c>
    </row>
    <row r="35" spans="2:9" x14ac:dyDescent="0.3">
      <c r="B35" t="s">
        <v>29</v>
      </c>
      <c r="C35">
        <v>119.018</v>
      </c>
      <c r="D35">
        <v>6.5</v>
      </c>
      <c r="E35">
        <v>9.1</v>
      </c>
      <c r="F35">
        <v>146.80000000000001</v>
      </c>
      <c r="G35" s="2">
        <f t="shared" si="0"/>
        <v>-1.2634658463199482</v>
      </c>
      <c r="H35" s="2">
        <f t="shared" si="1"/>
        <v>-0.47808467807572713</v>
      </c>
      <c r="I35" s="2">
        <f t="shared" si="2"/>
        <v>-1.3011708156872732</v>
      </c>
    </row>
    <row r="36" spans="2:9" x14ac:dyDescent="0.3">
      <c r="B36" t="s">
        <v>30</v>
      </c>
      <c r="C36">
        <v>169.84200000000001</v>
      </c>
      <c r="D36">
        <v>7.1</v>
      </c>
      <c r="E36">
        <v>15.3</v>
      </c>
      <c r="F36">
        <v>149.5</v>
      </c>
      <c r="G36" s="2">
        <f t="shared" si="0"/>
        <v>0.25922274391167482</v>
      </c>
      <c r="H36" s="2">
        <f t="shared" si="1"/>
        <v>-9.4887035343273682E-2</v>
      </c>
      <c r="I36" s="2">
        <f t="shared" si="2"/>
        <v>0.23336215716130446</v>
      </c>
    </row>
    <row r="37" spans="2:9" x14ac:dyDescent="0.3">
      <c r="B37" t="s">
        <v>31</v>
      </c>
      <c r="C37">
        <v>198.31100000000001</v>
      </c>
      <c r="D37">
        <v>9.6</v>
      </c>
      <c r="E37">
        <v>19.100000000000001</v>
      </c>
      <c r="F37">
        <v>146.5</v>
      </c>
      <c r="G37" s="2">
        <f t="shared" si="0"/>
        <v>1.1121548522719782</v>
      </c>
      <c r="H37" s="2">
        <f t="shared" si="1"/>
        <v>1.5017698093752834</v>
      </c>
      <c r="I37" s="2">
        <f t="shared" si="2"/>
        <v>1.1738823663265618</v>
      </c>
    </row>
    <row r="38" spans="2:9" x14ac:dyDescent="0.3">
      <c r="B38" t="s">
        <v>32</v>
      </c>
      <c r="C38">
        <v>204.875</v>
      </c>
      <c r="D38">
        <v>5.8</v>
      </c>
      <c r="E38">
        <v>19.399999999999999</v>
      </c>
      <c r="F38">
        <v>178.9</v>
      </c>
      <c r="G38" s="2">
        <f t="shared" si="0"/>
        <v>1.3088124924868443</v>
      </c>
      <c r="H38" s="2">
        <f t="shared" si="1"/>
        <v>-0.92514859459692322</v>
      </c>
      <c r="I38" s="2">
        <f t="shared" si="2"/>
        <v>1.2481339617869762</v>
      </c>
    </row>
    <row r="39" spans="2:9" x14ac:dyDescent="0.3">
      <c r="B39" t="s">
        <v>33</v>
      </c>
      <c r="C39">
        <v>119.56100000000001</v>
      </c>
      <c r="D39">
        <v>6.2</v>
      </c>
      <c r="E39">
        <v>9.4</v>
      </c>
      <c r="F39">
        <v>175.4</v>
      </c>
      <c r="G39" s="2">
        <f t="shared" si="0"/>
        <v>-1.2471975497573837</v>
      </c>
      <c r="H39" s="2">
        <f t="shared" si="1"/>
        <v>-0.66968349944195382</v>
      </c>
      <c r="I39" s="2">
        <f t="shared" si="2"/>
        <v>-1.2269192202268582</v>
      </c>
    </row>
    <row r="40" spans="2:9" x14ac:dyDescent="0.3">
      <c r="B40" t="s">
        <v>34</v>
      </c>
      <c r="C40">
        <v>203.875</v>
      </c>
      <c r="D40">
        <v>5.9</v>
      </c>
      <c r="E40">
        <v>19.399999999999999</v>
      </c>
      <c r="F40">
        <v>175.9</v>
      </c>
      <c r="G40" s="2">
        <f t="shared" si="0"/>
        <v>1.2788524619848842</v>
      </c>
      <c r="H40" s="2">
        <f t="shared" si="1"/>
        <v>-0.86128232080818057</v>
      </c>
      <c r="I40" s="2">
        <f t="shared" si="2"/>
        <v>1.2481339617869762</v>
      </c>
    </row>
    <row r="41" spans="2:9" x14ac:dyDescent="0.3">
      <c r="B41" t="s">
        <v>35</v>
      </c>
      <c r="C41">
        <v>118.56100000000001</v>
      </c>
      <c r="D41">
        <v>6.1</v>
      </c>
      <c r="E41">
        <v>9.4</v>
      </c>
      <c r="F41">
        <v>165.4</v>
      </c>
      <c r="G41" s="2">
        <f t="shared" si="0"/>
        <v>-1.2771575802593438</v>
      </c>
      <c r="H41" s="2">
        <f t="shared" si="1"/>
        <v>-0.73354977323069648</v>
      </c>
      <c r="I41" s="2">
        <f t="shared" si="2"/>
        <v>-1.2269192202268582</v>
      </c>
    </row>
    <row r="46" spans="2:9" x14ac:dyDescent="0.3">
      <c r="B46" t="s">
        <v>79</v>
      </c>
    </row>
    <row r="47" spans="2:9" ht="15" thickBot="1" x14ac:dyDescent="0.35"/>
    <row r="48" spans="2:9" x14ac:dyDescent="0.3">
      <c r="B48" s="8" t="s">
        <v>80</v>
      </c>
      <c r="C48" s="8"/>
    </row>
    <row r="49" spans="2:10" x14ac:dyDescent="0.3">
      <c r="B49" s="5" t="s">
        <v>81</v>
      </c>
      <c r="C49" s="5">
        <v>0.99785537353692422</v>
      </c>
    </row>
    <row r="50" spans="2:10" x14ac:dyDescent="0.3">
      <c r="B50" s="5" t="s">
        <v>82</v>
      </c>
      <c r="C50" s="5">
        <v>0.9957153464965145</v>
      </c>
    </row>
    <row r="51" spans="2:10" x14ac:dyDescent="0.3">
      <c r="B51" s="9" t="s">
        <v>83</v>
      </c>
      <c r="C51" s="9">
        <v>0.99544755565254661</v>
      </c>
    </row>
    <row r="52" spans="2:10" x14ac:dyDescent="0.3">
      <c r="B52" s="5" t="s">
        <v>84</v>
      </c>
      <c r="C52" s="5">
        <v>6.8456846037758201E-2</v>
      </c>
    </row>
    <row r="53" spans="2:10" ht="15" thickBot="1" x14ac:dyDescent="0.35">
      <c r="B53" s="6" t="s">
        <v>85</v>
      </c>
      <c r="C53" s="6">
        <v>35</v>
      </c>
    </row>
    <row r="55" spans="2:10" ht="15" thickBot="1" x14ac:dyDescent="0.35">
      <c r="B55" t="s">
        <v>86</v>
      </c>
    </row>
    <row r="56" spans="2:10" x14ac:dyDescent="0.3">
      <c r="B56" s="7"/>
      <c r="C56" s="7" t="s">
        <v>91</v>
      </c>
      <c r="D56" s="7" t="s">
        <v>92</v>
      </c>
      <c r="E56" s="7" t="s">
        <v>93</v>
      </c>
      <c r="F56" s="7" t="s">
        <v>94</v>
      </c>
      <c r="G56" s="7" t="s">
        <v>95</v>
      </c>
    </row>
    <row r="57" spans="2:10" x14ac:dyDescent="0.3">
      <c r="B57" s="5" t="s">
        <v>87</v>
      </c>
      <c r="C57" s="5">
        <v>2</v>
      </c>
      <c r="D57" s="5">
        <v>34.850037127377803</v>
      </c>
      <c r="E57" s="5">
        <v>17.425018563688901</v>
      </c>
      <c r="F57" s="5">
        <v>3718.2576212951485</v>
      </c>
      <c r="G57" s="5">
        <v>1.2901829730920379E-38</v>
      </c>
    </row>
    <row r="58" spans="2:10" x14ac:dyDescent="0.3">
      <c r="B58" s="5" t="s">
        <v>88</v>
      </c>
      <c r="C58" s="5">
        <v>32</v>
      </c>
      <c r="D58" s="5">
        <v>0.14996287262199456</v>
      </c>
      <c r="E58" s="5">
        <v>4.6863397694373301E-3</v>
      </c>
      <c r="F58" s="5"/>
      <c r="G58" s="5"/>
    </row>
    <row r="59" spans="2:10" ht="15" thickBot="1" x14ac:dyDescent="0.35">
      <c r="B59" s="6" t="s">
        <v>89</v>
      </c>
      <c r="C59" s="6">
        <v>34</v>
      </c>
      <c r="D59" s="6">
        <v>34.999999999999794</v>
      </c>
      <c r="E59" s="6"/>
      <c r="F59" s="6"/>
      <c r="G59" s="6"/>
    </row>
    <row r="60" spans="2:10" ht="15" thickBot="1" x14ac:dyDescent="0.35"/>
    <row r="61" spans="2:10" x14ac:dyDescent="0.3">
      <c r="B61" s="7"/>
      <c r="C61" s="7" t="s">
        <v>96</v>
      </c>
      <c r="D61" s="7" t="s">
        <v>84</v>
      </c>
      <c r="E61" s="7" t="s">
        <v>97</v>
      </c>
      <c r="F61" s="7" t="s">
        <v>98</v>
      </c>
      <c r="G61" s="7" t="s">
        <v>99</v>
      </c>
      <c r="H61" s="7" t="s">
        <v>100</v>
      </c>
      <c r="I61" s="7" t="s">
        <v>101</v>
      </c>
      <c r="J61" s="7" t="s">
        <v>102</v>
      </c>
    </row>
    <row r="62" spans="2:10" x14ac:dyDescent="0.3">
      <c r="B62" s="5" t="s">
        <v>90</v>
      </c>
      <c r="C62" s="5">
        <v>5.6196121556844394E-16</v>
      </c>
      <c r="D62" s="5">
        <v>1.1571318938821266E-2</v>
      </c>
      <c r="E62" s="5">
        <v>4.8565009619006244E-14</v>
      </c>
      <c r="F62" s="5">
        <v>1</v>
      </c>
      <c r="G62" s="5">
        <v>-2.3570005374295828E-2</v>
      </c>
      <c r="H62" s="5">
        <v>2.3570005374296953E-2</v>
      </c>
      <c r="I62" s="5">
        <v>-2.3570005374295828E-2</v>
      </c>
      <c r="J62" s="5">
        <v>2.3570005374296953E-2</v>
      </c>
    </row>
    <row r="63" spans="2:10" x14ac:dyDescent="0.3">
      <c r="B63" s="5" t="s">
        <v>76</v>
      </c>
      <c r="C63" s="5">
        <v>-3.672747023766193E-2</v>
      </c>
      <c r="D63" s="5">
        <v>1.1776512131515475E-2</v>
      </c>
      <c r="E63" s="5">
        <v>-3.1187052522431027</v>
      </c>
      <c r="F63" s="5">
        <v>3.8273451846549604E-3</v>
      </c>
      <c r="G63" s="5">
        <v>-6.071544046800819E-2</v>
      </c>
      <c r="H63" s="5">
        <v>-1.273950000731567E-2</v>
      </c>
      <c r="I63" s="5">
        <v>-6.071544046800819E-2</v>
      </c>
      <c r="J63" s="5">
        <v>-1.273950000731567E-2</v>
      </c>
    </row>
    <row r="64" spans="2:10" ht="15" thickBot="1" x14ac:dyDescent="0.35">
      <c r="B64" s="6" t="s">
        <v>77</v>
      </c>
      <c r="C64" s="6">
        <v>1.0040288065980725</v>
      </c>
      <c r="D64" s="6">
        <v>1.1776512131515437E-2</v>
      </c>
      <c r="E64" s="6">
        <v>85.256890612897536</v>
      </c>
      <c r="F64" s="6">
        <v>2.6025697055939474E-39</v>
      </c>
      <c r="G64" s="6">
        <v>0.98004083636772632</v>
      </c>
      <c r="H64" s="6">
        <v>1.0280167768284187</v>
      </c>
      <c r="I64" s="6">
        <v>0.98004083636772632</v>
      </c>
      <c r="J64" s="6">
        <v>1.0280167768284187</v>
      </c>
    </row>
    <row r="67" spans="2:2" x14ac:dyDescent="0.3">
      <c r="B67" s="11"/>
    </row>
  </sheetData>
  <sheetProtection algorithmName="SHA-512" hashValue="06ouRMQ8XqJQb26xJ+sPmshkAlU9J4LtBzaxSoNvzXUb+kDnfNMiPEsjQ/Hs2LwvfjKi8oXmvWgHYQrtP07vVA==" saltValue="NYUhdnuu3zCTdomqNzg7cg==" spinCount="100000" sheet="1" objects="1" scenarios="1"/>
  <mergeCells count="2">
    <mergeCell ref="G1:I1"/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6EB0-60A8-4E95-92F7-E931B1E2AF3D}">
  <dimension ref="B1:K61"/>
  <sheetViews>
    <sheetView showGridLines="0" zoomScaleNormal="100" workbookViewId="0"/>
  </sheetViews>
  <sheetFormatPr defaultRowHeight="14.4" x14ac:dyDescent="0.3"/>
  <cols>
    <col min="1" max="1" width="1.88671875" customWidth="1"/>
    <col min="2" max="2" width="17.44140625" bestFit="1" customWidth="1"/>
    <col min="3" max="10" width="12.77734375" customWidth="1"/>
  </cols>
  <sheetData>
    <row r="1" spans="2:11" ht="18" x14ac:dyDescent="0.35">
      <c r="B1" s="21" t="s">
        <v>73</v>
      </c>
      <c r="C1" s="21"/>
      <c r="D1" s="21"/>
      <c r="E1" s="21"/>
      <c r="F1" s="21"/>
      <c r="G1" s="21" t="s">
        <v>74</v>
      </c>
      <c r="H1" s="21"/>
      <c r="I1" s="21"/>
      <c r="J1" s="10"/>
      <c r="K1" s="10"/>
    </row>
    <row r="3" spans="2:11" x14ac:dyDescent="0.3">
      <c r="B3" s="3" t="s">
        <v>71</v>
      </c>
      <c r="C3" s="4">
        <f>AVERAGE(C7:C37)</f>
        <v>24.578064516129036</v>
      </c>
      <c r="D3" s="4">
        <f t="shared" ref="D3:E3" si="0">AVERAGE(D7:D37)</f>
        <v>44.403225806451623</v>
      </c>
      <c r="E3" s="4">
        <f t="shared" si="0"/>
        <v>12.812903225806451</v>
      </c>
      <c r="F3" s="4">
        <f>AVERAGE(F7:F37)</f>
        <v>207.37096774193552</v>
      </c>
      <c r="H3" s="3" t="s">
        <v>103</v>
      </c>
      <c r="I3" s="4">
        <f>(41-D3)/D4</f>
        <v>-0.41025013494072299</v>
      </c>
    </row>
    <row r="4" spans="2:11" x14ac:dyDescent="0.3">
      <c r="B4" s="3" t="s">
        <v>72</v>
      </c>
      <c r="C4" s="4">
        <f>_xlfn.STDEV.P(C7:C37)</f>
        <v>5.8180391217010552</v>
      </c>
      <c r="D4" s="4">
        <f t="shared" ref="D4:E4" si="1">_xlfn.STDEV.P(D7:D37)</f>
        <v>8.295489791717813</v>
      </c>
      <c r="E4" s="4">
        <f t="shared" si="1"/>
        <v>2.1819999608946845</v>
      </c>
      <c r="F4" s="4">
        <f>_xlfn.STDEV.P(F7:F37)</f>
        <v>25.123812038015313</v>
      </c>
      <c r="H4" s="3" t="s">
        <v>104</v>
      </c>
      <c r="I4" s="4">
        <f>(210-F3)/F4</f>
        <v>0.10464304756326173</v>
      </c>
    </row>
    <row r="6" spans="2:11" ht="43.2" x14ac:dyDescent="0.3">
      <c r="B6" s="1" t="s">
        <v>39</v>
      </c>
      <c r="C6" s="1" t="s">
        <v>36</v>
      </c>
      <c r="D6" s="1" t="s">
        <v>37</v>
      </c>
      <c r="E6" s="1" t="s">
        <v>38</v>
      </c>
      <c r="F6" s="1" t="s">
        <v>0</v>
      </c>
      <c r="G6" s="1" t="s">
        <v>75</v>
      </c>
      <c r="H6" s="1" t="s">
        <v>76</v>
      </c>
      <c r="I6" s="1" t="s">
        <v>78</v>
      </c>
    </row>
    <row r="7" spans="2:11" x14ac:dyDescent="0.3">
      <c r="B7" t="s">
        <v>40</v>
      </c>
      <c r="C7">
        <v>20.896000000000008</v>
      </c>
      <c r="D7">
        <v>42.5</v>
      </c>
      <c r="E7">
        <v>9.3000000000000007</v>
      </c>
      <c r="F7">
        <v>199.4</v>
      </c>
      <c r="G7" s="2">
        <f>(C7-C$3)/C$4</f>
        <v>-0.63287036046132339</v>
      </c>
      <c r="H7" s="2">
        <f t="shared" ref="H7:H22" si="2">(D7-D$3)/D$4</f>
        <v>-0.22942898541708731</v>
      </c>
      <c r="I7" s="2">
        <f t="shared" ref="I7:I22" si="3">(F7-F$3)/F$4</f>
        <v>-0.31726744850162425</v>
      </c>
    </row>
    <row r="8" spans="2:11" x14ac:dyDescent="0.3">
      <c r="B8" t="s">
        <v>41</v>
      </c>
      <c r="C8">
        <v>31.047999999999995</v>
      </c>
      <c r="D8">
        <v>36</v>
      </c>
      <c r="E8">
        <v>9.6999999999999993</v>
      </c>
      <c r="F8">
        <v>235.2</v>
      </c>
      <c r="G8" s="2">
        <f t="shared" ref="G8:G37" si="4">(C8-C$3)/C$4</f>
        <v>1.1120474353186034</v>
      </c>
      <c r="H8" s="2">
        <f t="shared" si="2"/>
        <v>-1.0129873000195087</v>
      </c>
      <c r="I8" s="2">
        <f t="shared" si="3"/>
        <v>1.1076755476420472</v>
      </c>
    </row>
    <row r="9" spans="2:11" x14ac:dyDescent="0.3">
      <c r="B9" t="s">
        <v>42</v>
      </c>
      <c r="C9">
        <v>29.904000000000003</v>
      </c>
      <c r="D9">
        <v>54.7</v>
      </c>
      <c r="E9">
        <v>16.600000000000001</v>
      </c>
      <c r="F9">
        <v>240.8</v>
      </c>
      <c r="G9" s="2">
        <f t="shared" si="4"/>
        <v>0.91541761278390854</v>
      </c>
      <c r="H9" s="2">
        <f t="shared" si="2"/>
        <v>1.2412496973751499</v>
      </c>
      <c r="I9" s="2">
        <f t="shared" si="3"/>
        <v>1.3305716587706673</v>
      </c>
    </row>
    <row r="10" spans="2:11" x14ac:dyDescent="0.3">
      <c r="B10" t="s">
        <v>43</v>
      </c>
      <c r="C10">
        <v>28.791999999999994</v>
      </c>
      <c r="D10">
        <v>42.7</v>
      </c>
      <c r="E10">
        <v>11.7</v>
      </c>
      <c r="F10">
        <v>232.5</v>
      </c>
      <c r="G10" s="2">
        <f t="shared" si="4"/>
        <v>0.72428792514528584</v>
      </c>
      <c r="H10" s="2">
        <f t="shared" si="2"/>
        <v>-0.20531949881393555</v>
      </c>
      <c r="I10" s="2">
        <f t="shared" si="3"/>
        <v>1.0002077797764635</v>
      </c>
    </row>
    <row r="11" spans="2:11" x14ac:dyDescent="0.3">
      <c r="B11" t="s">
        <v>44</v>
      </c>
      <c r="C11">
        <v>16.776000000000003</v>
      </c>
      <c r="D11">
        <v>44.9</v>
      </c>
      <c r="E11">
        <v>13.7</v>
      </c>
      <c r="F11">
        <v>188.8</v>
      </c>
      <c r="G11" s="2">
        <f t="shared" si="4"/>
        <v>-1.3410127283310354</v>
      </c>
      <c r="H11" s="2">
        <f t="shared" si="2"/>
        <v>5.9884853820729597E-2</v>
      </c>
      <c r="I11" s="2">
        <f t="shared" si="3"/>
        <v>-0.7391779445665102</v>
      </c>
    </row>
    <row r="12" spans="2:11" x14ac:dyDescent="0.3">
      <c r="B12" t="s">
        <v>45</v>
      </c>
      <c r="C12">
        <v>18.928000000000004</v>
      </c>
      <c r="D12">
        <v>35.5</v>
      </c>
      <c r="E12">
        <v>9.6</v>
      </c>
      <c r="F12">
        <v>184.2</v>
      </c>
      <c r="G12" s="2">
        <f t="shared" si="4"/>
        <v>-0.97112865656996272</v>
      </c>
      <c r="H12" s="2">
        <f t="shared" si="2"/>
        <v>-1.073261016527387</v>
      </c>
      <c r="I12" s="2">
        <f t="shared" si="3"/>
        <v>-0.92227117870787678</v>
      </c>
    </row>
    <row r="13" spans="2:11" x14ac:dyDescent="0.3">
      <c r="B13" t="s">
        <v>46</v>
      </c>
      <c r="C13">
        <v>22.776000000000003</v>
      </c>
      <c r="D13">
        <v>51.3</v>
      </c>
      <c r="E13">
        <v>13.7</v>
      </c>
      <c r="F13">
        <v>207.7</v>
      </c>
      <c r="G13" s="2">
        <f t="shared" si="4"/>
        <v>-0.3097374353168928</v>
      </c>
      <c r="H13" s="2">
        <f t="shared" si="2"/>
        <v>0.83138842512157496</v>
      </c>
      <c r="I13" s="2">
        <f t="shared" si="3"/>
        <v>1.3096430492578427E-2</v>
      </c>
    </row>
    <row r="14" spans="2:11" x14ac:dyDescent="0.3">
      <c r="B14" t="s">
        <v>47</v>
      </c>
      <c r="C14">
        <v>36.823999999999998</v>
      </c>
      <c r="D14">
        <v>30.4</v>
      </c>
      <c r="E14">
        <v>12.6</v>
      </c>
      <c r="F14">
        <v>249.5</v>
      </c>
      <c r="G14" s="2">
        <f t="shared" si="4"/>
        <v>2.1048217840602188</v>
      </c>
      <c r="H14" s="2">
        <f t="shared" si="2"/>
        <v>-1.6880529249077485</v>
      </c>
      <c r="I14" s="2">
        <f t="shared" si="3"/>
        <v>1.6768566885597715</v>
      </c>
    </row>
    <row r="15" spans="2:11" x14ac:dyDescent="0.3">
      <c r="B15" t="s">
        <v>48</v>
      </c>
      <c r="C15">
        <v>22.216000000000001</v>
      </c>
      <c r="D15">
        <v>38.4</v>
      </c>
      <c r="E15">
        <v>16.2</v>
      </c>
      <c r="F15">
        <v>175.8</v>
      </c>
      <c r="G15" s="2">
        <f t="shared" si="4"/>
        <v>-0.40598979599821317</v>
      </c>
      <c r="H15" s="2">
        <f t="shared" si="2"/>
        <v>-0.7236734607816917</v>
      </c>
      <c r="I15" s="2">
        <f t="shared" si="3"/>
        <v>-1.2566153454008047</v>
      </c>
    </row>
    <row r="16" spans="2:11" x14ac:dyDescent="0.3">
      <c r="B16" t="s">
        <v>49</v>
      </c>
      <c r="C16">
        <v>35.455999999999996</v>
      </c>
      <c r="D16">
        <v>32.200000000000003</v>
      </c>
      <c r="E16">
        <v>9.6</v>
      </c>
      <c r="F16">
        <v>245.6</v>
      </c>
      <c r="G16" s="2">
        <f t="shared" si="4"/>
        <v>1.8696910172529937</v>
      </c>
      <c r="H16" s="2">
        <f t="shared" si="2"/>
        <v>-1.4710675454793853</v>
      </c>
      <c r="I16" s="2">
        <f t="shared" si="3"/>
        <v>1.521625468309483</v>
      </c>
    </row>
    <row r="17" spans="2:9" x14ac:dyDescent="0.3">
      <c r="B17" t="s">
        <v>50</v>
      </c>
      <c r="C17">
        <v>28.576000000000001</v>
      </c>
      <c r="D17">
        <v>59.4</v>
      </c>
      <c r="E17">
        <v>11.3</v>
      </c>
      <c r="F17">
        <v>223.3</v>
      </c>
      <c r="G17" s="2">
        <f t="shared" si="4"/>
        <v>0.68716201459677773</v>
      </c>
      <c r="H17" s="2">
        <f t="shared" si="2"/>
        <v>1.8078226325492077</v>
      </c>
      <c r="I17" s="2">
        <f t="shared" si="3"/>
        <v>0.63402131149373264</v>
      </c>
    </row>
    <row r="18" spans="2:9" x14ac:dyDescent="0.3">
      <c r="B18" t="s">
        <v>51</v>
      </c>
      <c r="C18">
        <v>33.647999999999996</v>
      </c>
      <c r="D18">
        <v>50.8</v>
      </c>
      <c r="E18">
        <v>13.6</v>
      </c>
      <c r="F18">
        <v>240</v>
      </c>
      <c r="G18" s="2">
        <f t="shared" si="4"/>
        <v>1.5589333956247322</v>
      </c>
      <c r="H18" s="2">
        <f t="shared" si="2"/>
        <v>0.77111470861369635</v>
      </c>
      <c r="I18" s="2">
        <f t="shared" si="3"/>
        <v>1.2987293571808642</v>
      </c>
    </row>
    <row r="19" spans="2:9" x14ac:dyDescent="0.3">
      <c r="B19" t="s">
        <v>52</v>
      </c>
      <c r="C19">
        <v>33.440000000000005</v>
      </c>
      <c r="D19">
        <v>57.5</v>
      </c>
      <c r="E19">
        <v>13.5</v>
      </c>
      <c r="F19">
        <v>250</v>
      </c>
      <c r="G19" s="2">
        <f t="shared" si="4"/>
        <v>1.5231825188002435</v>
      </c>
      <c r="H19" s="2">
        <f t="shared" si="2"/>
        <v>1.5787825098192694</v>
      </c>
      <c r="I19" s="2">
        <f t="shared" si="3"/>
        <v>1.6967581270533982</v>
      </c>
    </row>
    <row r="20" spans="2:9" x14ac:dyDescent="0.3">
      <c r="B20" t="s">
        <v>53</v>
      </c>
      <c r="C20">
        <v>34.911999999999999</v>
      </c>
      <c r="D20">
        <v>44.6</v>
      </c>
      <c r="E20">
        <v>11.1</v>
      </c>
      <c r="F20">
        <v>247.4</v>
      </c>
      <c r="G20" s="2">
        <f t="shared" si="4"/>
        <v>1.7761887240197121</v>
      </c>
      <c r="H20" s="2">
        <f t="shared" si="2"/>
        <v>2.3720623916002801E-2</v>
      </c>
      <c r="I20" s="2">
        <f t="shared" si="3"/>
        <v>1.5932706468865396</v>
      </c>
    </row>
    <row r="21" spans="2:9" x14ac:dyDescent="0.3">
      <c r="B21" t="s">
        <v>54</v>
      </c>
      <c r="C21">
        <v>24.015999999999998</v>
      </c>
      <c r="D21">
        <v>34.6</v>
      </c>
      <c r="E21">
        <v>14.1</v>
      </c>
      <c r="F21">
        <v>192</v>
      </c>
      <c r="G21" s="2">
        <f t="shared" si="4"/>
        <v>-9.6607208093970914E-2</v>
      </c>
      <c r="H21" s="2">
        <f t="shared" si="2"/>
        <v>-1.1817537062415684</v>
      </c>
      <c r="I21" s="2">
        <f t="shared" si="3"/>
        <v>-0.61180873820729975</v>
      </c>
    </row>
    <row r="22" spans="2:9" x14ac:dyDescent="0.3">
      <c r="B22" t="s">
        <v>55</v>
      </c>
      <c r="C22">
        <v>20.991999999999997</v>
      </c>
      <c r="D22">
        <v>56.4</v>
      </c>
      <c r="E22">
        <v>13.4</v>
      </c>
      <c r="F22">
        <v>201.2</v>
      </c>
      <c r="G22" s="2">
        <f t="shared" si="4"/>
        <v>-0.61636995577309894</v>
      </c>
      <c r="H22" s="2">
        <f t="shared" si="2"/>
        <v>1.4461803335019363</v>
      </c>
      <c r="I22" s="2">
        <f t="shared" si="3"/>
        <v>-0.24562226992456876</v>
      </c>
    </row>
    <row r="23" spans="2:9" x14ac:dyDescent="0.3">
      <c r="B23" t="s">
        <v>56</v>
      </c>
      <c r="C23">
        <v>21.696000000000005</v>
      </c>
      <c r="D23">
        <v>41.4</v>
      </c>
      <c r="E23">
        <v>12.8</v>
      </c>
      <c r="F23">
        <v>193.3</v>
      </c>
      <c r="G23" s="2">
        <f t="shared" si="4"/>
        <v>-0.49536698805943818</v>
      </c>
      <c r="H23" s="2">
        <f t="shared" ref="H23:H37" si="5">(D23-D$3)/D$4</f>
        <v>-0.36203116173442029</v>
      </c>
      <c r="I23" s="2">
        <f t="shared" ref="I23:I37" si="6">(F23-F$3)/F$4</f>
        <v>-0.56006499812386978</v>
      </c>
    </row>
    <row r="24" spans="2:9" x14ac:dyDescent="0.3">
      <c r="B24" t="s">
        <v>57</v>
      </c>
      <c r="C24">
        <v>17.832000000000001</v>
      </c>
      <c r="D24">
        <v>53.7</v>
      </c>
      <c r="E24">
        <v>16</v>
      </c>
      <c r="F24">
        <v>202</v>
      </c>
      <c r="G24" s="2">
        <f t="shared" si="4"/>
        <v>-1.1595082767605467</v>
      </c>
      <c r="H24" s="2">
        <f t="shared" si="5"/>
        <v>1.1207022643593927</v>
      </c>
      <c r="I24" s="2">
        <f t="shared" si="6"/>
        <v>-0.21377996833476559</v>
      </c>
    </row>
    <row r="25" spans="2:9" x14ac:dyDescent="0.3">
      <c r="B25" t="s">
        <v>58</v>
      </c>
      <c r="C25">
        <v>25.624000000000002</v>
      </c>
      <c r="D25">
        <v>44.8</v>
      </c>
      <c r="E25">
        <v>12.7</v>
      </c>
      <c r="F25">
        <v>208.9</v>
      </c>
      <c r="G25" s="2">
        <f t="shared" si="4"/>
        <v>0.17977457043381997</v>
      </c>
      <c r="H25" s="2">
        <f t="shared" si="5"/>
        <v>4.7830110519153708E-2</v>
      </c>
      <c r="I25" s="2">
        <f t="shared" si="6"/>
        <v>6.0859882877283202E-2</v>
      </c>
    </row>
    <row r="26" spans="2:9" x14ac:dyDescent="0.3">
      <c r="B26" t="s">
        <v>59</v>
      </c>
      <c r="C26">
        <v>21.920000000000009</v>
      </c>
      <c r="D26">
        <v>32.4</v>
      </c>
      <c r="E26">
        <v>13.6</v>
      </c>
      <c r="F26">
        <v>176.9</v>
      </c>
      <c r="G26" s="2">
        <f t="shared" si="4"/>
        <v>-0.45686604378690954</v>
      </c>
      <c r="H26" s="2">
        <f t="shared" si="5"/>
        <v>-1.4469580588762343</v>
      </c>
      <c r="I26" s="2">
        <f t="shared" si="6"/>
        <v>-1.2128321807148261</v>
      </c>
    </row>
    <row r="27" spans="2:9" x14ac:dyDescent="0.3">
      <c r="B27" t="s">
        <v>60</v>
      </c>
      <c r="C27">
        <v>24.791999999999994</v>
      </c>
      <c r="D27">
        <v>40.9</v>
      </c>
      <c r="E27">
        <v>11.6</v>
      </c>
      <c r="F27">
        <v>218.2</v>
      </c>
      <c r="G27" s="2">
        <f t="shared" si="4"/>
        <v>3.6771063135857533E-2</v>
      </c>
      <c r="H27" s="2">
        <f t="shared" si="5"/>
        <v>-0.42230487824229884</v>
      </c>
      <c r="I27" s="2">
        <f t="shared" si="6"/>
        <v>0.43102663885873926</v>
      </c>
    </row>
    <row r="28" spans="2:9" x14ac:dyDescent="0.3">
      <c r="B28" t="s">
        <v>61</v>
      </c>
      <c r="C28">
        <v>22.256000000000007</v>
      </c>
      <c r="D28">
        <v>44.1</v>
      </c>
      <c r="E28">
        <v>11.4</v>
      </c>
      <c r="F28">
        <v>190</v>
      </c>
      <c r="G28" s="2">
        <f t="shared" si="4"/>
        <v>-0.39911462737811781</v>
      </c>
      <c r="H28" s="2">
        <f t="shared" si="5"/>
        <v>-3.6553092591875752E-2</v>
      </c>
      <c r="I28" s="2">
        <f t="shared" si="6"/>
        <v>-0.69141449218180651</v>
      </c>
    </row>
    <row r="29" spans="2:9" x14ac:dyDescent="0.3">
      <c r="B29" t="s">
        <v>62</v>
      </c>
      <c r="C29">
        <v>15.488000000000007</v>
      </c>
      <c r="D29">
        <v>46.6</v>
      </c>
      <c r="E29">
        <v>16.3</v>
      </c>
      <c r="F29">
        <v>176.8</v>
      </c>
      <c r="G29" s="2">
        <f t="shared" si="4"/>
        <v>-1.5623931578980708</v>
      </c>
      <c r="H29" s="2">
        <f t="shared" si="5"/>
        <v>0.26481548994751702</v>
      </c>
      <c r="I29" s="2">
        <f t="shared" si="6"/>
        <v>-1.2168124684135513</v>
      </c>
    </row>
    <row r="30" spans="2:9" x14ac:dyDescent="0.3">
      <c r="B30" t="s">
        <v>63</v>
      </c>
      <c r="C30">
        <v>21.64</v>
      </c>
      <c r="D30">
        <v>31.4</v>
      </c>
      <c r="E30">
        <v>14.5</v>
      </c>
      <c r="F30">
        <v>178.9</v>
      </c>
      <c r="G30" s="2">
        <f t="shared" si="4"/>
        <v>-0.50499222412757094</v>
      </c>
      <c r="H30" s="2">
        <f t="shared" si="5"/>
        <v>-1.5675054918919915</v>
      </c>
      <c r="I30" s="2">
        <f t="shared" si="6"/>
        <v>-1.1332264267403191</v>
      </c>
    </row>
    <row r="31" spans="2:9" x14ac:dyDescent="0.3">
      <c r="B31" t="s">
        <v>64</v>
      </c>
      <c r="C31">
        <v>23.264000000000003</v>
      </c>
      <c r="D31">
        <v>54.7</v>
      </c>
      <c r="E31">
        <v>14.3</v>
      </c>
      <c r="F31">
        <v>192.3</v>
      </c>
      <c r="G31" s="2">
        <f t="shared" si="4"/>
        <v>-0.22586037815174265</v>
      </c>
      <c r="H31" s="2">
        <f t="shared" si="5"/>
        <v>1.2412496973751499</v>
      </c>
      <c r="I31" s="2">
        <f t="shared" si="6"/>
        <v>-0.59986787511112327</v>
      </c>
    </row>
    <row r="32" spans="2:9" x14ac:dyDescent="0.3">
      <c r="B32" t="s">
        <v>65</v>
      </c>
      <c r="C32">
        <v>19.327999999999996</v>
      </c>
      <c r="D32">
        <v>37.9</v>
      </c>
      <c r="E32">
        <v>9.4</v>
      </c>
      <c r="F32">
        <v>184.1</v>
      </c>
      <c r="G32" s="2">
        <f t="shared" si="4"/>
        <v>-0.90237697036902131</v>
      </c>
      <c r="H32" s="2">
        <f t="shared" si="5"/>
        <v>-0.7839471772895702</v>
      </c>
      <c r="I32" s="2">
        <f t="shared" si="6"/>
        <v>-0.92625146640660194</v>
      </c>
    </row>
    <row r="33" spans="2:9" x14ac:dyDescent="0.3">
      <c r="B33" t="s">
        <v>66</v>
      </c>
      <c r="C33">
        <v>27.216000000000001</v>
      </c>
      <c r="D33">
        <v>52.9</v>
      </c>
      <c r="E33">
        <v>15.3</v>
      </c>
      <c r="F33">
        <v>240.3</v>
      </c>
      <c r="G33" s="2">
        <f t="shared" si="4"/>
        <v>0.45340628151357226</v>
      </c>
      <c r="H33" s="2">
        <f t="shared" si="5"/>
        <v>1.0242643179467865</v>
      </c>
      <c r="I33" s="2">
        <f t="shared" si="6"/>
        <v>1.3106702202770406</v>
      </c>
    </row>
    <row r="34" spans="2:9" x14ac:dyDescent="0.3">
      <c r="B34" t="s">
        <v>67</v>
      </c>
      <c r="C34">
        <v>23.095999999999997</v>
      </c>
      <c r="D34">
        <v>42.7</v>
      </c>
      <c r="E34">
        <v>15</v>
      </c>
      <c r="F34">
        <v>192.1</v>
      </c>
      <c r="G34" s="2">
        <f t="shared" si="4"/>
        <v>-0.2547360863561397</v>
      </c>
      <c r="H34" s="2">
        <f t="shared" si="5"/>
        <v>-0.20531949881393555</v>
      </c>
      <c r="I34" s="2">
        <f t="shared" si="6"/>
        <v>-0.60782845050857459</v>
      </c>
    </row>
    <row r="35" spans="2:9" x14ac:dyDescent="0.3">
      <c r="B35" t="s">
        <v>68</v>
      </c>
      <c r="C35">
        <v>17.824000000000005</v>
      </c>
      <c r="D35">
        <v>54.9</v>
      </c>
      <c r="E35">
        <v>13.5</v>
      </c>
      <c r="F35">
        <v>199</v>
      </c>
      <c r="G35" s="2">
        <f t="shared" si="4"/>
        <v>-1.1608833104845648</v>
      </c>
      <c r="H35" s="2">
        <f t="shared" si="5"/>
        <v>1.2653591839783007</v>
      </c>
      <c r="I35" s="2">
        <f t="shared" si="6"/>
        <v>-0.33318859929652583</v>
      </c>
    </row>
    <row r="36" spans="2:9" x14ac:dyDescent="0.3">
      <c r="B36" t="s">
        <v>69</v>
      </c>
      <c r="C36">
        <v>19.143999999999998</v>
      </c>
      <c r="D36">
        <v>44</v>
      </c>
      <c r="E36">
        <v>11.8</v>
      </c>
      <c r="F36">
        <v>181.1</v>
      </c>
      <c r="G36" s="2">
        <f t="shared" si="4"/>
        <v>-0.93400274602145461</v>
      </c>
      <c r="H36" s="2">
        <f t="shared" si="5"/>
        <v>-4.8607835893451641E-2</v>
      </c>
      <c r="I36" s="2">
        <f t="shared" si="6"/>
        <v>-1.0456600973683621</v>
      </c>
    </row>
    <row r="37" spans="2:9" x14ac:dyDescent="0.3">
      <c r="B37" t="s">
        <v>70</v>
      </c>
      <c r="C37">
        <v>21.599999999999994</v>
      </c>
      <c r="D37">
        <v>42.2</v>
      </c>
      <c r="E37">
        <v>9.3000000000000007</v>
      </c>
      <c r="F37">
        <v>181.2</v>
      </c>
      <c r="G37" s="2">
        <f t="shared" si="4"/>
        <v>-0.51186739274766635</v>
      </c>
      <c r="H37" s="2">
        <f t="shared" si="5"/>
        <v>-0.26559321532181412</v>
      </c>
      <c r="I37" s="2">
        <f t="shared" si="6"/>
        <v>-1.0416798096696371</v>
      </c>
    </row>
    <row r="43" spans="2:9" x14ac:dyDescent="0.3">
      <c r="B43" t="s">
        <v>79</v>
      </c>
    </row>
    <row r="44" spans="2:9" ht="15" thickBot="1" x14ac:dyDescent="0.35"/>
    <row r="45" spans="2:9" x14ac:dyDescent="0.3">
      <c r="B45" s="8" t="s">
        <v>80</v>
      </c>
      <c r="C45" s="8"/>
    </row>
    <row r="46" spans="2:9" x14ac:dyDescent="0.3">
      <c r="B46" s="5" t="s">
        <v>81</v>
      </c>
      <c r="C46" s="5">
        <v>0.92891610424610727</v>
      </c>
    </row>
    <row r="47" spans="2:9" x14ac:dyDescent="0.3">
      <c r="B47" s="5" t="s">
        <v>82</v>
      </c>
      <c r="C47" s="5">
        <v>0.86288512872776491</v>
      </c>
    </row>
    <row r="48" spans="2:9" x14ac:dyDescent="0.3">
      <c r="B48" s="5" t="s">
        <v>83</v>
      </c>
      <c r="C48" s="5">
        <v>0.85309120935117666</v>
      </c>
    </row>
    <row r="49" spans="2:10" x14ac:dyDescent="0.3">
      <c r="B49" s="5" t="s">
        <v>84</v>
      </c>
      <c r="C49" s="5">
        <v>0.38962257421396668</v>
      </c>
    </row>
    <row r="50" spans="2:10" ht="15" thickBot="1" x14ac:dyDescent="0.35">
      <c r="B50" s="6" t="s">
        <v>85</v>
      </c>
      <c r="C50" s="6">
        <v>31</v>
      </c>
    </row>
    <row r="52" spans="2:10" ht="15" thickBot="1" x14ac:dyDescent="0.35">
      <c r="B52" t="s">
        <v>86</v>
      </c>
    </row>
    <row r="53" spans="2:10" x14ac:dyDescent="0.3">
      <c r="B53" s="7"/>
      <c r="C53" s="7" t="s">
        <v>91</v>
      </c>
      <c r="D53" s="7" t="s">
        <v>92</v>
      </c>
      <c r="E53" s="7" t="s">
        <v>93</v>
      </c>
      <c r="F53" s="7" t="s">
        <v>94</v>
      </c>
      <c r="G53" s="7" t="s">
        <v>95</v>
      </c>
    </row>
    <row r="54" spans="2:10" x14ac:dyDescent="0.3">
      <c r="B54" s="5" t="s">
        <v>87</v>
      </c>
      <c r="C54" s="5">
        <v>2</v>
      </c>
      <c r="D54" s="5">
        <v>26.749438990560805</v>
      </c>
      <c r="E54" s="5">
        <v>13.374719495280402</v>
      </c>
      <c r="F54" s="5">
        <v>88.104169081730447</v>
      </c>
      <c r="G54" s="5">
        <v>8.302021309111247E-13</v>
      </c>
    </row>
    <row r="55" spans="2:10" x14ac:dyDescent="0.3">
      <c r="B55" s="5" t="s">
        <v>88</v>
      </c>
      <c r="C55" s="5">
        <v>28</v>
      </c>
      <c r="D55" s="5">
        <v>4.2505610094393038</v>
      </c>
      <c r="E55" s="5">
        <v>0.15180575033711799</v>
      </c>
      <c r="F55" s="5"/>
      <c r="G55" s="5"/>
    </row>
    <row r="56" spans="2:10" ht="15" thickBot="1" x14ac:dyDescent="0.35">
      <c r="B56" s="6" t="s">
        <v>89</v>
      </c>
      <c r="C56" s="6">
        <v>30</v>
      </c>
      <c r="D56" s="6">
        <v>31.000000000000107</v>
      </c>
      <c r="E56" s="6"/>
      <c r="F56" s="6"/>
      <c r="G56" s="6"/>
    </row>
    <row r="57" spans="2:10" ht="15" thickBot="1" x14ac:dyDescent="0.35"/>
    <row r="58" spans="2:10" x14ac:dyDescent="0.3">
      <c r="B58" s="7"/>
      <c r="C58" s="7" t="s">
        <v>96</v>
      </c>
      <c r="D58" s="7" t="s">
        <v>84</v>
      </c>
      <c r="E58" s="7" t="s">
        <v>97</v>
      </c>
      <c r="F58" s="7" t="s">
        <v>98</v>
      </c>
      <c r="G58" s="7" t="s">
        <v>99</v>
      </c>
      <c r="H58" s="7" t="s">
        <v>100</v>
      </c>
      <c r="I58" s="7" t="s">
        <v>101</v>
      </c>
      <c r="J58" s="7" t="s">
        <v>102</v>
      </c>
    </row>
    <row r="59" spans="2:10" x14ac:dyDescent="0.3">
      <c r="B59" s="5" t="s">
        <v>90</v>
      </c>
      <c r="C59" s="5">
        <v>3.6036224478886906E-16</v>
      </c>
      <c r="D59" s="5">
        <v>6.9978280118149008E-2</v>
      </c>
      <c r="E59" s="5">
        <v>5.1496299163175405E-15</v>
      </c>
      <c r="F59" s="5">
        <v>1</v>
      </c>
      <c r="G59" s="5">
        <v>-0.14334400876456424</v>
      </c>
      <c r="H59" s="5">
        <v>0.14334400876456496</v>
      </c>
      <c r="I59" s="5">
        <v>-0.14334400876456424</v>
      </c>
      <c r="J59" s="5">
        <v>0.14334400876456496</v>
      </c>
    </row>
    <row r="60" spans="2:10" x14ac:dyDescent="0.3">
      <c r="B60" s="5" t="s">
        <v>76</v>
      </c>
      <c r="C60" s="5">
        <v>-0.26017523789978703</v>
      </c>
      <c r="D60" s="5">
        <v>7.172453527716488E-2</v>
      </c>
      <c r="E60" s="5">
        <v>-3.6274231250769731</v>
      </c>
      <c r="F60" s="5">
        <v>1.130002935002798E-3</v>
      </c>
      <c r="G60" s="5">
        <v>-0.40709628820347654</v>
      </c>
      <c r="H60" s="5">
        <v>-0.11325418759609754</v>
      </c>
      <c r="I60" s="5">
        <v>-0.40709628820347654</v>
      </c>
      <c r="J60" s="5">
        <v>-0.11325418759609754</v>
      </c>
    </row>
    <row r="61" spans="2:10" ht="15" thickBot="1" x14ac:dyDescent="0.35">
      <c r="B61" s="6" t="s">
        <v>78</v>
      </c>
      <c r="C61" s="6">
        <v>0.9506215262209059</v>
      </c>
      <c r="D61" s="6">
        <v>7.1724535277164381E-2</v>
      </c>
      <c r="E61" s="6">
        <v>13.25378439257123</v>
      </c>
      <c r="F61" s="6">
        <v>1.3796499024104068E-13</v>
      </c>
      <c r="G61" s="6">
        <v>0.80370047591721738</v>
      </c>
      <c r="H61" s="6">
        <v>1.0975425765245943</v>
      </c>
      <c r="I61" s="6">
        <v>0.80370047591721738</v>
      </c>
      <c r="J61" s="6">
        <v>1.0975425765245943</v>
      </c>
    </row>
  </sheetData>
  <sheetProtection algorithmName="SHA-512" hashValue="ShkY51bLDxicaRV4SSYmGPeXHzbwZjbAHOpel9T4WckWwwTetAkc0o047BN8YPO2krT9sQVsNS3N3Mc/5wVXVg==" saltValue="p812hQOYBYQcrbAX4N7hYg==" spinCount="100000" sheet="1" objects="1" scenarios="1"/>
  <mergeCells count="2">
    <mergeCell ref="B1:F1"/>
    <mergeCell ref="G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F457-695C-4DF8-AD73-6A9D45D1006D}">
  <dimension ref="B2:E14"/>
  <sheetViews>
    <sheetView showGridLines="0" workbookViewId="0"/>
  </sheetViews>
  <sheetFormatPr defaultRowHeight="14.4" x14ac:dyDescent="0.3"/>
  <cols>
    <col min="1" max="1" width="1.88671875" customWidth="1"/>
    <col min="2" max="2" width="24.5546875" customWidth="1"/>
  </cols>
  <sheetData>
    <row r="2" spans="2:5" x14ac:dyDescent="0.3">
      <c r="E2" s="12" t="s">
        <v>111</v>
      </c>
    </row>
    <row r="3" spans="2:5" ht="15.6" x14ac:dyDescent="0.3">
      <c r="B3" s="14" t="s">
        <v>113</v>
      </c>
      <c r="C3" s="15">
        <f>'Rocinante Models'!C62+('Rocinante Models'!C63*'Rocinante Models'!I3)+('Rocinante Models'!C64*'Rocinante Models'!I4)</f>
        <v>1.9050994796408485</v>
      </c>
      <c r="D3" s="16"/>
      <c r="E3" s="14"/>
    </row>
    <row r="4" spans="2:5" ht="15.6" x14ac:dyDescent="0.3">
      <c r="B4" s="14" t="s">
        <v>106</v>
      </c>
      <c r="C4" s="15">
        <f>(C3*'Rocinante Models'!C4)+'Rocinante Models'!C3</f>
        <v>224.77774966892946</v>
      </c>
      <c r="D4" s="17" t="str">
        <f>"≈   "</f>
        <v xml:space="preserve">≈   </v>
      </c>
      <c r="E4" s="17">
        <f>ROUND(C4,0)</f>
        <v>225</v>
      </c>
    </row>
    <row r="5" spans="2:5" ht="15.6" x14ac:dyDescent="0.3">
      <c r="B5" s="14"/>
      <c r="C5" s="14"/>
      <c r="D5" s="14"/>
      <c r="E5" s="18"/>
    </row>
    <row r="6" spans="2:5" ht="15.6" x14ac:dyDescent="0.3">
      <c r="B6" s="14" t="s">
        <v>107</v>
      </c>
      <c r="C6" s="15">
        <f>'Marengo Models'!C59+('Marengo Models'!C60*'Marengo Models'!I3)+('Marengo Models'!C61*'Marengo Models'!I4)</f>
        <v>0.20621286003961742</v>
      </c>
      <c r="D6" s="16"/>
      <c r="E6" s="18"/>
    </row>
    <row r="7" spans="2:5" ht="15.6" x14ac:dyDescent="0.3">
      <c r="B7" s="14" t="s">
        <v>108</v>
      </c>
      <c r="C7" s="15">
        <f>(C6*'Marengo Models'!C4)+'Marengo Models'!C3</f>
        <v>25.777819003237394</v>
      </c>
      <c r="D7" s="17" t="str">
        <f>"≈   "</f>
        <v xml:space="preserve">≈   </v>
      </c>
      <c r="E7" s="17">
        <f xml:space="preserve">  ROUND(C7,0)</f>
        <v>26</v>
      </c>
    </row>
    <row r="8" spans="2:5" ht="15.6" x14ac:dyDescent="0.3">
      <c r="B8" s="14"/>
      <c r="C8" s="14"/>
      <c r="D8" s="14"/>
      <c r="E8" s="14"/>
    </row>
    <row r="9" spans="2:5" ht="15.6" x14ac:dyDescent="0.3">
      <c r="B9" s="14"/>
      <c r="C9" s="14"/>
      <c r="D9" s="14"/>
      <c r="E9" s="19" t="s">
        <v>110</v>
      </c>
    </row>
    <row r="10" spans="2:5" ht="15.6" x14ac:dyDescent="0.3">
      <c r="B10" s="20" t="s">
        <v>114</v>
      </c>
      <c r="C10" s="14"/>
      <c r="D10" s="14"/>
      <c r="E10" s="18">
        <f>E4*1</f>
        <v>225</v>
      </c>
    </row>
    <row r="11" spans="2:5" ht="15.6" x14ac:dyDescent="0.3">
      <c r="B11" s="14" t="s">
        <v>109</v>
      </c>
      <c r="C11" s="14"/>
      <c r="D11" s="14"/>
      <c r="E11" s="18">
        <f>E7*8</f>
        <v>208</v>
      </c>
    </row>
    <row r="14" spans="2:5" ht="264" customHeight="1" x14ac:dyDescent="0.3">
      <c r="B14" s="13" t="s">
        <v>112</v>
      </c>
    </row>
  </sheetData>
  <sheetProtection algorithmName="SHA-512" hashValue="e9xPyQs/qjBDEQmqDdcW08ixYX2gAVjaFCoJeNpf7BDauVqUVnpYsw0pje75yEJ/LyiG163Q/351fmTLeD2gOA==" saltValue="+y0qB0SH9r+xRhjtFluJeg==" spinCount="100000" sheet="1" objects="1" scenarios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Rocinante Models</vt:lpstr>
      <vt:lpstr>Marengo Models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Varanasi.Durga</dc:creator>
  <cp:lastModifiedBy>Naveen Kumar</cp:lastModifiedBy>
  <dcterms:created xsi:type="dcterms:W3CDTF">2018-09-28T12:11:42Z</dcterms:created>
  <dcterms:modified xsi:type="dcterms:W3CDTF">2025-10-25T18:32:43Z</dcterms:modified>
</cp:coreProperties>
</file>