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E:\Postdoc\global_csr\MS.v4\WorldPlantInvasion_Paper\"/>
    </mc:Choice>
  </mc:AlternateContent>
  <xr:revisionPtr revIDLastSave="0" documentId="13_ncr:1_{36842A67-705F-4465-B2D0-D81219370ABF}" xr6:coauthVersionLast="47" xr6:coauthVersionMax="47" xr10:uidLastSave="{00000000-0000-0000-0000-000000000000}"/>
  <bookViews>
    <workbookView xWindow="4965" yWindow="630" windowWidth="19515" windowHeight="18990" xr2:uid="{00000000-000D-0000-FFFF-FFFF00000000}"/>
  </bookViews>
  <sheets>
    <sheet name="Table 1" sheetId="1" r:id="rId1"/>
    <sheet name="Table S1" sheetId="2" r:id="rId2"/>
    <sheet name="Table S2" sheetId="3" r:id="rId3"/>
  </sheets>
  <definedNames>
    <definedName name="OLE_LINK16" localSheetId="1">'Table S1'!$C$4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4" i="3" l="1"/>
  <c r="E103" i="3"/>
  <c r="E102" i="3"/>
  <c r="E101" i="3"/>
  <c r="E100" i="3"/>
  <c r="E99" i="3"/>
  <c r="E97" i="3"/>
  <c r="E96" i="3"/>
  <c r="E95" i="3"/>
  <c r="E94" i="3"/>
  <c r="E93" i="3"/>
  <c r="E92" i="3"/>
  <c r="E90" i="3"/>
  <c r="E89" i="3"/>
  <c r="E88" i="3"/>
  <c r="E87" i="3"/>
  <c r="E86" i="3"/>
  <c r="E85" i="3"/>
  <c r="E84" i="3"/>
  <c r="E83" i="3"/>
  <c r="E82" i="3"/>
  <c r="E81" i="3"/>
  <c r="E80" i="3"/>
  <c r="E79" i="3"/>
  <c r="E78" i="3"/>
  <c r="E77" i="3"/>
  <c r="E76" i="3"/>
  <c r="E75" i="3"/>
  <c r="E74" i="3"/>
  <c r="E73" i="3"/>
  <c r="E72" i="3"/>
  <c r="E71" i="3"/>
  <c r="E70" i="3"/>
  <c r="E69" i="3"/>
  <c r="E68" i="3"/>
  <c r="E67" i="3"/>
  <c r="E66"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2" i="3"/>
  <c r="E21" i="3"/>
  <c r="E20" i="3"/>
  <c r="E19" i="3"/>
  <c r="E18" i="3"/>
  <c r="E16" i="3"/>
  <c r="E15" i="3"/>
  <c r="E14" i="3"/>
  <c r="E13" i="3"/>
  <c r="E12" i="3"/>
  <c r="E11" i="3"/>
  <c r="E9" i="3"/>
  <c r="E8" i="3"/>
  <c r="E7" i="3"/>
  <c r="E6" i="3"/>
  <c r="E5" i="3"/>
  <c r="E4" i="3"/>
</calcChain>
</file>

<file path=xl/sharedStrings.xml><?xml version="1.0" encoding="utf-8"?>
<sst xmlns="http://schemas.openxmlformats.org/spreadsheetml/2006/main" count="391" uniqueCount="116">
  <si>
    <t>Path</t>
  </si>
  <si>
    <t>Description</t>
  </si>
  <si>
    <t>Relationships</t>
  </si>
  <si>
    <t>Key references</t>
  </si>
  <si>
    <t>Plants with greater genome size are less likely to succeed in invasion.</t>
  </si>
  <si>
    <t>↘</t>
  </si>
  <si>
    <t>Plants with greater genome size tend to have narrow native range sizes.</t>
  </si>
  <si>
    <t xml:space="preserve">Variable relationships betwen plant genome size and traits have been reported. </t>
  </si>
  <si>
    <t>→</t>
  </si>
  <si>
    <t>Relationships between plant genome size and adaptative strategies remain unknown.</t>
  </si>
  <si>
    <t xml:space="preserve">Relationships between plant genome size and their economic use remain unknown. </t>
  </si>
  <si>
    <t>Various relationships between plant species’ traits and their native range size are reported.</t>
  </si>
  <si>
    <t xml:space="preserve">Plants with certain traits are more frequently used by humans.  </t>
  </si>
  <si>
    <t>Plants with wide native ranges are more frenquently used by humans.</t>
  </si>
  <si>
    <t>↗</t>
  </si>
  <si>
    <t xml:space="preserve">Plants with wider native ranges are more likely to succeed in invasions. </t>
  </si>
  <si>
    <t xml:space="preserve">Due to the huge numbers of plant traits, miscellaneous trait-invasion relationships are reported. </t>
  </si>
  <si>
    <t>Economic use of plants is key to their naturalization and invasion.</t>
  </si>
  <si>
    <t>Grime’s CSR strategies represent plants’ overall fitness to environmental selection.</t>
  </si>
  <si>
    <t>Figures</t>
  </si>
  <si>
    <t>From</t>
  </si>
  <si>
    <t>Via</t>
  </si>
  <si>
    <t>To</t>
  </si>
  <si>
    <t>Coefficients</t>
  </si>
  <si>
    <t>Fig. 3a</t>
  </si>
  <si>
    <t>Holoploid genome size</t>
  </si>
  <si>
    <t>Naturalization incidence</t>
  </si>
  <si>
    <t>NS</t>
  </si>
  <si>
    <t>Native range size</t>
  </si>
  <si>
    <t>C-scores</t>
  </si>
  <si>
    <t>C-scores → Native range size</t>
  </si>
  <si>
    <t>C-scores → Native range size → Economic uses</t>
  </si>
  <si>
    <t>C-scores → Economic uses</t>
  </si>
  <si>
    <t>Native range size → Economic uses</t>
  </si>
  <si>
    <t>Fig. 3b</t>
  </si>
  <si>
    <t>S-scores</t>
  </si>
  <si>
    <t>S-scores → Native range size</t>
  </si>
  <si>
    <t>S-scores → Native range size → Economic uses</t>
  </si>
  <si>
    <t>S-scores → Economic uses</t>
  </si>
  <si>
    <t>Fig. 3c</t>
  </si>
  <si>
    <t>R-scores → Native range size</t>
  </si>
  <si>
    <t>R-scores → Native range size → Economic uses</t>
  </si>
  <si>
    <t>R-scores → Economic uses</t>
  </si>
  <si>
    <t>Fig. 3d</t>
  </si>
  <si>
    <t>Naturalization extent</t>
  </si>
  <si>
    <t>Fig.3e</t>
  </si>
  <si>
    <t>Fig. 3f</t>
  </si>
  <si>
    <t>R-scores</t>
  </si>
  <si>
    <t>Fig.3g</t>
  </si>
  <si>
    <t>Invasion extent</t>
  </si>
  <si>
    <t>C-scores → Native range size→ Naturalization extent</t>
  </si>
  <si>
    <t>C-scores → Economic uses → Naturalization extent</t>
  </si>
  <si>
    <t>Fig.3h</t>
  </si>
  <si>
    <t>S-scores → Naturalization extent</t>
  </si>
  <si>
    <t>Fig.3i</t>
  </si>
  <si>
    <t>Fig.S4a</t>
  </si>
  <si>
    <t>Monoploid genome size</t>
  </si>
  <si>
    <t>Economic uses</t>
  </si>
  <si>
    <t>Fig.S4b</t>
  </si>
  <si>
    <t>Fig.S4c</t>
  </si>
  <si>
    <t>Fig.S4d</t>
  </si>
  <si>
    <t>Fig.S4e</t>
  </si>
  <si>
    <t>Fig.S4f</t>
  </si>
  <si>
    <t>Fig.S4g</t>
  </si>
  <si>
    <t>Native range size → Naturalization extent</t>
  </si>
  <si>
    <t>Fig.S4h</t>
  </si>
  <si>
    <t>Native range size → Economic uses → Naturalization extent</t>
  </si>
  <si>
    <t>Fig.S4i</t>
  </si>
  <si>
    <t>R-scores → Naturalization extent</t>
  </si>
  <si>
    <t>R-scores → Native range size→ Naturalization extent</t>
  </si>
  <si>
    <t>R-scores → Economic uses → Naturalization extent</t>
  </si>
  <si>
    <t>Economic use category</t>
  </si>
  <si>
    <t>Abbreviation</t>
  </si>
  <si>
    <t>Animal food</t>
  </si>
  <si>
    <t>AF</t>
  </si>
  <si>
    <t>Forage and fodder for vertebrate animals only.</t>
  </si>
  <si>
    <t>Environmental uses</t>
  </si>
  <si>
    <t>EU</t>
  </si>
  <si>
    <t>Intercrops and nurse crops, ornamentals, barrier hedges, shade plants, windbreaks, soil improvers, plants for revegetation and erosion control, wastewater purifiers, indicators of the presence of metals, pollution, or underground water.</t>
  </si>
  <si>
    <t>Fuels</t>
  </si>
  <si>
    <t>FU</t>
  </si>
  <si>
    <t>Wood, charcoal, petroleum substitutes, fuel alcohols, etc. - have been separated from the ‘MATERIALS’ category below because of their importance.</t>
  </si>
  <si>
    <t>Gene sources</t>
  </si>
  <si>
    <t>GS</t>
  </si>
  <si>
    <t>Wild relatives of major crops which may possess traits associated with biotic or abiotic resistance and may be valuable for breeding programs.</t>
  </si>
  <si>
    <t>Human food</t>
  </si>
  <si>
    <t>HF</t>
  </si>
  <si>
    <t>Food, including beverages, for humans.</t>
  </si>
  <si>
    <t>Invertebrate food</t>
  </si>
  <si>
    <t>IF</t>
  </si>
  <si>
    <t>Only plants eaten by invertebrates useful to humans, such as silkworms, lac insects, and edible grubs, are covered here.</t>
  </si>
  <si>
    <t>Materials</t>
  </si>
  <si>
    <t>MA</t>
  </si>
  <si>
    <t>Woods, fibers, cork, cane, tannins, latex, resins, gums, waxes, oils, lipids, etc., and their derived products.</t>
  </si>
  <si>
    <t>Medicines</t>
  </si>
  <si>
    <t>ME</t>
  </si>
  <si>
    <t>Both human and veterinary.</t>
  </si>
  <si>
    <t>Poisons</t>
  </si>
  <si>
    <t>PO</t>
  </si>
  <si>
    <t>Plants which are poisonous to vertebrates and invertebrates, both accidentally and usefully, e.g., for hunting and fishing.</t>
  </si>
  <si>
    <t>Social uses</t>
  </si>
  <si>
    <t>SU</t>
  </si>
  <si>
    <t>Plants used for social purposes, which are not definable as food or medicines, for instance, masticatories, smoking materials, narcotics, hallucinogens, psychoactive drugs, contraceptives, abortifacients, and plants with ritual or religious significance.</t>
  </si>
  <si>
    <t>(Kubešová et al. 2010; Suda et al. 2015)</t>
  </si>
  <si>
    <t>(Knight et al. 2005)</t>
  </si>
  <si>
    <t>(Lopes et al. 2021; Suda et al. 2015)</t>
  </si>
  <si>
    <t>(Banerjee et al. 2021; Jenkins &amp; Keller 2011)</t>
  </si>
  <si>
    <t>(Guo et al. 2019; van Kleunen et al. 2020)</t>
  </si>
  <si>
    <t>(Guo et al. 2019; van Kleunen et al. 2007)</t>
  </si>
  <si>
    <t>(Guo et al. 2019; Pyšek et al. 2015)</t>
  </si>
  <si>
    <t>(Guo et al. 2018, 2019; van Kleunen et al. 2010; Parker 2013)</t>
  </si>
  <si>
    <t>(van Kleunen et al. 2020)</t>
  </si>
  <si>
    <t>(Grime, J. &amp; Pierce 2012; Pierce et al. 2017)</t>
  </si>
  <si>
    <t>Table 1 Detailed descriptions and key references corresponding to each of the 12 paths in the conceptual framework shown in Figure 1.</t>
  </si>
  <si>
    <t>Table S1 Description of the 10 main categories of economic use (derived from(Diazgranados et al. 2020) employed in this study. Note that the category GS and PO were removed from analyses since they contribute little to plant invasions as shown in van Kleunen et al. (2020; see Fig.2 in their study for details).</t>
  </si>
  <si>
    <t xml:space="preserve">Table S2 Coefficients of direct and indirect paths between genome size and plant invasions (Fig. 3 and Fig. S4) identified from SEMs. Non-significant coefficients of direct paths are marked with “NS”, whereas only significant indirect paths are shown.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</si>
</sst>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1"/>
      <color theme="1"/>
      <name val="Calibri"/>
      <family val="2"/>
      <scheme val="minor"/>
    </font>
    <font>
      <b/>
      <sz val="10"/>
      <color rgb="FFFF0000"/>
      <name val="楷体"/>
      <family val="3"/>
      <charset val="134"/>
    </font>
    <font>
      <b/>
      <sz val="10"/>
      <color theme="1"/>
      <name val="楷体"/>
      <family val="3"/>
      <charset val="134"/>
    </font>
    <font>
      <b/>
      <sz val="10"/>
      <color theme="0" tint="-0.34998626667073579"/>
      <name val="楷体"/>
      <family val="3"/>
      <charset val="134"/>
    </font>
    <font>
      <b/>
      <sz val="10"/>
      <color theme="8"/>
      <name val="楷体"/>
      <family val="3"/>
      <charset val="134"/>
    </font>
    <font>
      <b/>
      <sz val="11"/>
      <color theme="1"/>
      <name val="楷体"/>
      <family val="3"/>
      <charset val="134"/>
    </font>
    <font>
      <sz val="11"/>
      <color theme="1"/>
      <name val="Times New Roman"/>
      <family val="1"/>
    </font>
    <font>
      <b/>
      <sz val="11"/>
      <color theme="1"/>
      <name val="Times New Roman"/>
      <family val="1"/>
    </font>
    <font>
      <b/>
      <sz val="11"/>
      <color theme="1"/>
      <name val="Calibri"/>
      <family val="2"/>
      <scheme val="minor"/>
    </font>
    <font>
      <b/>
      <sz val="12"/>
      <color theme="0"/>
      <name val="Calibri"/>
      <family val="2"/>
      <scheme val="minor"/>
    </font>
    <font>
      <sz val="12"/>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9"/>
        <bgColor indexed="64"/>
      </patternFill>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41">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0" fontId="0" fillId="2" borderId="0" xfId="0" applyFill="1" applyAlignment="1">
      <alignment horizontal="center" vertical="center"/>
    </xf>
    <xf numFmtId="0" fontId="0" fillId="2" borderId="0" xfId="0" applyFill="1" applyAlignment="1">
      <alignment horizontal="center"/>
    </xf>
    <xf numFmtId="0" fontId="0" fillId="2" borderId="0" xfId="0" applyFill="1"/>
    <xf numFmtId="0" fontId="0" fillId="2" borderId="0" xfId="0" applyFill="1" applyAlignment="1">
      <alignment vertical="center"/>
    </xf>
    <xf numFmtId="0" fontId="0" fillId="2" borderId="2" xfId="0" applyFill="1" applyBorder="1" applyAlignment="1">
      <alignment horizontal="center" vertical="center"/>
    </xf>
    <xf numFmtId="0" fontId="0" fillId="2" borderId="2" xfId="0" applyFill="1" applyBorder="1" applyAlignment="1">
      <alignment horizontal="center"/>
    </xf>
    <xf numFmtId="0" fontId="0" fillId="2" borderId="2" xfId="0" applyFill="1" applyBorder="1"/>
    <xf numFmtId="0" fontId="0" fillId="2" borderId="2" xfId="0" applyFill="1" applyBorder="1" applyAlignment="1">
      <alignment vertical="center"/>
    </xf>
    <xf numFmtId="0" fontId="0" fillId="0" borderId="2" xfId="0" applyBorder="1"/>
    <xf numFmtId="0" fontId="0" fillId="0" borderId="1" xfId="0" applyBorder="1" applyAlignment="1">
      <alignment vertical="center"/>
    </xf>
    <xf numFmtId="164" fontId="0" fillId="0" borderId="0" xfId="0" quotePrefix="1" applyNumberFormat="1" applyAlignment="1">
      <alignment horizontal="center" vertical="center"/>
    </xf>
    <xf numFmtId="164" fontId="0" fillId="0" borderId="0" xfId="0" applyNumberFormat="1" applyAlignment="1">
      <alignment horizontal="center" vertical="center"/>
    </xf>
    <xf numFmtId="164" fontId="0" fillId="2" borderId="0" xfId="0" applyNumberFormat="1" applyFill="1" applyAlignment="1">
      <alignment horizontal="center" vertical="center"/>
    </xf>
    <xf numFmtId="164" fontId="0" fillId="2" borderId="0" xfId="0" applyNumberFormat="1" applyFill="1" applyAlignment="1">
      <alignment horizontal="center"/>
    </xf>
    <xf numFmtId="164" fontId="0" fillId="0" borderId="0" xfId="0" applyNumberFormat="1" applyAlignment="1">
      <alignment horizontal="center"/>
    </xf>
    <xf numFmtId="164" fontId="0" fillId="2" borderId="2" xfId="0" applyNumberFormat="1" applyFill="1" applyBorder="1" applyAlignment="1">
      <alignment horizontal="center"/>
    </xf>
    <xf numFmtId="0" fontId="0" fillId="0" borderId="2" xfId="0" applyBorder="1" applyAlignment="1">
      <alignment horizontal="center" vertical="center"/>
    </xf>
    <xf numFmtId="0" fontId="6" fillId="0" borderId="0" xfId="0" applyFont="1" applyAlignment="1">
      <alignment horizontal="center" vertical="center"/>
    </xf>
    <xf numFmtId="0" fontId="6" fillId="0" borderId="0" xfId="0" applyFont="1" applyAlignment="1">
      <alignment vertical="center" wrapText="1"/>
    </xf>
    <xf numFmtId="0" fontId="6" fillId="0" borderId="2" xfId="0" applyFont="1" applyBorder="1" applyAlignment="1">
      <alignment horizontal="center" vertical="center"/>
    </xf>
    <xf numFmtId="0" fontId="6" fillId="0" borderId="2" xfId="0" applyFont="1" applyBorder="1" applyAlignment="1">
      <alignment vertical="center" wrapText="1"/>
    </xf>
    <xf numFmtId="0" fontId="7" fillId="0" borderId="1" xfId="0"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xf>
    <xf numFmtId="0" fontId="0" fillId="0" borderId="0" xfId="0" applyAlignment="1">
      <alignment horizontal="left" vertical="center" wrapText="1"/>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2" xfId="0" applyBorder="1" applyAlignment="1">
      <alignment horizontal="left" vertical="center" wrapText="1"/>
    </xf>
    <xf numFmtId="0" fontId="5" fillId="0" borderId="2" xfId="0" applyFont="1" applyBorder="1" applyAlignment="1">
      <alignment horizontal="center"/>
    </xf>
    <xf numFmtId="0" fontId="8" fillId="0" borderId="2" xfId="0" applyFont="1" applyBorder="1" applyAlignment="1">
      <alignment horizontal="center" vertical="center"/>
    </xf>
    <xf numFmtId="0" fontId="8" fillId="0" borderId="2" xfId="0" applyFont="1" applyBorder="1" applyAlignment="1">
      <alignment horizontal="center"/>
    </xf>
    <xf numFmtId="0" fontId="9" fillId="3" borderId="0" xfId="0" applyFont="1" applyFill="1" applyAlignment="1">
      <alignment horizontal="left" vertical="center"/>
    </xf>
    <xf numFmtId="0" fontId="9" fillId="3" borderId="3" xfId="0" applyFont="1" applyFill="1" applyBorder="1" applyAlignment="1">
      <alignment horizontal="left" wrapText="1"/>
    </xf>
    <xf numFmtId="0" fontId="9" fillId="3" borderId="2" xfId="0" applyFont="1" applyFill="1" applyBorder="1" applyAlignment="1">
      <alignment horizontal="left" vertical="center" wrapText="1"/>
    </xf>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tabSelected="1" workbookViewId="0">
      <pane ySplit="2" topLeftCell="A3" activePane="bottomLeft" state="frozen"/>
      <selection pane="bottomLeft" activeCell="B23" sqref="B23"/>
    </sheetView>
  </sheetViews>
  <sheetFormatPr defaultRowHeight="15" x14ac:dyDescent="0.25"/>
  <cols>
    <col min="1" max="1" width="5" style="1" bestFit="1" customWidth="1"/>
    <col min="2" max="2" width="89.85546875" style="1" customWidth="1"/>
    <col min="3" max="3" width="13.140625" style="1" bestFit="1" customWidth="1"/>
    <col min="4" max="4" width="32.140625" style="1" customWidth="1"/>
  </cols>
  <sheetData>
    <row r="1" spans="1:4" ht="15.75" x14ac:dyDescent="0.25">
      <c r="A1" s="37" t="s">
        <v>113</v>
      </c>
      <c r="B1" s="37"/>
      <c r="C1" s="37"/>
      <c r="D1" s="37"/>
    </row>
    <row r="2" spans="1:4" x14ac:dyDescent="0.25">
      <c r="A2" s="35" t="s">
        <v>0</v>
      </c>
      <c r="B2" s="36" t="s">
        <v>1</v>
      </c>
      <c r="C2" s="36" t="s">
        <v>2</v>
      </c>
      <c r="D2" s="36" t="s">
        <v>3</v>
      </c>
    </row>
    <row r="3" spans="1:4" ht="30" x14ac:dyDescent="0.25">
      <c r="A3" s="2">
        <v>1</v>
      </c>
      <c r="B3" s="28" t="s">
        <v>4</v>
      </c>
      <c r="C3" s="29" t="s">
        <v>5</v>
      </c>
      <c r="D3" s="28" t="s">
        <v>103</v>
      </c>
    </row>
    <row r="4" spans="1:4" x14ac:dyDescent="0.25">
      <c r="A4" s="2">
        <v>2</v>
      </c>
      <c r="B4" s="28" t="s">
        <v>6</v>
      </c>
      <c r="C4" s="29" t="s">
        <v>5</v>
      </c>
      <c r="D4" s="28" t="s">
        <v>104</v>
      </c>
    </row>
    <row r="5" spans="1:4" x14ac:dyDescent="0.25">
      <c r="A5" s="2">
        <v>3</v>
      </c>
      <c r="B5" s="28" t="s">
        <v>7</v>
      </c>
      <c r="C5" s="30" t="s">
        <v>8</v>
      </c>
      <c r="D5" s="28" t="s">
        <v>105</v>
      </c>
    </row>
    <row r="6" spans="1:4" x14ac:dyDescent="0.25">
      <c r="A6" s="2">
        <v>4</v>
      </c>
      <c r="B6" s="28" t="s">
        <v>9</v>
      </c>
      <c r="C6" s="31" t="s">
        <v>8</v>
      </c>
      <c r="D6" s="28"/>
    </row>
    <row r="7" spans="1:4" x14ac:dyDescent="0.25">
      <c r="A7" s="2">
        <v>5</v>
      </c>
      <c r="B7" s="28" t="s">
        <v>10</v>
      </c>
      <c r="C7" s="31" t="s">
        <v>8</v>
      </c>
      <c r="D7" s="28"/>
    </row>
    <row r="8" spans="1:4" ht="30" x14ac:dyDescent="0.25">
      <c r="A8" s="2">
        <v>6</v>
      </c>
      <c r="B8" s="28" t="s">
        <v>11</v>
      </c>
      <c r="C8" s="30" t="s">
        <v>8</v>
      </c>
      <c r="D8" s="28" t="s">
        <v>106</v>
      </c>
    </row>
    <row r="9" spans="1:4" ht="30" x14ac:dyDescent="0.25">
      <c r="A9" s="2">
        <v>7</v>
      </c>
      <c r="B9" s="28" t="s">
        <v>12</v>
      </c>
      <c r="C9" s="30" t="s">
        <v>8</v>
      </c>
      <c r="D9" s="28" t="s">
        <v>107</v>
      </c>
    </row>
    <row r="10" spans="1:4" ht="30" x14ac:dyDescent="0.25">
      <c r="A10" s="2">
        <v>8</v>
      </c>
      <c r="B10" s="28" t="s">
        <v>13</v>
      </c>
      <c r="C10" s="32" t="s">
        <v>14</v>
      </c>
      <c r="D10" s="28" t="s">
        <v>108</v>
      </c>
    </row>
    <row r="11" spans="1:4" x14ac:dyDescent="0.25">
      <c r="A11" s="2">
        <v>9</v>
      </c>
      <c r="B11" s="28" t="s">
        <v>15</v>
      </c>
      <c r="C11" s="32" t="s">
        <v>14</v>
      </c>
      <c r="D11" s="28" t="s">
        <v>109</v>
      </c>
    </row>
    <row r="12" spans="1:4" ht="30" x14ac:dyDescent="0.25">
      <c r="A12" s="2">
        <v>10</v>
      </c>
      <c r="B12" s="28" t="s">
        <v>16</v>
      </c>
      <c r="C12" s="30" t="s">
        <v>8</v>
      </c>
      <c r="D12" s="28" t="s">
        <v>110</v>
      </c>
    </row>
    <row r="13" spans="1:4" x14ac:dyDescent="0.25">
      <c r="A13" s="2">
        <v>11</v>
      </c>
      <c r="B13" s="28" t="s">
        <v>17</v>
      </c>
      <c r="C13" s="32" t="s">
        <v>14</v>
      </c>
      <c r="D13" s="28" t="s">
        <v>111</v>
      </c>
    </row>
    <row r="14" spans="1:4" ht="30" x14ac:dyDescent="0.25">
      <c r="A14" s="20">
        <v>12</v>
      </c>
      <c r="B14" s="33" t="s">
        <v>18</v>
      </c>
      <c r="C14" s="34"/>
      <c r="D14" s="33" t="s">
        <v>112</v>
      </c>
    </row>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2A3B4-8323-430C-96DA-F82C85C20858}">
  <dimension ref="A1:C12"/>
  <sheetViews>
    <sheetView zoomScaleNormal="100" workbookViewId="0">
      <selection activeCell="C20" sqref="C20"/>
    </sheetView>
  </sheetViews>
  <sheetFormatPr defaultRowHeight="15" x14ac:dyDescent="0.25"/>
  <cols>
    <col min="1" max="1" width="23" bestFit="1" customWidth="1"/>
    <col min="2" max="2" width="13.28515625" bestFit="1" customWidth="1"/>
    <col min="3" max="3" width="63" bestFit="1" customWidth="1"/>
  </cols>
  <sheetData>
    <row r="1" spans="1:3" ht="63" customHeight="1" x14ac:dyDescent="0.25">
      <c r="A1" s="38" t="s">
        <v>114</v>
      </c>
      <c r="B1" s="38"/>
      <c r="C1" s="38"/>
    </row>
    <row r="2" spans="1:3" x14ac:dyDescent="0.25">
      <c r="A2" s="25" t="s">
        <v>71</v>
      </c>
      <c r="B2" s="25" t="s">
        <v>72</v>
      </c>
      <c r="C2" s="25" t="s">
        <v>1</v>
      </c>
    </row>
    <row r="3" spans="1:3" x14ac:dyDescent="0.25">
      <c r="A3" s="21" t="s">
        <v>73</v>
      </c>
      <c r="B3" s="21" t="s">
        <v>74</v>
      </c>
      <c r="C3" s="22" t="s">
        <v>75</v>
      </c>
    </row>
    <row r="4" spans="1:3" ht="60" x14ac:dyDescent="0.25">
      <c r="A4" s="21" t="s">
        <v>76</v>
      </c>
      <c r="B4" s="21" t="s">
        <v>77</v>
      </c>
      <c r="C4" s="22" t="s">
        <v>78</v>
      </c>
    </row>
    <row r="5" spans="1:3" ht="45" x14ac:dyDescent="0.25">
      <c r="A5" s="21" t="s">
        <v>79</v>
      </c>
      <c r="B5" s="21" t="s">
        <v>80</v>
      </c>
      <c r="C5" s="22" t="s">
        <v>81</v>
      </c>
    </row>
    <row r="6" spans="1:3" ht="30" x14ac:dyDescent="0.25">
      <c r="A6" s="21" t="s">
        <v>82</v>
      </c>
      <c r="B6" s="21" t="s">
        <v>83</v>
      </c>
      <c r="C6" s="22" t="s">
        <v>84</v>
      </c>
    </row>
    <row r="7" spans="1:3" x14ac:dyDescent="0.25">
      <c r="A7" s="21" t="s">
        <v>85</v>
      </c>
      <c r="B7" s="21" t="s">
        <v>86</v>
      </c>
      <c r="C7" s="22" t="s">
        <v>87</v>
      </c>
    </row>
    <row r="8" spans="1:3" ht="30" x14ac:dyDescent="0.25">
      <c r="A8" s="21" t="s">
        <v>88</v>
      </c>
      <c r="B8" s="21" t="s">
        <v>89</v>
      </c>
      <c r="C8" s="22" t="s">
        <v>90</v>
      </c>
    </row>
    <row r="9" spans="1:3" ht="30" x14ac:dyDescent="0.25">
      <c r="A9" s="21" t="s">
        <v>91</v>
      </c>
      <c r="B9" s="21" t="s">
        <v>92</v>
      </c>
      <c r="C9" s="22" t="s">
        <v>93</v>
      </c>
    </row>
    <row r="10" spans="1:3" x14ac:dyDescent="0.25">
      <c r="A10" s="21" t="s">
        <v>94</v>
      </c>
      <c r="B10" s="21" t="s">
        <v>95</v>
      </c>
      <c r="C10" s="22" t="s">
        <v>96</v>
      </c>
    </row>
    <row r="11" spans="1:3" ht="30" x14ac:dyDescent="0.25">
      <c r="A11" s="21" t="s">
        <v>97</v>
      </c>
      <c r="B11" s="21" t="s">
        <v>98</v>
      </c>
      <c r="C11" s="22" t="s">
        <v>99</v>
      </c>
    </row>
    <row r="12" spans="1:3" ht="60" x14ac:dyDescent="0.25">
      <c r="A12" s="23" t="s">
        <v>100</v>
      </c>
      <c r="B12" s="23" t="s">
        <v>101</v>
      </c>
      <c r="C12" s="24" t="s">
        <v>102</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362CD-6E2C-41E8-988D-3BC20E6C2F1D}">
  <dimension ref="A1:F104"/>
  <sheetViews>
    <sheetView workbookViewId="0">
      <pane ySplit="2" topLeftCell="A3" activePane="bottomLeft" state="frozen"/>
      <selection pane="bottomLeft" activeCell="H10" sqref="H10"/>
    </sheetView>
  </sheetViews>
  <sheetFormatPr defaultRowHeight="15" x14ac:dyDescent="0.25"/>
  <cols>
    <col min="1" max="1" width="7.42578125" bestFit="1" customWidth="1"/>
    <col min="2" max="2" width="22.7109375" bestFit="1" customWidth="1"/>
    <col min="3" max="3" width="54.85546875" bestFit="1" customWidth="1"/>
    <col min="4" max="4" width="23" bestFit="1" customWidth="1"/>
    <col min="5" max="5" width="14.28515625" style="1" customWidth="1"/>
    <col min="6" max="6" width="8.5703125" customWidth="1"/>
  </cols>
  <sheetData>
    <row r="1" spans="1:6" s="40" customFormat="1" ht="48" customHeight="1" x14ac:dyDescent="0.25">
      <c r="A1" s="39" t="s">
        <v>115</v>
      </c>
      <c r="B1" s="39"/>
      <c r="C1" s="39"/>
      <c r="D1" s="39"/>
      <c r="E1" s="39"/>
      <c r="F1" s="39"/>
    </row>
    <row r="2" spans="1:6" x14ac:dyDescent="0.25">
      <c r="A2" s="26" t="s">
        <v>19</v>
      </c>
      <c r="B2" s="27" t="s">
        <v>20</v>
      </c>
      <c r="C2" s="27" t="s">
        <v>21</v>
      </c>
      <c r="D2" s="26" t="s">
        <v>22</v>
      </c>
      <c r="E2" s="26" t="s">
        <v>23</v>
      </c>
      <c r="F2" s="13"/>
    </row>
    <row r="3" spans="1:6" x14ac:dyDescent="0.25">
      <c r="A3" s="2" t="s">
        <v>24</v>
      </c>
      <c r="B3" s="1" t="s">
        <v>25</v>
      </c>
      <c r="D3" s="3" t="s">
        <v>26</v>
      </c>
      <c r="E3" s="14">
        <v>-7.0000000000000007E-2</v>
      </c>
      <c r="F3" t="s">
        <v>27</v>
      </c>
    </row>
    <row r="4" spans="1:6" x14ac:dyDescent="0.25">
      <c r="A4" s="2"/>
      <c r="B4" s="1" t="s">
        <v>25</v>
      </c>
      <c r="C4" t="s">
        <v>28</v>
      </c>
      <c r="D4" s="3" t="s">
        <v>26</v>
      </c>
      <c r="E4" s="15">
        <f>-0.11*0.7</f>
        <v>-7.6999999999999999E-2</v>
      </c>
    </row>
    <row r="5" spans="1:6" x14ac:dyDescent="0.25">
      <c r="A5" s="2"/>
      <c r="B5" s="1" t="s">
        <v>25</v>
      </c>
      <c r="C5" t="s">
        <v>29</v>
      </c>
      <c r="D5" s="3" t="s">
        <v>26</v>
      </c>
      <c r="E5" s="15">
        <f>0.21*0.37</f>
        <v>7.7699999999999991E-2</v>
      </c>
    </row>
    <row r="6" spans="1:6" x14ac:dyDescent="0.25">
      <c r="A6" s="2"/>
      <c r="B6" s="1" t="s">
        <v>25</v>
      </c>
      <c r="C6" t="s">
        <v>30</v>
      </c>
      <c r="D6" s="3" t="s">
        <v>26</v>
      </c>
      <c r="E6" s="15">
        <f>0.21*(-0.12)*0.7</f>
        <v>-1.7639999999999996E-2</v>
      </c>
    </row>
    <row r="7" spans="1:6" x14ac:dyDescent="0.25">
      <c r="A7" s="2"/>
      <c r="B7" s="1" t="s">
        <v>25</v>
      </c>
      <c r="C7" t="s">
        <v>31</v>
      </c>
      <c r="D7" s="3" t="s">
        <v>26</v>
      </c>
      <c r="E7" s="15">
        <f>0.21*(-0.12)*0.12*1.16</f>
        <v>-3.507839999999999E-3</v>
      </c>
    </row>
    <row r="8" spans="1:6" x14ac:dyDescent="0.25">
      <c r="A8" s="2"/>
      <c r="B8" s="1" t="s">
        <v>25</v>
      </c>
      <c r="C8" t="s">
        <v>32</v>
      </c>
      <c r="D8" s="3" t="s">
        <v>26</v>
      </c>
      <c r="E8" s="15">
        <f>0.21*0.27*1.16</f>
        <v>6.5771999999999997E-2</v>
      </c>
    </row>
    <row r="9" spans="1:6" x14ac:dyDescent="0.25">
      <c r="A9" s="2"/>
      <c r="B9" s="1" t="s">
        <v>25</v>
      </c>
      <c r="C9" t="s">
        <v>33</v>
      </c>
      <c r="D9" s="3" t="s">
        <v>26</v>
      </c>
      <c r="E9" s="15">
        <f>-0.11 *0.12*1.16</f>
        <v>-1.5311999999999999E-2</v>
      </c>
    </row>
    <row r="10" spans="1:6" x14ac:dyDescent="0.25">
      <c r="A10" s="4" t="s">
        <v>34</v>
      </c>
      <c r="B10" s="5" t="s">
        <v>25</v>
      </c>
      <c r="C10" s="6"/>
      <c r="D10" s="7" t="s">
        <v>26</v>
      </c>
      <c r="E10" s="16">
        <v>-0.04</v>
      </c>
      <c r="F10" t="s">
        <v>27</v>
      </c>
    </row>
    <row r="11" spans="1:6" x14ac:dyDescent="0.25">
      <c r="A11" s="4"/>
      <c r="B11" s="5" t="s">
        <v>25</v>
      </c>
      <c r="C11" s="6" t="s">
        <v>28</v>
      </c>
      <c r="D11" s="7" t="s">
        <v>26</v>
      </c>
      <c r="E11" s="16">
        <f>-0.14*0.62</f>
        <v>-8.6800000000000002E-2</v>
      </c>
    </row>
    <row r="12" spans="1:6" x14ac:dyDescent="0.25">
      <c r="A12" s="4"/>
      <c r="B12" s="5" t="s">
        <v>25</v>
      </c>
      <c r="C12" s="6" t="s">
        <v>35</v>
      </c>
      <c r="D12" s="7" t="s">
        <v>26</v>
      </c>
      <c r="E12" s="16">
        <f>-0.08*(-0.33)</f>
        <v>2.6400000000000003E-2</v>
      </c>
    </row>
    <row r="13" spans="1:6" x14ac:dyDescent="0.25">
      <c r="A13" s="4"/>
      <c r="B13" s="5" t="s">
        <v>25</v>
      </c>
      <c r="C13" s="6" t="s">
        <v>36</v>
      </c>
      <c r="D13" s="7" t="s">
        <v>26</v>
      </c>
      <c r="E13" s="16">
        <f>-0.08*(-0.06)*0.62</f>
        <v>2.9759999999999999E-3</v>
      </c>
    </row>
    <row r="14" spans="1:6" x14ac:dyDescent="0.25">
      <c r="A14" s="4"/>
      <c r="B14" s="5" t="s">
        <v>25</v>
      </c>
      <c r="C14" s="6" t="s">
        <v>37</v>
      </c>
      <c r="D14" s="7" t="s">
        <v>26</v>
      </c>
      <c r="E14" s="16">
        <f>0.08*-(0.06)*0.1*1.21</f>
        <v>-5.8079999999999991E-4</v>
      </c>
    </row>
    <row r="15" spans="1:6" x14ac:dyDescent="0.25">
      <c r="A15" s="4"/>
      <c r="B15" s="5" t="s">
        <v>25</v>
      </c>
      <c r="C15" s="6" t="s">
        <v>38</v>
      </c>
      <c r="D15" s="7" t="s">
        <v>26</v>
      </c>
      <c r="E15" s="16">
        <f>-0.08*(-0.1)*1.21</f>
        <v>9.6799999999999994E-3</v>
      </c>
    </row>
    <row r="16" spans="1:6" x14ac:dyDescent="0.25">
      <c r="A16" s="4"/>
      <c r="B16" s="5" t="s">
        <v>25</v>
      </c>
      <c r="C16" s="6" t="s">
        <v>33</v>
      </c>
      <c r="D16" s="7" t="s">
        <v>26</v>
      </c>
      <c r="E16" s="16">
        <f>-0.14*0.1*1.21</f>
        <v>-1.6940000000000004E-2</v>
      </c>
    </row>
    <row r="17" spans="1:6" x14ac:dyDescent="0.25">
      <c r="A17" s="2" t="s">
        <v>39</v>
      </c>
      <c r="B17" s="1" t="s">
        <v>25</v>
      </c>
      <c r="D17" s="3" t="s">
        <v>26</v>
      </c>
      <c r="E17" s="2">
        <v>4.0000000000000001E-3</v>
      </c>
      <c r="F17" t="s">
        <v>27</v>
      </c>
    </row>
    <row r="18" spans="1:6" x14ac:dyDescent="0.25">
      <c r="A18" s="2"/>
      <c r="B18" s="1" t="s">
        <v>25</v>
      </c>
      <c r="C18" t="s">
        <v>28</v>
      </c>
      <c r="D18" s="3" t="s">
        <v>26</v>
      </c>
      <c r="E18" s="15">
        <f>-0.12*0.63</f>
        <v>-7.5600000000000001E-2</v>
      </c>
    </row>
    <row r="19" spans="1:6" x14ac:dyDescent="0.25">
      <c r="A19" s="2"/>
      <c r="B19" s="1" t="s">
        <v>25</v>
      </c>
      <c r="C19" t="s">
        <v>40</v>
      </c>
      <c r="D19" s="3" t="s">
        <v>26</v>
      </c>
      <c r="E19" s="15">
        <f>-0.11*0.17*0.63</f>
        <v>-1.1781000000000002E-2</v>
      </c>
    </row>
    <row r="20" spans="1:6" x14ac:dyDescent="0.25">
      <c r="A20" s="2"/>
      <c r="B20" s="1" t="s">
        <v>25</v>
      </c>
      <c r="C20" t="s">
        <v>41</v>
      </c>
      <c r="D20" s="3" t="s">
        <v>26</v>
      </c>
      <c r="E20" s="15">
        <f>-0.11*0.17*0.63*1.23</f>
        <v>-1.4490630000000001E-2</v>
      </c>
    </row>
    <row r="21" spans="1:6" x14ac:dyDescent="0.25">
      <c r="A21" s="2"/>
      <c r="B21" s="1" t="s">
        <v>25</v>
      </c>
      <c r="C21" t="s">
        <v>42</v>
      </c>
      <c r="D21" s="3" t="s">
        <v>26</v>
      </c>
      <c r="E21" s="15">
        <f>-0.11*(-0.15)*1.23</f>
        <v>2.0295000000000001E-2</v>
      </c>
    </row>
    <row r="22" spans="1:6" x14ac:dyDescent="0.25">
      <c r="A22" s="2"/>
      <c r="B22" s="1" t="s">
        <v>25</v>
      </c>
      <c r="C22" t="s">
        <v>33</v>
      </c>
      <c r="D22" s="3" t="s">
        <v>26</v>
      </c>
      <c r="E22" s="15">
        <f>-0.12*0.12*1.23</f>
        <v>-1.7711999999999999E-2</v>
      </c>
    </row>
    <row r="23" spans="1:6" x14ac:dyDescent="0.25">
      <c r="A23" s="4" t="s">
        <v>43</v>
      </c>
      <c r="B23" s="5" t="s">
        <v>25</v>
      </c>
      <c r="C23" s="6"/>
      <c r="D23" s="7" t="s">
        <v>44</v>
      </c>
      <c r="E23" s="16">
        <v>-0.13</v>
      </c>
    </row>
    <row r="24" spans="1:6" x14ac:dyDescent="0.25">
      <c r="A24" s="4"/>
      <c r="B24" s="5" t="s">
        <v>25</v>
      </c>
      <c r="C24" s="6" t="s">
        <v>28</v>
      </c>
      <c r="D24" s="7" t="s">
        <v>44</v>
      </c>
      <c r="E24" s="16">
        <f>-0.1*0.11</f>
        <v>-1.1000000000000001E-2</v>
      </c>
    </row>
    <row r="25" spans="1:6" x14ac:dyDescent="0.25">
      <c r="A25" s="4"/>
      <c r="B25" s="5" t="s">
        <v>25</v>
      </c>
      <c r="C25" s="6" t="s">
        <v>29</v>
      </c>
      <c r="D25" s="7" t="s">
        <v>44</v>
      </c>
      <c r="E25" s="16">
        <f>0.2*0.06</f>
        <v>1.2E-2</v>
      </c>
    </row>
    <row r="26" spans="1:6" x14ac:dyDescent="0.25">
      <c r="A26" s="4"/>
      <c r="B26" s="5" t="s">
        <v>25</v>
      </c>
      <c r="C26" s="6" t="s">
        <v>30</v>
      </c>
      <c r="D26" s="7" t="s">
        <v>44</v>
      </c>
      <c r="E26" s="16">
        <f>0.2*(-0.17)*0.11</f>
        <v>-3.7400000000000003E-3</v>
      </c>
    </row>
    <row r="27" spans="1:6" x14ac:dyDescent="0.25">
      <c r="A27" s="4"/>
      <c r="B27" s="5" t="s">
        <v>25</v>
      </c>
      <c r="C27" s="6" t="s">
        <v>31</v>
      </c>
      <c r="D27" s="7" t="s">
        <v>44</v>
      </c>
      <c r="E27" s="16">
        <f>0.2*(-0.17)*0.03*0.46</f>
        <v>-4.6920000000000007E-4</v>
      </c>
    </row>
    <row r="28" spans="1:6" x14ac:dyDescent="0.25">
      <c r="A28" s="4"/>
      <c r="B28" s="5" t="s">
        <v>25</v>
      </c>
      <c r="C28" s="6" t="s">
        <v>32</v>
      </c>
      <c r="D28" s="7" t="s">
        <v>44</v>
      </c>
      <c r="E28" s="16">
        <f>0.2*0.29*0.46</f>
        <v>2.6679999999999999E-2</v>
      </c>
    </row>
    <row r="29" spans="1:6" x14ac:dyDescent="0.25">
      <c r="A29" s="4"/>
      <c r="B29" s="5" t="s">
        <v>25</v>
      </c>
      <c r="C29" s="6" t="s">
        <v>33</v>
      </c>
      <c r="D29" s="7" t="s">
        <v>44</v>
      </c>
      <c r="E29" s="16">
        <f>-0.1*0.03*0.46</f>
        <v>-1.3800000000000002E-3</v>
      </c>
    </row>
    <row r="30" spans="1:6" x14ac:dyDescent="0.25">
      <c r="A30" s="2" t="s">
        <v>45</v>
      </c>
      <c r="B30" s="1" t="s">
        <v>25</v>
      </c>
      <c r="D30" s="3" t="s">
        <v>44</v>
      </c>
      <c r="E30" s="15">
        <f>-0.14</f>
        <v>-0.14000000000000001</v>
      </c>
    </row>
    <row r="31" spans="1:6" x14ac:dyDescent="0.25">
      <c r="A31" s="2"/>
      <c r="B31" s="1" t="s">
        <v>25</v>
      </c>
      <c r="C31" t="s">
        <v>28</v>
      </c>
      <c r="D31" s="3" t="s">
        <v>44</v>
      </c>
      <c r="E31" s="15">
        <f>-0.13*0.1</f>
        <v>-1.3000000000000001E-2</v>
      </c>
    </row>
    <row r="32" spans="1:6" x14ac:dyDescent="0.25">
      <c r="A32" s="2"/>
      <c r="B32" s="1" t="s">
        <v>25</v>
      </c>
      <c r="C32" t="s">
        <v>35</v>
      </c>
      <c r="D32" s="3" t="s">
        <v>44</v>
      </c>
      <c r="E32" s="15">
        <f>-0.07*(-0.19)</f>
        <v>1.3300000000000001E-2</v>
      </c>
    </row>
    <row r="33" spans="1:6" x14ac:dyDescent="0.25">
      <c r="A33" s="2"/>
      <c r="B33" s="1" t="s">
        <v>25</v>
      </c>
      <c r="C33" t="s">
        <v>38</v>
      </c>
      <c r="D33" s="3" t="s">
        <v>44</v>
      </c>
      <c r="E33" s="15">
        <f>-0.07*(-0.08)*0.46</f>
        <v>2.5760000000000006E-3</v>
      </c>
    </row>
    <row r="34" spans="1:6" x14ac:dyDescent="0.25">
      <c r="A34" s="4" t="s">
        <v>46</v>
      </c>
      <c r="B34" s="5" t="s">
        <v>25</v>
      </c>
      <c r="C34" s="6"/>
      <c r="D34" s="3" t="s">
        <v>44</v>
      </c>
      <c r="E34" s="17">
        <f>-0.11</f>
        <v>-0.11</v>
      </c>
    </row>
    <row r="35" spans="1:6" x14ac:dyDescent="0.25">
      <c r="A35" s="4"/>
      <c r="B35" s="5" t="s">
        <v>25</v>
      </c>
      <c r="C35" s="6" t="s">
        <v>28</v>
      </c>
      <c r="D35" s="3" t="s">
        <v>44</v>
      </c>
      <c r="E35" s="17">
        <f>-0.11*0.08</f>
        <v>-8.8000000000000005E-3</v>
      </c>
    </row>
    <row r="36" spans="1:6" x14ac:dyDescent="0.25">
      <c r="A36" s="4"/>
      <c r="B36" s="5" t="s">
        <v>25</v>
      </c>
      <c r="C36" s="6" t="s">
        <v>47</v>
      </c>
      <c r="D36" s="3" t="s">
        <v>44</v>
      </c>
      <c r="E36" s="17">
        <f>-0.11*0.15</f>
        <v>-1.6500000000000001E-2</v>
      </c>
    </row>
    <row r="37" spans="1:6" x14ac:dyDescent="0.25">
      <c r="A37" s="4"/>
      <c r="B37" s="5" t="s">
        <v>25</v>
      </c>
      <c r="C37" s="6" t="s">
        <v>40</v>
      </c>
      <c r="D37" s="3" t="s">
        <v>44</v>
      </c>
      <c r="E37" s="17">
        <f>-0.11*0.18*0.08</f>
        <v>-1.5839999999999999E-3</v>
      </c>
    </row>
    <row r="38" spans="1:6" x14ac:dyDescent="0.25">
      <c r="A38" s="4"/>
      <c r="B38" s="5" t="s">
        <v>25</v>
      </c>
      <c r="C38" s="6" t="s">
        <v>42</v>
      </c>
      <c r="D38" s="3" t="s">
        <v>44</v>
      </c>
      <c r="E38" s="17">
        <f>-0.11*0.18*0.56</f>
        <v>-1.1088000000000001E-2</v>
      </c>
    </row>
    <row r="39" spans="1:6" x14ac:dyDescent="0.25">
      <c r="A39" s="2" t="s">
        <v>48</v>
      </c>
      <c r="B39" s="1" t="s">
        <v>25</v>
      </c>
      <c r="D39" s="3" t="s">
        <v>49</v>
      </c>
      <c r="E39" s="18">
        <f>-0.02</f>
        <v>-0.02</v>
      </c>
      <c r="F39" t="s">
        <v>27</v>
      </c>
    </row>
    <row r="40" spans="1:6" x14ac:dyDescent="0.25">
      <c r="A40" s="2"/>
      <c r="B40" s="1" t="s">
        <v>25</v>
      </c>
      <c r="C40" t="s">
        <v>30</v>
      </c>
      <c r="D40" s="3" t="s">
        <v>49</v>
      </c>
      <c r="E40" s="18">
        <f>0.14*-0.04*0.49</f>
        <v>-2.7440000000000003E-3</v>
      </c>
    </row>
    <row r="41" spans="1:6" x14ac:dyDescent="0.25">
      <c r="A41" s="2"/>
      <c r="B41" s="1" t="s">
        <v>25</v>
      </c>
      <c r="C41" t="s">
        <v>50</v>
      </c>
      <c r="D41" s="3" t="s">
        <v>49</v>
      </c>
      <c r="E41" s="18">
        <f>0.14*-0.17*0.1*0.49</f>
        <v>-1.1662000000000003E-3</v>
      </c>
    </row>
    <row r="42" spans="1:6" x14ac:dyDescent="0.25">
      <c r="A42" s="2"/>
      <c r="B42" s="1" t="s">
        <v>25</v>
      </c>
      <c r="C42" t="s">
        <v>51</v>
      </c>
      <c r="D42" s="3" t="s">
        <v>49</v>
      </c>
      <c r="E42" s="18">
        <f>0.14*0.28*0.47*0.49</f>
        <v>9.027760000000001E-3</v>
      </c>
    </row>
    <row r="43" spans="1:6" x14ac:dyDescent="0.25">
      <c r="A43" s="4" t="s">
        <v>52</v>
      </c>
      <c r="B43" s="5" t="s">
        <v>25</v>
      </c>
      <c r="C43" s="6"/>
      <c r="D43" s="7" t="s">
        <v>49</v>
      </c>
      <c r="E43" s="5">
        <f>-0.004</f>
        <v>-4.0000000000000001E-3</v>
      </c>
      <c r="F43" t="s">
        <v>27</v>
      </c>
    </row>
    <row r="44" spans="1:6" x14ac:dyDescent="0.25">
      <c r="A44" s="4"/>
      <c r="B44" s="5" t="s">
        <v>25</v>
      </c>
      <c r="C44" s="6" t="s">
        <v>44</v>
      </c>
      <c r="D44" s="7" t="s">
        <v>49</v>
      </c>
      <c r="E44" s="17">
        <f>-0.09*0.5</f>
        <v>-4.4999999999999998E-2</v>
      </c>
    </row>
    <row r="45" spans="1:6" x14ac:dyDescent="0.25">
      <c r="A45" s="4"/>
      <c r="B45" s="5" t="s">
        <v>25</v>
      </c>
      <c r="C45" s="6" t="s">
        <v>35</v>
      </c>
      <c r="D45" s="7" t="s">
        <v>49</v>
      </c>
      <c r="E45" s="17">
        <f>-0.13*0.09</f>
        <v>-1.17E-2</v>
      </c>
    </row>
    <row r="46" spans="1:6" x14ac:dyDescent="0.25">
      <c r="A46" s="4"/>
      <c r="B46" s="5" t="s">
        <v>25</v>
      </c>
      <c r="C46" s="6" t="s">
        <v>53</v>
      </c>
      <c r="D46" s="7" t="s">
        <v>49</v>
      </c>
      <c r="E46" s="17">
        <f>-0.13*-0.2*0.5</f>
        <v>1.3000000000000001E-2</v>
      </c>
    </row>
    <row r="47" spans="1:6" x14ac:dyDescent="0.25">
      <c r="A47" s="2" t="s">
        <v>54</v>
      </c>
      <c r="B47" s="1" t="s">
        <v>25</v>
      </c>
      <c r="D47" s="3" t="s">
        <v>49</v>
      </c>
      <c r="E47" s="18">
        <f>-0.01</f>
        <v>-0.01</v>
      </c>
      <c r="F47" t="s">
        <v>27</v>
      </c>
    </row>
    <row r="48" spans="1:6" x14ac:dyDescent="0.25">
      <c r="A48" s="2"/>
      <c r="B48" s="1" t="s">
        <v>25</v>
      </c>
      <c r="C48" t="s">
        <v>44</v>
      </c>
      <c r="D48" s="3" t="s">
        <v>49</v>
      </c>
      <c r="E48" s="18">
        <f>-0.08*0.51</f>
        <v>-4.0800000000000003E-2</v>
      </c>
    </row>
    <row r="49" spans="1:5" x14ac:dyDescent="0.25">
      <c r="A49" s="4" t="s">
        <v>55</v>
      </c>
      <c r="B49" s="5" t="s">
        <v>56</v>
      </c>
      <c r="C49" s="6"/>
      <c r="D49" s="7" t="s">
        <v>26</v>
      </c>
      <c r="E49" s="17">
        <f>-0.37</f>
        <v>-0.37</v>
      </c>
    </row>
    <row r="50" spans="1:5" x14ac:dyDescent="0.25">
      <c r="A50" s="4"/>
      <c r="B50" s="5" t="s">
        <v>56</v>
      </c>
      <c r="C50" s="6" t="s">
        <v>28</v>
      </c>
      <c r="D50" s="7" t="s">
        <v>26</v>
      </c>
      <c r="E50" s="17">
        <f>-0.12*0.91</f>
        <v>-0.10920000000000001</v>
      </c>
    </row>
    <row r="51" spans="1:5" x14ac:dyDescent="0.25">
      <c r="A51" s="4"/>
      <c r="B51" s="5" t="s">
        <v>56</v>
      </c>
      <c r="C51" s="6" t="s">
        <v>29</v>
      </c>
      <c r="D51" s="7" t="s">
        <v>26</v>
      </c>
      <c r="E51" s="17">
        <f>0.31*0.33</f>
        <v>0.1023</v>
      </c>
    </row>
    <row r="52" spans="1:5" x14ac:dyDescent="0.25">
      <c r="A52" s="4"/>
      <c r="B52" s="5" t="s">
        <v>56</v>
      </c>
      <c r="C52" s="6" t="s">
        <v>30</v>
      </c>
      <c r="D52" s="7" t="s">
        <v>26</v>
      </c>
      <c r="E52" s="17">
        <f>0.31*-0.14*0.91</f>
        <v>-3.9494000000000001E-2</v>
      </c>
    </row>
    <row r="53" spans="1:5" x14ac:dyDescent="0.25">
      <c r="A53" s="4"/>
      <c r="B53" s="5" t="s">
        <v>56</v>
      </c>
      <c r="C53" s="6" t="s">
        <v>31</v>
      </c>
      <c r="D53" s="7" t="s">
        <v>26</v>
      </c>
      <c r="E53" s="17">
        <f>0.31*-0.14*0.13*1.55</f>
        <v>-8.7451000000000004E-3</v>
      </c>
    </row>
    <row r="54" spans="1:5" x14ac:dyDescent="0.25">
      <c r="A54" s="4"/>
      <c r="B54" s="5" t="s">
        <v>56</v>
      </c>
      <c r="C54" s="6" t="s">
        <v>32</v>
      </c>
      <c r="D54" s="7" t="s">
        <v>26</v>
      </c>
      <c r="E54" s="17">
        <f>0.31*0.29*1.51</f>
        <v>0.13574899999999998</v>
      </c>
    </row>
    <row r="55" spans="1:5" x14ac:dyDescent="0.25">
      <c r="A55" s="4"/>
      <c r="B55" s="5" t="s">
        <v>56</v>
      </c>
      <c r="C55" s="6" t="s">
        <v>33</v>
      </c>
      <c r="D55" s="7" t="s">
        <v>26</v>
      </c>
      <c r="E55" s="17">
        <f>-0.12*0.13*1.55</f>
        <v>-2.418E-2</v>
      </c>
    </row>
    <row r="56" spans="1:5" x14ac:dyDescent="0.25">
      <c r="A56" s="4"/>
      <c r="B56" s="5" t="s">
        <v>56</v>
      </c>
      <c r="C56" s="6" t="s">
        <v>57</v>
      </c>
      <c r="D56" s="7" t="s">
        <v>26</v>
      </c>
      <c r="E56" s="17">
        <f>-0.08*1.55</f>
        <v>-0.12400000000000001</v>
      </c>
    </row>
    <row r="57" spans="1:5" x14ac:dyDescent="0.25">
      <c r="A57" s="2" t="s">
        <v>58</v>
      </c>
      <c r="B57" s="1" t="s">
        <v>56</v>
      </c>
      <c r="D57" s="3" t="s">
        <v>26</v>
      </c>
      <c r="E57" s="18">
        <f>-0.32</f>
        <v>-0.32</v>
      </c>
    </row>
    <row r="58" spans="1:5" x14ac:dyDescent="0.25">
      <c r="A58" s="2"/>
      <c r="B58" s="1" t="s">
        <v>56</v>
      </c>
      <c r="C58" t="s">
        <v>28</v>
      </c>
      <c r="D58" s="3" t="s">
        <v>26</v>
      </c>
      <c r="E58" s="18">
        <f>-0.16*0.83</f>
        <v>-0.1328</v>
      </c>
    </row>
    <row r="59" spans="1:5" x14ac:dyDescent="0.25">
      <c r="A59" s="2"/>
      <c r="B59" s="1" t="s">
        <v>56</v>
      </c>
      <c r="C59" t="s">
        <v>35</v>
      </c>
      <c r="D59" s="3" t="s">
        <v>26</v>
      </c>
      <c r="E59" s="18">
        <f>-0.1*-0.31</f>
        <v>3.1E-2</v>
      </c>
    </row>
    <row r="60" spans="1:5" x14ac:dyDescent="0.25">
      <c r="A60" s="2"/>
      <c r="B60" s="1" t="s">
        <v>56</v>
      </c>
      <c r="C60" t="s">
        <v>36</v>
      </c>
      <c r="D60" s="3" t="s">
        <v>26</v>
      </c>
      <c r="E60" s="18">
        <f>0.1*-0.04*0.83</f>
        <v>-3.32E-3</v>
      </c>
    </row>
    <row r="61" spans="1:5" x14ac:dyDescent="0.25">
      <c r="A61" s="2"/>
      <c r="B61" s="1" t="s">
        <v>56</v>
      </c>
      <c r="C61" t="s">
        <v>37</v>
      </c>
      <c r="D61" s="3" t="s">
        <v>26</v>
      </c>
      <c r="E61" s="18">
        <f>-0.1*-0.04*-0.07*1.58</f>
        <v>-4.4240000000000007E-4</v>
      </c>
    </row>
    <row r="62" spans="1:5" x14ac:dyDescent="0.25">
      <c r="A62" s="2"/>
      <c r="B62" s="1" t="s">
        <v>56</v>
      </c>
      <c r="C62" t="s">
        <v>38</v>
      </c>
      <c r="D62" s="3" t="s">
        <v>26</v>
      </c>
      <c r="E62" s="18">
        <f>-0.1*-0.07*1.58</f>
        <v>1.1060000000000002E-2</v>
      </c>
    </row>
    <row r="63" spans="1:5" x14ac:dyDescent="0.25">
      <c r="A63" s="2"/>
      <c r="B63" s="1" t="s">
        <v>56</v>
      </c>
      <c r="C63" t="s">
        <v>33</v>
      </c>
      <c r="D63" s="3" t="s">
        <v>26</v>
      </c>
      <c r="E63" s="18">
        <f>-0.16*0.1*1.58</f>
        <v>-2.528E-2</v>
      </c>
    </row>
    <row r="64" spans="1:5" x14ac:dyDescent="0.25">
      <c r="A64" s="2"/>
      <c r="B64" s="1" t="s">
        <v>56</v>
      </c>
      <c r="C64" t="s">
        <v>57</v>
      </c>
      <c r="D64" s="3" t="s">
        <v>26</v>
      </c>
      <c r="E64" s="18">
        <f>-0.02*1.58</f>
        <v>-3.1600000000000003E-2</v>
      </c>
    </row>
    <row r="65" spans="1:6" x14ac:dyDescent="0.25">
      <c r="A65" s="4" t="s">
        <v>59</v>
      </c>
      <c r="B65" s="5" t="s">
        <v>56</v>
      </c>
      <c r="C65" s="6"/>
      <c r="D65" s="7" t="s">
        <v>26</v>
      </c>
      <c r="E65" s="17">
        <v>-0.27</v>
      </c>
      <c r="F65" t="s">
        <v>27</v>
      </c>
    </row>
    <row r="66" spans="1:6" x14ac:dyDescent="0.25">
      <c r="A66" s="4"/>
      <c r="B66" s="5" t="s">
        <v>56</v>
      </c>
      <c r="C66" s="6" t="s">
        <v>28</v>
      </c>
      <c r="D66" s="7" t="s">
        <v>26</v>
      </c>
      <c r="E66" s="17">
        <f>-0.14*0.83</f>
        <v>-0.11620000000000001</v>
      </c>
    </row>
    <row r="67" spans="1:6" x14ac:dyDescent="0.25">
      <c r="A67" s="4"/>
      <c r="B67" s="5" t="s">
        <v>56</v>
      </c>
      <c r="C67" s="6" t="s">
        <v>40</v>
      </c>
      <c r="D67" s="7" t="s">
        <v>26</v>
      </c>
      <c r="E67" s="17">
        <f>-0.14*0.17*0.83</f>
        <v>-1.9754000000000004E-2</v>
      </c>
    </row>
    <row r="68" spans="1:6" x14ac:dyDescent="0.25">
      <c r="A68" s="4"/>
      <c r="B68" s="5" t="s">
        <v>56</v>
      </c>
      <c r="C68" s="6" t="s">
        <v>41</v>
      </c>
      <c r="D68" s="7" t="s">
        <v>26</v>
      </c>
      <c r="E68" s="17">
        <f>-0.14*0.17*0.12*1.6</f>
        <v>-4.5696000000000009E-3</v>
      </c>
    </row>
    <row r="69" spans="1:6" x14ac:dyDescent="0.25">
      <c r="A69" s="4"/>
      <c r="B69" s="5" t="s">
        <v>56</v>
      </c>
      <c r="C69" s="6" t="s">
        <v>42</v>
      </c>
      <c r="D69" s="7" t="s">
        <v>26</v>
      </c>
      <c r="E69" s="17">
        <f>-0.14*-0.2*1.6</f>
        <v>4.4800000000000006E-2</v>
      </c>
    </row>
    <row r="70" spans="1:6" x14ac:dyDescent="0.25">
      <c r="A70" s="4"/>
      <c r="B70" s="5" t="s">
        <v>56</v>
      </c>
      <c r="C70" s="6" t="s">
        <v>33</v>
      </c>
      <c r="D70" s="7" t="s">
        <v>26</v>
      </c>
      <c r="E70" s="17">
        <f>-0.14*0.12*1.58</f>
        <v>-2.6544000000000005E-2</v>
      </c>
    </row>
    <row r="71" spans="1:6" x14ac:dyDescent="0.25">
      <c r="A71" s="2" t="s">
        <v>60</v>
      </c>
      <c r="B71" s="1" t="s">
        <v>56</v>
      </c>
      <c r="D71" s="3" t="s">
        <v>44</v>
      </c>
      <c r="E71" s="18">
        <f>-0.17</f>
        <v>-0.17</v>
      </c>
    </row>
    <row r="72" spans="1:6" x14ac:dyDescent="0.25">
      <c r="A72" s="2"/>
      <c r="B72" s="1" t="s">
        <v>56</v>
      </c>
      <c r="C72" t="s">
        <v>28</v>
      </c>
      <c r="D72" s="3" t="s">
        <v>44</v>
      </c>
      <c r="E72" s="18">
        <f>-0.12*0.11</f>
        <v>-1.32E-2</v>
      </c>
    </row>
    <row r="73" spans="1:6" x14ac:dyDescent="0.25">
      <c r="A73" s="2"/>
      <c r="B73" s="1" t="s">
        <v>56</v>
      </c>
      <c r="C73" t="s">
        <v>30</v>
      </c>
      <c r="D73" s="3" t="s">
        <v>44</v>
      </c>
      <c r="E73" s="18">
        <f>0.3*-0.19*0.11</f>
        <v>-6.2699999999999995E-3</v>
      </c>
    </row>
    <row r="74" spans="1:6" x14ac:dyDescent="0.25">
      <c r="A74" s="2"/>
      <c r="B74" s="1" t="s">
        <v>56</v>
      </c>
      <c r="C74" t="s">
        <v>32</v>
      </c>
      <c r="D74" s="3" t="s">
        <v>44</v>
      </c>
      <c r="E74" s="18">
        <f>0.3*0.3*0.47</f>
        <v>4.2299999999999997E-2</v>
      </c>
    </row>
    <row r="75" spans="1:6" x14ac:dyDescent="0.25">
      <c r="A75" s="2"/>
      <c r="B75" s="1" t="s">
        <v>56</v>
      </c>
      <c r="C75" t="s">
        <v>57</v>
      </c>
      <c r="D75" s="3" t="s">
        <v>44</v>
      </c>
      <c r="E75" s="18">
        <f>-0.08*0.47</f>
        <v>-3.7600000000000001E-2</v>
      </c>
    </row>
    <row r="76" spans="1:6" x14ac:dyDescent="0.25">
      <c r="A76" s="4" t="s">
        <v>61</v>
      </c>
      <c r="B76" s="5" t="s">
        <v>56</v>
      </c>
      <c r="C76" s="6"/>
      <c r="D76" s="7" t="s">
        <v>44</v>
      </c>
      <c r="E76" s="17">
        <f>-0.17</f>
        <v>-0.17</v>
      </c>
    </row>
    <row r="77" spans="1:6" x14ac:dyDescent="0.25">
      <c r="A77" s="4"/>
      <c r="B77" s="5" t="s">
        <v>56</v>
      </c>
      <c r="C77" s="6" t="s">
        <v>28</v>
      </c>
      <c r="D77" s="7" t="s">
        <v>44</v>
      </c>
      <c r="E77" s="17">
        <f>-0.17*0.11</f>
        <v>-1.8700000000000001E-2</v>
      </c>
    </row>
    <row r="78" spans="1:6" x14ac:dyDescent="0.25">
      <c r="A78" s="4"/>
      <c r="B78" s="5" t="s">
        <v>56</v>
      </c>
      <c r="C78" s="6" t="s">
        <v>35</v>
      </c>
      <c r="D78" s="7" t="s">
        <v>44</v>
      </c>
      <c r="E78" s="17">
        <f>-0.12*-0.17</f>
        <v>2.0400000000000001E-2</v>
      </c>
    </row>
    <row r="79" spans="1:6" x14ac:dyDescent="0.25">
      <c r="A79" s="4"/>
      <c r="B79" s="5" t="s">
        <v>56</v>
      </c>
      <c r="C79" s="6" t="s">
        <v>38</v>
      </c>
      <c r="D79" s="7" t="s">
        <v>44</v>
      </c>
      <c r="E79" s="17">
        <f>-0.12*-0.08*0.47</f>
        <v>4.5119999999999995E-3</v>
      </c>
    </row>
    <row r="80" spans="1:6" x14ac:dyDescent="0.25">
      <c r="A80" s="2" t="s">
        <v>62</v>
      </c>
      <c r="B80" s="1" t="s">
        <v>56</v>
      </c>
      <c r="D80" s="3" t="s">
        <v>44</v>
      </c>
      <c r="E80" s="18">
        <f>-0.14</f>
        <v>-0.14000000000000001</v>
      </c>
    </row>
    <row r="81" spans="1:5" x14ac:dyDescent="0.25">
      <c r="A81" s="2"/>
      <c r="B81" s="1" t="s">
        <v>56</v>
      </c>
      <c r="C81" t="s">
        <v>28</v>
      </c>
      <c r="D81" s="3" t="s">
        <v>44</v>
      </c>
      <c r="E81" s="18">
        <f>-0.14*0.09</f>
        <v>-1.26E-2</v>
      </c>
    </row>
    <row r="82" spans="1:5" x14ac:dyDescent="0.25">
      <c r="A82" s="2"/>
      <c r="B82" s="1" t="s">
        <v>56</v>
      </c>
      <c r="C82" t="s">
        <v>47</v>
      </c>
      <c r="D82" s="3" t="s">
        <v>44</v>
      </c>
      <c r="E82" s="18">
        <f>-0.14*0.15</f>
        <v>-2.1000000000000001E-2</v>
      </c>
    </row>
    <row r="83" spans="1:5" x14ac:dyDescent="0.25">
      <c r="A83" s="2"/>
      <c r="B83" s="1" t="s">
        <v>56</v>
      </c>
      <c r="C83" t="s">
        <v>40</v>
      </c>
      <c r="D83" s="3" t="s">
        <v>44</v>
      </c>
      <c r="E83" s="18">
        <f>-0.14*0.19*0.09</f>
        <v>-2.3940000000000003E-3</v>
      </c>
    </row>
    <row r="84" spans="1:5" x14ac:dyDescent="0.25">
      <c r="A84" s="4" t="s">
        <v>63</v>
      </c>
      <c r="B84" s="5" t="s">
        <v>56</v>
      </c>
      <c r="C84" s="6"/>
      <c r="D84" s="7" t="s">
        <v>49</v>
      </c>
      <c r="E84" s="17">
        <f>-0.15</f>
        <v>-0.15</v>
      </c>
    </row>
    <row r="85" spans="1:5" x14ac:dyDescent="0.25">
      <c r="A85" s="4"/>
      <c r="B85" s="5" t="s">
        <v>56</v>
      </c>
      <c r="C85" s="6" t="s">
        <v>44</v>
      </c>
      <c r="D85" s="7" t="s">
        <v>49</v>
      </c>
      <c r="E85" s="17">
        <f>-0.15*0.52</f>
        <v>-7.8E-2</v>
      </c>
    </row>
    <row r="86" spans="1:5" x14ac:dyDescent="0.25">
      <c r="A86" s="4"/>
      <c r="B86" s="5" t="s">
        <v>56</v>
      </c>
      <c r="C86" s="6" t="s">
        <v>28</v>
      </c>
      <c r="D86" s="7" t="s">
        <v>49</v>
      </c>
      <c r="E86" s="17">
        <f>-0.11*-0.15</f>
        <v>1.6500000000000001E-2</v>
      </c>
    </row>
    <row r="87" spans="1:5" x14ac:dyDescent="0.25">
      <c r="A87" s="4"/>
      <c r="B87" s="5" t="s">
        <v>56</v>
      </c>
      <c r="C87" s="6" t="s">
        <v>64</v>
      </c>
      <c r="D87" s="7" t="s">
        <v>49</v>
      </c>
      <c r="E87" s="17">
        <f>-0.11*0.11*0.52</f>
        <v>-6.2919999999999998E-3</v>
      </c>
    </row>
    <row r="88" spans="1:5" x14ac:dyDescent="0.25">
      <c r="A88" s="4"/>
      <c r="B88" s="5" t="s">
        <v>56</v>
      </c>
      <c r="C88" s="6" t="s">
        <v>30</v>
      </c>
      <c r="D88" s="7" t="s">
        <v>49</v>
      </c>
      <c r="E88" s="17">
        <f>0.27*-0.17*-0.07</f>
        <v>3.2130000000000006E-3</v>
      </c>
    </row>
    <row r="89" spans="1:5" x14ac:dyDescent="0.25">
      <c r="A89" s="4"/>
      <c r="B89" s="5" t="s">
        <v>56</v>
      </c>
      <c r="C89" s="6" t="s">
        <v>50</v>
      </c>
      <c r="D89" s="7" t="s">
        <v>49</v>
      </c>
      <c r="E89" s="17">
        <f>0.27*-0.17*0.11*0.52</f>
        <v>-2.6254800000000003E-3</v>
      </c>
    </row>
    <row r="90" spans="1:5" x14ac:dyDescent="0.25">
      <c r="A90" s="4"/>
      <c r="B90" s="5" t="s">
        <v>56</v>
      </c>
      <c r="C90" s="6" t="s">
        <v>51</v>
      </c>
      <c r="D90" s="7" t="s">
        <v>49</v>
      </c>
      <c r="E90" s="17">
        <f>0.27*0.28*0.46*0.52</f>
        <v>1.8083520000000006E-2</v>
      </c>
    </row>
    <row r="91" spans="1:5" x14ac:dyDescent="0.25">
      <c r="A91" s="2" t="s">
        <v>65</v>
      </c>
      <c r="B91" s="1" t="s">
        <v>56</v>
      </c>
      <c r="D91" s="3" t="s">
        <v>49</v>
      </c>
      <c r="E91" s="18">
        <v>-0.16</v>
      </c>
    </row>
    <row r="92" spans="1:5" x14ac:dyDescent="0.25">
      <c r="A92" s="2"/>
      <c r="B92" s="1" t="s">
        <v>56</v>
      </c>
      <c r="C92" t="s">
        <v>44</v>
      </c>
      <c r="D92" s="3" t="s">
        <v>49</v>
      </c>
      <c r="E92" s="18">
        <f>-0.16*0.52</f>
        <v>-8.320000000000001E-2</v>
      </c>
    </row>
    <row r="93" spans="1:5" x14ac:dyDescent="0.25">
      <c r="A93" s="2"/>
      <c r="B93" s="1" t="s">
        <v>56</v>
      </c>
      <c r="C93" t="s">
        <v>28</v>
      </c>
      <c r="D93" s="3" t="s">
        <v>49</v>
      </c>
      <c r="E93" s="18">
        <f>-0.14*-0.08</f>
        <v>1.1200000000000002E-2</v>
      </c>
    </row>
    <row r="94" spans="1:5" x14ac:dyDescent="0.25">
      <c r="A94" s="2"/>
      <c r="B94" s="1" t="s">
        <v>56</v>
      </c>
      <c r="C94" t="s">
        <v>64</v>
      </c>
      <c r="D94" s="3" t="s">
        <v>49</v>
      </c>
      <c r="E94" s="18">
        <f>-0.14*0.12*0.52</f>
        <v>-8.7360000000000007E-3</v>
      </c>
    </row>
    <row r="95" spans="1:5" x14ac:dyDescent="0.25">
      <c r="A95" s="2"/>
      <c r="B95" s="1" t="s">
        <v>56</v>
      </c>
      <c r="C95" t="s">
        <v>35</v>
      </c>
      <c r="D95" s="3" t="s">
        <v>49</v>
      </c>
      <c r="E95" s="18">
        <f>-0.13*0.09</f>
        <v>-1.17E-2</v>
      </c>
    </row>
    <row r="96" spans="1:5" x14ac:dyDescent="0.25">
      <c r="A96" s="2"/>
      <c r="B96" s="1" t="s">
        <v>56</v>
      </c>
      <c r="C96" t="s">
        <v>53</v>
      </c>
      <c r="D96" s="3" t="s">
        <v>49</v>
      </c>
      <c r="E96" s="18">
        <f>-0.13*-0.18*0.52</f>
        <v>1.2168E-2</v>
      </c>
    </row>
    <row r="97" spans="1:6" x14ac:dyDescent="0.25">
      <c r="A97" s="2"/>
      <c r="B97" s="1" t="s">
        <v>56</v>
      </c>
      <c r="C97" t="s">
        <v>66</v>
      </c>
      <c r="D97" s="3" t="s">
        <v>49</v>
      </c>
      <c r="E97" s="18">
        <f>-0.14*-0.08*0.45*0.52</f>
        <v>2.6208000000000008E-3</v>
      </c>
    </row>
    <row r="98" spans="1:6" x14ac:dyDescent="0.25">
      <c r="A98" s="4" t="s">
        <v>67</v>
      </c>
      <c r="B98" s="5" t="s">
        <v>56</v>
      </c>
      <c r="C98" s="6"/>
      <c r="D98" s="7" t="s">
        <v>49</v>
      </c>
      <c r="E98" s="17">
        <v>-0.12</v>
      </c>
    </row>
    <row r="99" spans="1:6" x14ac:dyDescent="0.25">
      <c r="A99" s="4"/>
      <c r="B99" s="5" t="s">
        <v>56</v>
      </c>
      <c r="C99" s="6" t="s">
        <v>44</v>
      </c>
      <c r="D99" s="7" t="s">
        <v>49</v>
      </c>
      <c r="E99" s="17">
        <f>-0.12*0.53</f>
        <v>-6.3600000000000004E-2</v>
      </c>
    </row>
    <row r="100" spans="1:6" x14ac:dyDescent="0.25">
      <c r="A100" s="4"/>
      <c r="B100" s="5" t="s">
        <v>56</v>
      </c>
      <c r="C100" s="6" t="s">
        <v>64</v>
      </c>
      <c r="D100" s="7" t="s">
        <v>49</v>
      </c>
      <c r="E100" s="17">
        <f>-0.11*0.09*0.53</f>
        <v>-5.2469999999999999E-3</v>
      </c>
    </row>
    <row r="101" spans="1:6" x14ac:dyDescent="0.25">
      <c r="A101" s="4"/>
      <c r="B101" s="5" t="s">
        <v>56</v>
      </c>
      <c r="C101" s="6" t="s">
        <v>47</v>
      </c>
      <c r="D101" s="7" t="s">
        <v>49</v>
      </c>
      <c r="E101" s="5">
        <f>-0.18*-0.12</f>
        <v>2.1599999999999998E-2</v>
      </c>
    </row>
    <row r="102" spans="1:6" x14ac:dyDescent="0.25">
      <c r="A102" s="4"/>
      <c r="B102" s="5" t="s">
        <v>56</v>
      </c>
      <c r="C102" s="6" t="s">
        <v>68</v>
      </c>
      <c r="D102" s="7" t="s">
        <v>49</v>
      </c>
      <c r="E102" s="17">
        <f>-0.18*0.23*0.53</f>
        <v>-2.1942E-2</v>
      </c>
    </row>
    <row r="103" spans="1:6" x14ac:dyDescent="0.25">
      <c r="A103" s="4"/>
      <c r="B103" s="5" t="s">
        <v>56</v>
      </c>
      <c r="C103" s="6" t="s">
        <v>69</v>
      </c>
      <c r="D103" s="7" t="s">
        <v>49</v>
      </c>
      <c r="E103" s="17">
        <f>-0.11*0.09*0.53</f>
        <v>-5.2469999999999999E-3</v>
      </c>
    </row>
    <row r="104" spans="1:6" x14ac:dyDescent="0.25">
      <c r="A104" s="8"/>
      <c r="B104" s="9" t="s">
        <v>56</v>
      </c>
      <c r="C104" s="10" t="s">
        <v>70</v>
      </c>
      <c r="D104" s="11" t="s">
        <v>49</v>
      </c>
      <c r="E104" s="19">
        <f>-0.18*-0.31*0.49*0.53</f>
        <v>1.4491260000000001E-2</v>
      </c>
      <c r="F104" s="12"/>
    </row>
  </sheetData>
  <mergeCells count="1">
    <mergeCell ref="A1:F1"/>
  </mergeCells>
  <conditionalFormatting sqref="E3:E104">
    <cfRule type="dataBar" priority="1">
      <dataBar>
        <cfvo type="min"/>
        <cfvo type="max"/>
        <color rgb="FF638EC6"/>
      </dataBar>
      <extLst>
        <ext xmlns:x14="http://schemas.microsoft.com/office/spreadsheetml/2009/9/main" uri="{B025F937-C7B1-47D3-B67F-A62EFF666E3E}">
          <x14:id>{4C706147-F713-4DB3-A710-7873D7554CF7}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C706147-F713-4DB3-A710-7873D7554CF7}">
            <x14:dataBar minLength="0" maxLength="100" gradient="0">
              <x14:cfvo type="autoMin"/>
              <x14:cfvo type="autoMax"/>
              <x14:negativeFillColor rgb="FFFF0000"/>
              <x14:axisColor rgb="FF000000"/>
            </x14:dataBar>
          </x14:cfRule>
          <xm:sqref>E3:E104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Table 1</vt:lpstr>
      <vt:lpstr>Table S1</vt:lpstr>
      <vt:lpstr>Table S2</vt:lpstr>
      <vt:lpstr>'Table S1'!OLE_LINK16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 Guo</dc:creator>
  <cp:lastModifiedBy>Kun Guo</cp:lastModifiedBy>
  <dcterms:created xsi:type="dcterms:W3CDTF">2015-06-05T18:17:20Z</dcterms:created>
  <dcterms:modified xsi:type="dcterms:W3CDTF">2023-11-11T08:42:07Z</dcterms:modified>
</cp:coreProperties>
</file>