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<sst xmlns="http://schemas.openxmlformats.org/spreadsheetml/2006/main" count="74" uniqueCount="56">
  <si>
    <t>Product Name</t>
  </si>
  <si>
    <t>Trim</t>
  </si>
  <si>
    <t>Left</t>
  </si>
  <si>
    <t>Mid</t>
  </si>
  <si>
    <t>Right</t>
  </si>
  <si>
    <t>Sales</t>
  </si>
  <si>
    <t>Unit sold/Day</t>
  </si>
  <si>
    <t>Power of Units</t>
  </si>
  <si>
    <t>Discount</t>
  </si>
  <si>
    <t>Profit</t>
  </si>
  <si>
    <t>Shipping Cost</t>
  </si>
  <si>
    <t>Shipment size</t>
  </si>
  <si>
    <t>Order Priority</t>
  </si>
  <si>
    <t>Upper Case</t>
  </si>
  <si>
    <t xml:space="preserve">Lower Case </t>
  </si>
  <si>
    <t>Index</t>
  </si>
  <si>
    <t>Match</t>
  </si>
  <si>
    <t>DAY</t>
  </si>
  <si>
    <t>Fellowes File  Cart, Industrial</t>
  </si>
  <si>
    <t>Medium</t>
  </si>
  <si>
    <t xml:space="preserve">Epson     Calculator, Red </t>
  </si>
  <si>
    <t>Month</t>
  </si>
  <si>
    <t>Bush Stackable     Bookrack, Pine</t>
  </si>
  <si>
    <t>High</t>
  </si>
  <si>
    <t>Accos Paper Clips,    Bulk Pack</t>
  </si>
  <si>
    <t>Date</t>
  </si>
  <si>
    <t>Tenex   Folders, Blue</t>
  </si>
  <si>
    <t>Stiletto   Letter Opener, High Speed</t>
  </si>
  <si>
    <t>Minute</t>
  </si>
  <si>
    <t>Motorola    Headset, VoIP</t>
  </si>
  <si>
    <t>Eldon    Lockers, Blue</t>
  </si>
  <si>
    <t>BIC Pencil Sharpener, Water Color</t>
  </si>
  <si>
    <t>Rogers File    Cart, Single Width</t>
  </si>
  <si>
    <t>Avery Binder    Covers, Clear</t>
  </si>
  <si>
    <t>Avery   Binder Covers, Recycled</t>
  </si>
  <si>
    <t>Hon Color Coded   Labels, Adjustable</t>
  </si>
  <si>
    <t>Rogers File   Cart, Industrial</t>
  </si>
  <si>
    <t>Critical</t>
  </si>
  <si>
    <t>Harbour Creations   Rocking Chair, Set of Two</t>
  </si>
  <si>
    <t>Stanley Sketch    Pad, Fluorescent</t>
  </si>
  <si>
    <t>Cisco Speaker   Phone, with Caller ID</t>
  </si>
  <si>
    <t>Jiffy Mailers,   Recycled</t>
  </si>
  <si>
    <t>Wilson  Jones 3-Hole Punch, Clear</t>
  </si>
  <si>
    <t>Replace</t>
  </si>
  <si>
    <t>SUM</t>
  </si>
  <si>
    <t>Median</t>
  </si>
  <si>
    <t>Mode</t>
  </si>
  <si>
    <t>SumIF &gt;1</t>
  </si>
  <si>
    <t>Minimum</t>
  </si>
  <si>
    <t>IF funtion</t>
  </si>
  <si>
    <t>Count A</t>
  </si>
  <si>
    <t>Mean</t>
  </si>
  <si>
    <t>Count</t>
  </si>
  <si>
    <t>Count Blank</t>
  </si>
  <si>
    <t>SumIF &lt;1</t>
  </si>
  <si>
    <t>Maximum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</si>
</sst>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 h:mm:ss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color rgb="FF000000"/>
      <name val="Arial"/>
      <scheme val="minor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4" numFmtId="164" xfId="0" applyAlignment="1" applyFill="1" applyFont="1" applyNumberFormat="1">
      <alignment horizontal="left" vertical="bottom"/>
    </xf>
    <xf borderId="0" fillId="4" fontId="4" numFmtId="164" xfId="0" applyAlignment="1" applyFill="1" applyFont="1" applyNumberFormat="1">
      <alignment horizontal="left"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0" fillId="0" fontId="3" numFmtId="165" xfId="0" applyAlignment="1" applyFont="1" applyNumberFormat="1">
      <alignment horizontal="left" vertical="bottom"/>
    </xf>
    <xf borderId="0" fillId="6" fontId="3" numFmtId="0" xfId="0" applyAlignment="1" applyFill="1" applyFont="1">
      <alignment vertical="bottom"/>
    </xf>
    <xf borderId="0" fillId="6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readingOrder="0" vertical="bottom"/>
    </xf>
    <xf borderId="0" fillId="11" fontId="3" numFmtId="0" xfId="0" applyAlignment="1" applyFill="1" applyFont="1">
      <alignment readingOrder="0" vertical="bottom"/>
    </xf>
    <xf borderId="0" fillId="3" fontId="7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6" fontId="2" numFmtId="0" xfId="0" applyFont="1"/>
    <xf borderId="0" fillId="0" fontId="6" numFmtId="0" xfId="0" applyFont="1"/>
    <xf borderId="0" fillId="7" fontId="6" numFmtId="164" xfId="0" applyFont="1" applyNumberFormat="1"/>
    <xf borderId="0" fillId="8" fontId="3" numFmtId="0" xfId="0" applyAlignment="1" applyFont="1">
      <alignment horizontal="right" vertical="bottom"/>
    </xf>
    <xf borderId="0" fillId="9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readingOrder="0" vertical="bottom"/>
    </xf>
    <xf borderId="0" fillId="14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12" fontId="3" numFmtId="164" xfId="0" applyAlignment="1" applyFont="1" applyNumberFormat="1">
      <alignment horizontal="right" vertical="bottom"/>
    </xf>
    <xf borderId="0" fillId="13" fontId="3" numFmtId="0" xfId="0" applyAlignment="1" applyFont="1">
      <alignment vertical="bottom"/>
    </xf>
    <xf borderId="0" fillId="1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3.75"/>
    <col customWidth="1" min="18" max="18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5" t="s">
        <v>17</v>
      </c>
      <c r="S1" s="6"/>
    </row>
    <row r="2">
      <c r="A2" s="7" t="s">
        <v>18</v>
      </c>
      <c r="B2" s="8" t="str">
        <f t="shared" ref="B2:B20" si="1">TRIM(A2)</f>
        <v>Fellowes File Cart, Industrial</v>
      </c>
      <c r="C2" s="9" t="str">
        <f t="shared" ref="C2:C20" si="2">LEFT(B2,3)</f>
        <v>Fel</v>
      </c>
      <c r="D2" s="9" t="str">
        <f t="shared" ref="D2:D20" si="3">MID(B2,5,5)</f>
        <v>owes </v>
      </c>
      <c r="E2" s="9" t="str">
        <f t="shared" ref="E2:E20" si="4">RIGHT(B2,4)</f>
        <v>rial</v>
      </c>
      <c r="F2" s="10">
        <v>82.67400000000002</v>
      </c>
      <c r="G2" s="11">
        <v>5.0</v>
      </c>
      <c r="H2" s="12">
        <f t="shared" ref="H2:H20" si="5">POWER(G2/100,2)</f>
        <v>0.0025</v>
      </c>
      <c r="I2" s="12">
        <v>0.7</v>
      </c>
      <c r="J2" s="10">
        <v>-157.086</v>
      </c>
      <c r="K2" s="12">
        <v>5.69</v>
      </c>
      <c r="L2" s="13" t="str">
        <f t="shared" ref="L2:L20" si="6">IF(K2&gt;10,"Big shipment","Small shipment")</f>
        <v>Small shipment</v>
      </c>
      <c r="M2" s="14" t="s">
        <v>19</v>
      </c>
      <c r="N2" s="15" t="str">
        <f t="shared" ref="N2:N20" si="7">UPPER(M2)</f>
        <v>MEDIUM</v>
      </c>
      <c r="O2" s="15" t="str">
        <f t="shared" ref="O2:O20" si="8">LOWER(M2)</f>
        <v>medium</v>
      </c>
      <c r="P2" s="14" t="str">
        <f t="array" ref="P2">INDEX(A2:A20,1)</f>
        <v>Fellowes File  Cart, Industrial</v>
      </c>
      <c r="Q2" s="12">
        <f>MATCH(A2,A2:A20)</f>
        <v>4</v>
      </c>
      <c r="R2" s="16">
        <f>day(today())</f>
        <v>1</v>
      </c>
    </row>
    <row r="3">
      <c r="A3" s="7" t="s">
        <v>20</v>
      </c>
      <c r="B3" s="8" t="str">
        <f t="shared" si="1"/>
        <v>Epson Calculator, Red</v>
      </c>
      <c r="C3" s="9" t="str">
        <f t="shared" si="2"/>
        <v>Eps</v>
      </c>
      <c r="D3" s="9" t="str">
        <f t="shared" si="3"/>
        <v>n Cal</v>
      </c>
      <c r="E3" s="9" t="str">
        <f t="shared" si="4"/>
        <v> Red</v>
      </c>
      <c r="F3" s="10">
        <v>78.40800000000002</v>
      </c>
      <c r="G3" s="11">
        <v>20.0</v>
      </c>
      <c r="H3" s="12">
        <f t="shared" si="5"/>
        <v>0.04</v>
      </c>
      <c r="I3" s="12">
        <v>0.7</v>
      </c>
      <c r="J3" s="10">
        <v>-88.99199999999999</v>
      </c>
      <c r="K3" s="12">
        <v>3.87</v>
      </c>
      <c r="L3" s="13" t="str">
        <f t="shared" si="6"/>
        <v>Small shipment</v>
      </c>
      <c r="M3" s="14" t="s">
        <v>19</v>
      </c>
      <c r="N3" s="15" t="str">
        <f t="shared" si="7"/>
        <v>MEDIUM</v>
      </c>
      <c r="O3" s="15" t="str">
        <f t="shared" si="8"/>
        <v>medium</v>
      </c>
      <c r="P3" s="14" t="str">
        <f t="shared" ref="P3:P6" si="9">INDEX(A3:A22,1)</f>
        <v>Epson     Calculator, Red </v>
      </c>
      <c r="Q3" s="12">
        <f t="shared" ref="Q3:Q6" si="10">MATCH(A3,A3:A22)</f>
        <v>16</v>
      </c>
      <c r="R3" s="17" t="s">
        <v>21</v>
      </c>
    </row>
    <row r="4">
      <c r="A4" s="7" t="s">
        <v>22</v>
      </c>
      <c r="B4" s="8" t="str">
        <f t="shared" si="1"/>
        <v>Bush Stackable Bookrack, Pine</v>
      </c>
      <c r="C4" s="9" t="str">
        <f t="shared" si="2"/>
        <v>Bus</v>
      </c>
      <c r="D4" s="9" t="str">
        <f t="shared" si="3"/>
        <v> Stac</v>
      </c>
      <c r="E4" s="9" t="str">
        <f t="shared" si="4"/>
        <v>Pine</v>
      </c>
      <c r="F4" s="10">
        <v>224.748</v>
      </c>
      <c r="G4" s="11">
        <v>60.0</v>
      </c>
      <c r="H4" s="12">
        <f t="shared" si="5"/>
        <v>0.36</v>
      </c>
      <c r="I4" s="12">
        <v>0.7</v>
      </c>
      <c r="J4" s="10">
        <v>-232.27199999999993</v>
      </c>
      <c r="K4" s="12">
        <v>60.08</v>
      </c>
      <c r="L4" s="13" t="str">
        <f t="shared" si="6"/>
        <v>Big shipment</v>
      </c>
      <c r="M4" s="14" t="s">
        <v>23</v>
      </c>
      <c r="N4" s="15" t="str">
        <f t="shared" si="7"/>
        <v>HIGH</v>
      </c>
      <c r="O4" s="15" t="str">
        <f t="shared" si="8"/>
        <v>high</v>
      </c>
      <c r="P4" s="14" t="str">
        <f t="shared" si="9"/>
        <v>Bush Stackable     Bookrack, Pine</v>
      </c>
      <c r="Q4" s="12">
        <f t="shared" si="10"/>
        <v>2</v>
      </c>
      <c r="R4" s="16">
        <f>MONTH(today())</f>
        <v>8</v>
      </c>
    </row>
    <row r="5">
      <c r="A5" s="7" t="s">
        <v>24</v>
      </c>
      <c r="B5" s="8" t="str">
        <f t="shared" si="1"/>
        <v>Accos Paper Clips, Bulk Pack</v>
      </c>
      <c r="C5" s="9" t="str">
        <f t="shared" si="2"/>
        <v>Acc</v>
      </c>
      <c r="D5" s="9" t="str">
        <f t="shared" si="3"/>
        <v>s Pap</v>
      </c>
      <c r="E5" s="9" t="str">
        <f t="shared" si="4"/>
        <v>Pack</v>
      </c>
      <c r="F5" s="10">
        <v>4.248000000000001</v>
      </c>
      <c r="G5" s="11">
        <v>100.0</v>
      </c>
      <c r="H5" s="12">
        <f t="shared" si="5"/>
        <v>1</v>
      </c>
      <c r="I5" s="12">
        <v>0.7</v>
      </c>
      <c r="J5" s="10">
        <v>-4.691999999999999</v>
      </c>
      <c r="K5" s="12">
        <v>1.1</v>
      </c>
      <c r="L5" s="13" t="str">
        <f t="shared" si="6"/>
        <v>Small shipment</v>
      </c>
      <c r="M5" s="14" t="s">
        <v>23</v>
      </c>
      <c r="N5" s="15" t="str">
        <f t="shared" si="7"/>
        <v>HIGH</v>
      </c>
      <c r="O5" s="15" t="str">
        <f t="shared" si="8"/>
        <v>high</v>
      </c>
      <c r="P5" s="14" t="str">
        <f t="shared" si="9"/>
        <v>Accos Paper Clips,    Bulk Pack</v>
      </c>
      <c r="Q5" s="12">
        <f t="shared" si="10"/>
        <v>1</v>
      </c>
      <c r="R5" s="17" t="s">
        <v>25</v>
      </c>
    </row>
    <row r="6">
      <c r="A6" s="7" t="s">
        <v>26</v>
      </c>
      <c r="B6" s="8" t="str">
        <f t="shared" si="1"/>
        <v>Tenex Folders, Blue</v>
      </c>
      <c r="C6" s="9" t="str">
        <f t="shared" si="2"/>
        <v>Ten</v>
      </c>
      <c r="D6" s="9" t="str">
        <f t="shared" si="3"/>
        <v>x Fol</v>
      </c>
      <c r="E6" s="9" t="str">
        <f t="shared" si="4"/>
        <v>Blue</v>
      </c>
      <c r="F6" s="10">
        <v>6.966000000000001</v>
      </c>
      <c r="G6" s="11">
        <v>10.0</v>
      </c>
      <c r="H6" s="12">
        <f t="shared" si="5"/>
        <v>0.01</v>
      </c>
      <c r="I6" s="12">
        <v>0.7</v>
      </c>
      <c r="J6" s="10">
        <v>-8.604</v>
      </c>
      <c r="K6" s="12">
        <v>1.75</v>
      </c>
      <c r="L6" s="13" t="str">
        <f t="shared" si="6"/>
        <v>Small shipment</v>
      </c>
      <c r="M6" s="14" t="s">
        <v>23</v>
      </c>
      <c r="N6" s="15" t="str">
        <f t="shared" si="7"/>
        <v>HIGH</v>
      </c>
      <c r="O6" s="15" t="str">
        <f t="shared" si="8"/>
        <v>high</v>
      </c>
      <c r="P6" s="14" t="str">
        <f t="shared" si="9"/>
        <v>Tenex   Folders, Blue</v>
      </c>
      <c r="Q6" s="12">
        <f t="shared" si="10"/>
        <v>18</v>
      </c>
      <c r="R6" s="18">
        <f>now()</f>
        <v>45505.71917</v>
      </c>
    </row>
    <row r="7">
      <c r="A7" s="7" t="s">
        <v>27</v>
      </c>
      <c r="B7" s="8" t="str">
        <f t="shared" si="1"/>
        <v>Stiletto Letter Opener, High Speed</v>
      </c>
      <c r="C7" s="9" t="str">
        <f t="shared" si="2"/>
        <v>Sti</v>
      </c>
      <c r="D7" s="9" t="str">
        <f t="shared" si="3"/>
        <v>etto </v>
      </c>
      <c r="E7" s="9" t="str">
        <f t="shared" si="4"/>
        <v>peed</v>
      </c>
      <c r="F7" s="10">
        <v>16.668000000000006</v>
      </c>
      <c r="G7" s="11">
        <v>25.0</v>
      </c>
      <c r="H7" s="12">
        <f t="shared" si="5"/>
        <v>0.0625</v>
      </c>
      <c r="I7" s="12">
        <v>0.7</v>
      </c>
      <c r="J7" s="10">
        <v>-29.472</v>
      </c>
      <c r="K7" s="12">
        <v>1.41</v>
      </c>
      <c r="L7" s="13" t="str">
        <f t="shared" si="6"/>
        <v>Small shipment</v>
      </c>
      <c r="M7" s="14" t="s">
        <v>23</v>
      </c>
      <c r="N7" s="15" t="str">
        <f t="shared" si="7"/>
        <v>HIGH</v>
      </c>
      <c r="O7" s="15" t="str">
        <f t="shared" si="8"/>
        <v>high</v>
      </c>
      <c r="P7" s="14" t="str">
        <f t="array" ref="P7">INDEX(A7:A21,1)</f>
        <v>Stiletto   Letter Opener, High Speed</v>
      </c>
      <c r="Q7" s="12">
        <f>MATCH(A7,A7:A21)</f>
        <v>13</v>
      </c>
      <c r="R7" s="17" t="s">
        <v>28</v>
      </c>
    </row>
    <row r="8">
      <c r="A8" s="7" t="s">
        <v>29</v>
      </c>
      <c r="B8" s="8" t="str">
        <f t="shared" si="1"/>
        <v>Motorola Headset, VoIP</v>
      </c>
      <c r="C8" s="9" t="str">
        <f t="shared" si="2"/>
        <v>Mot</v>
      </c>
      <c r="D8" s="9" t="str">
        <f t="shared" si="3"/>
        <v>rola </v>
      </c>
      <c r="E8" s="9" t="str">
        <f t="shared" si="4"/>
        <v>VoIP</v>
      </c>
      <c r="F8" s="10">
        <v>95.796</v>
      </c>
      <c r="G8" s="11">
        <v>5.0</v>
      </c>
      <c r="H8" s="12">
        <f t="shared" si="5"/>
        <v>0.0025</v>
      </c>
      <c r="I8" s="12">
        <v>0.7</v>
      </c>
      <c r="J8" s="10">
        <v>-156.56399999999996</v>
      </c>
      <c r="K8" s="12">
        <v>6.73</v>
      </c>
      <c r="L8" s="13" t="str">
        <f t="shared" si="6"/>
        <v>Small shipment</v>
      </c>
      <c r="M8" s="14" t="s">
        <v>19</v>
      </c>
      <c r="N8" s="15" t="str">
        <f t="shared" si="7"/>
        <v>MEDIUM</v>
      </c>
      <c r="O8" s="15" t="str">
        <f t="shared" si="8"/>
        <v>medium</v>
      </c>
      <c r="P8" s="14" t="str">
        <f t="array" ref="P8">INDEX(A8:A25,1)</f>
        <v>Motorola    Headset, VoIP</v>
      </c>
      <c r="Q8" s="12">
        <f>MATCH(A8,A8:A25)</f>
        <v>12</v>
      </c>
      <c r="R8" s="16">
        <f>MINUTE(now())</f>
        <v>15</v>
      </c>
    </row>
    <row r="9">
      <c r="A9" s="7" t="s">
        <v>30</v>
      </c>
      <c r="B9" s="8" t="str">
        <f t="shared" si="1"/>
        <v>Eldon Lockers, Blue</v>
      </c>
      <c r="C9" s="9" t="str">
        <f t="shared" si="2"/>
        <v>Eld</v>
      </c>
      <c r="D9" s="9" t="str">
        <f t="shared" si="3"/>
        <v>n Loc</v>
      </c>
      <c r="E9" s="9" t="str">
        <f t="shared" si="4"/>
        <v>Blue</v>
      </c>
      <c r="F9" s="10">
        <v>59.373000000000005</v>
      </c>
      <c r="G9" s="11">
        <v>2.0</v>
      </c>
      <c r="H9" s="12">
        <f t="shared" si="5"/>
        <v>0.0004</v>
      </c>
      <c r="I9" s="12">
        <v>0.7</v>
      </c>
      <c r="J9" s="10">
        <v>-118.76699999999998</v>
      </c>
      <c r="K9" s="12">
        <v>5.83</v>
      </c>
      <c r="L9" s="13" t="str">
        <f t="shared" si="6"/>
        <v>Small shipment</v>
      </c>
      <c r="M9" s="14" t="s">
        <v>19</v>
      </c>
      <c r="N9" s="15" t="str">
        <f t="shared" si="7"/>
        <v>MEDIUM</v>
      </c>
      <c r="O9" s="15" t="str">
        <f t="shared" si="8"/>
        <v>medium</v>
      </c>
      <c r="P9" s="14" t="str">
        <f t="shared" ref="P9:P20" si="11">INDEX(A9:A27,1)</f>
        <v>Eldon    Lockers, Blue</v>
      </c>
      <c r="Q9" s="12">
        <f t="shared" ref="Q9:Q20" si="12">MATCH(A9,A9:A27)</f>
        <v>5</v>
      </c>
      <c r="R9" s="12"/>
    </row>
    <row r="10">
      <c r="A10" s="19" t="s">
        <v>31</v>
      </c>
      <c r="B10" s="8" t="str">
        <f t="shared" si="1"/>
        <v>BIC Pencil Sharpener, Water Color</v>
      </c>
      <c r="C10" s="9" t="str">
        <f t="shared" si="2"/>
        <v>BIC</v>
      </c>
      <c r="D10" s="9" t="str">
        <f t="shared" si="3"/>
        <v>Penci</v>
      </c>
      <c r="E10" s="9" t="str">
        <f t="shared" si="4"/>
        <v>olor</v>
      </c>
      <c r="F10" s="10">
        <v>77.256</v>
      </c>
      <c r="G10" s="12">
        <v>8.0</v>
      </c>
      <c r="H10" s="12">
        <f t="shared" si="5"/>
        <v>0.0064</v>
      </c>
      <c r="I10" s="12">
        <v>0.7</v>
      </c>
      <c r="J10" s="10">
        <v>-82.58399999999997</v>
      </c>
      <c r="K10" s="12">
        <v>4.08</v>
      </c>
      <c r="L10" s="13" t="str">
        <f t="shared" si="6"/>
        <v>Small shipment</v>
      </c>
      <c r="M10" s="14" t="s">
        <v>19</v>
      </c>
      <c r="N10" s="15" t="str">
        <f t="shared" si="7"/>
        <v>MEDIUM</v>
      </c>
      <c r="O10" s="15" t="str">
        <f t="shared" si="8"/>
        <v>medium</v>
      </c>
      <c r="P10" s="14" t="str">
        <f t="shared" si="11"/>
        <v>BIC Pencil Sharpener, Water Color</v>
      </c>
      <c r="Q10" s="12">
        <f t="shared" si="12"/>
        <v>4</v>
      </c>
      <c r="R10" s="12"/>
    </row>
    <row r="11">
      <c r="A11" s="7" t="s">
        <v>32</v>
      </c>
      <c r="B11" s="8" t="str">
        <f t="shared" si="1"/>
        <v>Rogers File Cart, Single Width</v>
      </c>
      <c r="C11" s="9" t="str">
        <f t="shared" si="2"/>
        <v>Rog</v>
      </c>
      <c r="D11" s="9" t="str">
        <f t="shared" si="3"/>
        <v>rs Fi</v>
      </c>
      <c r="E11" s="9" t="str">
        <f t="shared" si="4"/>
        <v>idth</v>
      </c>
      <c r="F11" s="10">
        <v>42.489000000000004</v>
      </c>
      <c r="G11" s="11">
        <v>5.0</v>
      </c>
      <c r="H11" s="12">
        <f t="shared" si="5"/>
        <v>0.0025</v>
      </c>
      <c r="I11" s="12">
        <v>0.7</v>
      </c>
      <c r="J11" s="10">
        <v>-62.33099999999999</v>
      </c>
      <c r="K11" s="12">
        <v>2.24</v>
      </c>
      <c r="L11" s="13" t="str">
        <f t="shared" si="6"/>
        <v>Small shipment</v>
      </c>
      <c r="M11" s="14" t="s">
        <v>19</v>
      </c>
      <c r="N11" s="15" t="str">
        <f t="shared" si="7"/>
        <v>MEDIUM</v>
      </c>
      <c r="O11" s="15" t="str">
        <f t="shared" si="8"/>
        <v>medium</v>
      </c>
      <c r="P11" s="14" t="str">
        <f t="shared" si="11"/>
        <v>Rogers File    Cart, Single Width</v>
      </c>
      <c r="Q11" s="12">
        <f t="shared" si="12"/>
        <v>4</v>
      </c>
      <c r="R11" s="12"/>
    </row>
    <row r="12">
      <c r="A12" s="7" t="s">
        <v>33</v>
      </c>
      <c r="B12" s="8" t="str">
        <f t="shared" si="1"/>
        <v>Avery Binder Covers, Clear</v>
      </c>
      <c r="C12" s="9" t="str">
        <f t="shared" si="2"/>
        <v>Ave</v>
      </c>
      <c r="D12" s="9" t="str">
        <f t="shared" si="3"/>
        <v>y Bin</v>
      </c>
      <c r="E12" s="9" t="str">
        <f t="shared" si="4"/>
        <v>lear</v>
      </c>
      <c r="F12" s="10">
        <v>3.1590000000000003</v>
      </c>
      <c r="G12" s="11">
        <v>6.0</v>
      </c>
      <c r="H12" s="12">
        <f t="shared" si="5"/>
        <v>0.0036</v>
      </c>
      <c r="I12" s="12">
        <v>0.7</v>
      </c>
      <c r="J12" s="10">
        <v>-4.970999999999998</v>
      </c>
      <c r="K12" s="12">
        <v>1.25</v>
      </c>
      <c r="L12" s="13" t="str">
        <f t="shared" si="6"/>
        <v>Small shipment</v>
      </c>
      <c r="M12" s="14" t="s">
        <v>19</v>
      </c>
      <c r="N12" s="15" t="str">
        <f t="shared" si="7"/>
        <v>MEDIUM</v>
      </c>
      <c r="O12" s="15" t="str">
        <f t="shared" si="8"/>
        <v>medium</v>
      </c>
      <c r="P12" s="14" t="str">
        <f t="shared" si="11"/>
        <v>Avery Binder    Covers, Clear</v>
      </c>
      <c r="Q12" s="12">
        <f t="shared" si="12"/>
        <v>2</v>
      </c>
      <c r="R12" s="12"/>
    </row>
    <row r="13">
      <c r="A13" s="7" t="s">
        <v>34</v>
      </c>
      <c r="B13" s="8" t="str">
        <f t="shared" si="1"/>
        <v>Avery Binder Covers, Recycled</v>
      </c>
      <c r="C13" s="9" t="str">
        <f t="shared" si="2"/>
        <v>Ave</v>
      </c>
      <c r="D13" s="9" t="str">
        <f t="shared" si="3"/>
        <v>y Bin</v>
      </c>
      <c r="E13" s="9" t="str">
        <f t="shared" si="4"/>
        <v>cled</v>
      </c>
      <c r="F13" s="10">
        <v>3.4290000000000003</v>
      </c>
      <c r="G13" s="11">
        <v>8.0</v>
      </c>
      <c r="H13" s="12">
        <f t="shared" si="5"/>
        <v>0.0064</v>
      </c>
      <c r="I13" s="12">
        <v>0.7</v>
      </c>
      <c r="J13" s="10">
        <v>-3.890999999999999</v>
      </c>
      <c r="K13" s="12">
        <v>1.25</v>
      </c>
      <c r="L13" s="13" t="str">
        <f t="shared" si="6"/>
        <v>Small shipment</v>
      </c>
      <c r="M13" s="14" t="s">
        <v>19</v>
      </c>
      <c r="N13" s="15" t="str">
        <f t="shared" si="7"/>
        <v>MEDIUM</v>
      </c>
      <c r="O13" s="15" t="str">
        <f t="shared" si="8"/>
        <v>medium</v>
      </c>
      <c r="P13" s="14" t="str">
        <f t="shared" si="11"/>
        <v>Avery   Binder Covers, Recycled</v>
      </c>
      <c r="Q13" s="12">
        <f t="shared" si="12"/>
        <v>1</v>
      </c>
      <c r="R13" s="12"/>
    </row>
    <row r="14">
      <c r="A14" s="7" t="s">
        <v>35</v>
      </c>
      <c r="B14" s="8" t="str">
        <f t="shared" si="1"/>
        <v>Hon Color Coded Labels, Adjustable</v>
      </c>
      <c r="C14" s="9" t="str">
        <f t="shared" si="2"/>
        <v>Hon</v>
      </c>
      <c r="D14" s="9" t="str">
        <f t="shared" si="3"/>
        <v>Color</v>
      </c>
      <c r="E14" s="9" t="str">
        <f t="shared" si="4"/>
        <v>able</v>
      </c>
      <c r="F14" s="10">
        <v>6.425999999999999</v>
      </c>
      <c r="G14" s="11">
        <v>14.0</v>
      </c>
      <c r="H14" s="12">
        <f t="shared" si="5"/>
        <v>0.0196</v>
      </c>
      <c r="I14" s="12">
        <v>0.7</v>
      </c>
      <c r="J14" s="10">
        <v>-11.573999999999995</v>
      </c>
      <c r="K14" s="12">
        <v>1.49</v>
      </c>
      <c r="L14" s="13" t="str">
        <f t="shared" si="6"/>
        <v>Small shipment</v>
      </c>
      <c r="M14" s="14" t="s">
        <v>19</v>
      </c>
      <c r="N14" s="15" t="str">
        <f t="shared" si="7"/>
        <v>MEDIUM</v>
      </c>
      <c r="O14" s="15" t="str">
        <f t="shared" si="8"/>
        <v>medium</v>
      </c>
      <c r="P14" s="14" t="str">
        <f t="shared" si="11"/>
        <v>Hon Color Coded   Labels, Adjustable</v>
      </c>
      <c r="Q14" s="12">
        <f t="shared" si="12"/>
        <v>3</v>
      </c>
      <c r="R14" s="12"/>
    </row>
    <row r="15">
      <c r="A15" s="7" t="s">
        <v>36</v>
      </c>
      <c r="B15" s="8" t="str">
        <f t="shared" si="1"/>
        <v>Rogers File Cart, Industrial</v>
      </c>
      <c r="C15" s="9" t="str">
        <f t="shared" si="2"/>
        <v>Rog</v>
      </c>
      <c r="D15" s="9" t="str">
        <f t="shared" si="3"/>
        <v>rs Fi</v>
      </c>
      <c r="E15" s="9" t="str">
        <f t="shared" si="4"/>
        <v>rial</v>
      </c>
      <c r="F15" s="10">
        <v>42.48000000000001</v>
      </c>
      <c r="G15" s="11">
        <v>15.0</v>
      </c>
      <c r="H15" s="12">
        <f t="shared" si="5"/>
        <v>0.0225</v>
      </c>
      <c r="I15" s="12">
        <v>0.7</v>
      </c>
      <c r="J15" s="10">
        <v>-75.06</v>
      </c>
      <c r="K15" s="12">
        <v>8.04</v>
      </c>
      <c r="L15" s="13" t="str">
        <f t="shared" si="6"/>
        <v>Small shipment</v>
      </c>
      <c r="M15" s="14" t="s">
        <v>37</v>
      </c>
      <c r="N15" s="15" t="str">
        <f t="shared" si="7"/>
        <v>CRITICAL</v>
      </c>
      <c r="O15" s="15" t="str">
        <f t="shared" si="8"/>
        <v>critical</v>
      </c>
      <c r="P15" s="14" t="str">
        <f t="shared" si="11"/>
        <v>Rogers File   Cart, Industrial</v>
      </c>
      <c r="Q15" s="12">
        <f t="shared" si="12"/>
        <v>9</v>
      </c>
      <c r="R15" s="12"/>
    </row>
    <row r="16">
      <c r="A16" s="7" t="s">
        <v>38</v>
      </c>
      <c r="B16" s="8" t="str">
        <f t="shared" si="1"/>
        <v>Harbour Creations Rocking Chair, Set of Two</v>
      </c>
      <c r="C16" s="9" t="str">
        <f t="shared" si="2"/>
        <v>Har</v>
      </c>
      <c r="D16" s="9" t="str">
        <f t="shared" si="3"/>
        <v>our C</v>
      </c>
      <c r="E16" s="9" t="str">
        <f t="shared" si="4"/>
        <v> Two</v>
      </c>
      <c r="F16" s="10">
        <v>298.67999999999995</v>
      </c>
      <c r="G16" s="11">
        <v>20.0</v>
      </c>
      <c r="H16" s="12">
        <f t="shared" si="5"/>
        <v>0.04</v>
      </c>
      <c r="I16" s="12"/>
      <c r="J16" s="10">
        <v>53.760000000000005</v>
      </c>
      <c r="K16" s="12">
        <v>47.5</v>
      </c>
      <c r="L16" s="13" t="str">
        <f t="shared" si="6"/>
        <v>Big shipment</v>
      </c>
      <c r="M16" s="14" t="s">
        <v>23</v>
      </c>
      <c r="N16" s="15" t="str">
        <f t="shared" si="7"/>
        <v>HIGH</v>
      </c>
      <c r="O16" s="15" t="str">
        <f t="shared" si="8"/>
        <v>high</v>
      </c>
      <c r="P16" s="14" t="str">
        <f t="shared" si="11"/>
        <v>Harbour Creations   Rocking Chair, Set of Two</v>
      </c>
      <c r="Q16" s="12">
        <f t="shared" si="12"/>
        <v>3</v>
      </c>
      <c r="R16" s="12"/>
    </row>
    <row r="17">
      <c r="A17" s="7" t="s">
        <v>39</v>
      </c>
      <c r="B17" s="8" t="str">
        <f t="shared" si="1"/>
        <v>Stanley Sketch Pad, Fluorescent</v>
      </c>
      <c r="C17" s="9" t="str">
        <f t="shared" si="2"/>
        <v>Sta</v>
      </c>
      <c r="D17" s="9" t="str">
        <f t="shared" si="3"/>
        <v>ley S</v>
      </c>
      <c r="E17" s="9" t="str">
        <f t="shared" si="4"/>
        <v>cent</v>
      </c>
      <c r="F17" s="10">
        <v>91.38</v>
      </c>
      <c r="G17" s="11">
        <v>20.0</v>
      </c>
      <c r="H17" s="12">
        <f t="shared" si="5"/>
        <v>0.04</v>
      </c>
      <c r="I17" s="12">
        <v>0.0</v>
      </c>
      <c r="J17" s="10">
        <v>14.580000000000002</v>
      </c>
      <c r="K17" s="12">
        <v>4.36</v>
      </c>
      <c r="L17" s="13" t="str">
        <f t="shared" si="6"/>
        <v>Small shipment</v>
      </c>
      <c r="M17" s="14" t="s">
        <v>19</v>
      </c>
      <c r="N17" s="15" t="str">
        <f t="shared" si="7"/>
        <v>MEDIUM</v>
      </c>
      <c r="O17" s="15" t="str">
        <f t="shared" si="8"/>
        <v>medium</v>
      </c>
      <c r="P17" s="14" t="str">
        <f t="shared" si="11"/>
        <v>Stanley Sketch    Pad, Fluorescent</v>
      </c>
      <c r="Q17" s="12">
        <f t="shared" si="12"/>
        <v>3</v>
      </c>
      <c r="R17" s="12"/>
    </row>
    <row r="18">
      <c r="A18" s="7" t="s">
        <v>40</v>
      </c>
      <c r="B18" s="8" t="str">
        <f t="shared" si="1"/>
        <v>Cisco Speaker Phone, with Caller ID</v>
      </c>
      <c r="C18" s="9" t="str">
        <f t="shared" si="2"/>
        <v>Cis</v>
      </c>
      <c r="D18" s="9" t="str">
        <f t="shared" si="3"/>
        <v>o Spe</v>
      </c>
      <c r="E18" s="9" t="str">
        <f t="shared" si="4"/>
        <v>r ID</v>
      </c>
      <c r="F18" s="10">
        <v>276.96</v>
      </c>
      <c r="G18" s="11">
        <v>3.0</v>
      </c>
      <c r="H18" s="12">
        <f t="shared" si="5"/>
        <v>0.0009</v>
      </c>
      <c r="I18" s="12">
        <v>0.0</v>
      </c>
      <c r="J18" s="10">
        <v>11.040000000000001</v>
      </c>
      <c r="K18" s="12">
        <v>20.15</v>
      </c>
      <c r="L18" s="13" t="str">
        <f t="shared" si="6"/>
        <v>Big shipment</v>
      </c>
      <c r="M18" s="14" t="s">
        <v>19</v>
      </c>
      <c r="N18" s="15" t="str">
        <f t="shared" si="7"/>
        <v>MEDIUM</v>
      </c>
      <c r="O18" s="15" t="str">
        <f t="shared" si="8"/>
        <v>medium</v>
      </c>
      <c r="P18" s="14" t="str">
        <f t="shared" si="11"/>
        <v>Cisco Speaker   Phone, with Caller ID</v>
      </c>
      <c r="Q18" s="12">
        <f t="shared" si="12"/>
        <v>1</v>
      </c>
      <c r="R18" s="12"/>
    </row>
    <row r="19">
      <c r="A19" s="7" t="s">
        <v>41</v>
      </c>
      <c r="B19" s="8" t="str">
        <f t="shared" si="1"/>
        <v>Jiffy Mailers, Recycled</v>
      </c>
      <c r="C19" s="9" t="str">
        <f t="shared" si="2"/>
        <v>Jif</v>
      </c>
      <c r="D19" s="9" t="str">
        <f t="shared" si="3"/>
        <v>y Mai</v>
      </c>
      <c r="E19" s="9" t="str">
        <f t="shared" si="4"/>
        <v>cled</v>
      </c>
      <c r="F19" s="10">
        <v>35.97</v>
      </c>
      <c r="G19" s="11">
        <v>12.0</v>
      </c>
      <c r="H19" s="12">
        <f t="shared" si="5"/>
        <v>0.0144</v>
      </c>
      <c r="I19" s="12"/>
      <c r="J19" s="10">
        <v>7.17</v>
      </c>
      <c r="K19" s="12">
        <v>2.83</v>
      </c>
      <c r="L19" s="13" t="str">
        <f t="shared" si="6"/>
        <v>Small shipment</v>
      </c>
      <c r="M19" s="14" t="s">
        <v>19</v>
      </c>
      <c r="N19" s="15" t="str">
        <f t="shared" si="7"/>
        <v>MEDIUM</v>
      </c>
      <c r="O19" s="15" t="str">
        <f t="shared" si="8"/>
        <v>medium</v>
      </c>
      <c r="P19" s="14" t="str">
        <f t="shared" si="11"/>
        <v>Jiffy Mailers,   Recycled</v>
      </c>
      <c r="Q19" s="12">
        <f t="shared" si="12"/>
        <v>1</v>
      </c>
      <c r="R19" s="12"/>
    </row>
    <row r="20">
      <c r="A20" s="7" t="s">
        <v>42</v>
      </c>
      <c r="B20" s="8" t="str">
        <f t="shared" si="1"/>
        <v>Wilson Jones 3-Hole Punch, Clear</v>
      </c>
      <c r="C20" s="9" t="str">
        <f t="shared" si="2"/>
        <v>Wil</v>
      </c>
      <c r="D20" s="9" t="str">
        <f t="shared" si="3"/>
        <v>on Jo</v>
      </c>
      <c r="E20" s="9" t="str">
        <f t="shared" si="4"/>
        <v>lear</v>
      </c>
      <c r="F20" s="10">
        <v>54.900000000000006</v>
      </c>
      <c r="G20" s="11">
        <v>20.0</v>
      </c>
      <c r="H20" s="12">
        <f t="shared" si="5"/>
        <v>0.04</v>
      </c>
      <c r="I20" s="12">
        <v>0.0</v>
      </c>
      <c r="J20" s="10">
        <v>15.36</v>
      </c>
      <c r="K20" s="12">
        <v>3.48</v>
      </c>
      <c r="L20" s="13" t="str">
        <f t="shared" si="6"/>
        <v>Small shipment</v>
      </c>
      <c r="M20" s="14" t="s">
        <v>19</v>
      </c>
      <c r="N20" s="15" t="str">
        <f t="shared" si="7"/>
        <v>MEDIUM</v>
      </c>
      <c r="O20" s="15" t="str">
        <f t="shared" si="8"/>
        <v>medium</v>
      </c>
      <c r="P20" s="14" t="str">
        <f t="shared" si="11"/>
        <v>Wilson  Jones 3-Hole Punch, Clear</v>
      </c>
      <c r="Q20" s="12">
        <f t="shared" si="12"/>
        <v>4</v>
      </c>
      <c r="R20" s="12"/>
    </row>
    <row r="21">
      <c r="J21" s="14"/>
      <c r="K21" s="14"/>
      <c r="L21" s="13"/>
      <c r="M21" s="14"/>
      <c r="N21" s="14"/>
      <c r="O21" s="14"/>
      <c r="P21" s="14"/>
      <c r="Q21" s="14"/>
      <c r="R21" s="14"/>
    </row>
    <row r="22">
      <c r="A22" s="20" t="s">
        <v>43</v>
      </c>
      <c r="B22" s="21"/>
      <c r="C22" s="21"/>
      <c r="D22" s="21"/>
      <c r="E22" s="21"/>
      <c r="F22" s="22" t="s">
        <v>44</v>
      </c>
      <c r="G22" s="23" t="s">
        <v>45</v>
      </c>
      <c r="H22" s="14"/>
      <c r="I22" s="24" t="s">
        <v>46</v>
      </c>
      <c r="J22" s="25" t="s">
        <v>47</v>
      </c>
      <c r="K22" s="26" t="s">
        <v>48</v>
      </c>
      <c r="L22" s="27" t="s">
        <v>49</v>
      </c>
      <c r="M22" s="28" t="s">
        <v>50</v>
      </c>
      <c r="N22" s="14"/>
      <c r="O22" s="14"/>
      <c r="P22" s="14" t="s">
        <v>15</v>
      </c>
      <c r="Q22" s="14" t="s">
        <v>16</v>
      </c>
      <c r="R22" s="14"/>
    </row>
    <row r="23">
      <c r="A23" s="29" t="str">
        <f>replace(A10,1,3,"KDI")</f>
        <v>KDI Pencil Sharpener, Water Color</v>
      </c>
      <c r="B23" s="30"/>
      <c r="C23" s="30"/>
      <c r="D23" s="30"/>
      <c r="E23" s="30"/>
      <c r="F23" s="31">
        <f>SUM(F2:F20)</f>
        <v>1502.01</v>
      </c>
      <c r="G23" s="32">
        <f>MEDIAN(G2:G20)</f>
        <v>12</v>
      </c>
      <c r="H23" s="12"/>
      <c r="I23" s="33">
        <f>MODE(I2:I20)</f>
        <v>0.7</v>
      </c>
      <c r="J23" s="34">
        <f>SUMIF(J2:J20,"&gt;1")</f>
        <v>101.91</v>
      </c>
      <c r="K23" s="35">
        <f>MIN(K2:K20)</f>
        <v>1.1</v>
      </c>
      <c r="L23" s="14"/>
      <c r="M23" s="15">
        <f>COUNTA(M2:M20)</f>
        <v>19</v>
      </c>
      <c r="N23" s="14"/>
      <c r="O23" s="14"/>
      <c r="P23" s="14"/>
      <c r="Q23" s="14"/>
      <c r="R23" s="14"/>
    </row>
    <row r="24">
      <c r="A24" s="14"/>
      <c r="B24" s="14"/>
      <c r="C24" s="14"/>
      <c r="D24" s="14"/>
      <c r="E24" s="14"/>
      <c r="F24" s="36" t="s">
        <v>51</v>
      </c>
      <c r="G24" s="37" t="s">
        <v>52</v>
      </c>
      <c r="H24" s="6"/>
      <c r="I24" s="38" t="s">
        <v>53</v>
      </c>
      <c r="J24" s="25" t="s">
        <v>54</v>
      </c>
      <c r="K24" s="26" t="s">
        <v>55</v>
      </c>
      <c r="L24" s="14"/>
      <c r="M24" s="14"/>
      <c r="N24" s="14"/>
      <c r="O24" s="14"/>
      <c r="P24" s="14"/>
      <c r="Q24" s="14"/>
      <c r="R24" s="14"/>
    </row>
    <row r="25">
      <c r="A25" s="14"/>
      <c r="B25" s="39"/>
      <c r="C25" s="39"/>
      <c r="D25" s="39"/>
      <c r="E25" s="39"/>
      <c r="F25" s="40">
        <f>AVERAGE(F2:F20)</f>
        <v>79.05315789</v>
      </c>
      <c r="G25" s="41">
        <f>COUNT(G2:G20)</f>
        <v>19</v>
      </c>
      <c r="I25" s="42">
        <f>COUNTBLANK(I2:I20)</f>
        <v>2</v>
      </c>
      <c r="J25" s="34">
        <f>SUMIF(J2:J20,"&lt;1")</f>
        <v>-1036.86</v>
      </c>
      <c r="K25" s="35">
        <f>MAX(K2:K20)</f>
        <v>60.08</v>
      </c>
      <c r="L25" s="14"/>
      <c r="M25" s="14"/>
      <c r="N25" s="14"/>
      <c r="O25" s="14"/>
      <c r="P25" s="14"/>
      <c r="Q25" s="14"/>
      <c r="R25" s="14"/>
    </row>
    <row r="26">
      <c r="J26" s="14"/>
      <c r="K26" s="14"/>
      <c r="L26" s="14"/>
      <c r="M26" s="14"/>
      <c r="N26" s="14"/>
      <c r="O26" s="14"/>
      <c r="P26" s="14"/>
      <c r="Q26" s="14"/>
      <c r="R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</row>
  </sheetData>
  <drawing r:id="rId1"/>
</worksheet>
</file>