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1" documentId="8_{66E10D5F-0A90-410B-86F5-D7FCEF3184E3}" xr6:coauthVersionLast="47" xr6:coauthVersionMax="47" xr10:uidLastSave="{8D686D37-20DD-466B-ACEE-13A3FCDC5074}"/>
  <bookViews>
    <workbookView xWindow="8177" yWindow="5666" windowWidth="24686" windowHeight="12128" xr2:uid="{F319EFB8-97E1-41EF-A99E-74078BA21F5A}"/>
  </bookViews>
  <sheets>
    <sheet name="Mananged Instance (Gen5)" sheetId="1" r:id="rId1"/>
    <sheet name="vCore (Gen 5)" sheetId="3" r:id="rId2"/>
    <sheet name="eDT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5" i="1"/>
  <c r="B5" i="2"/>
  <c r="C5" i="2"/>
  <c r="D5" i="2"/>
  <c r="B5" i="3"/>
  <c r="F25" i="3" s="1"/>
  <c r="C5" i="3"/>
  <c r="C45" i="3" s="1"/>
  <c r="D63" i="2"/>
  <c r="D76" i="2" s="1"/>
  <c r="C22" i="2"/>
  <c r="C30" i="2" s="1"/>
  <c r="D22" i="2"/>
  <c r="D30" i="2" s="1"/>
  <c r="E22" i="2"/>
  <c r="E30" i="2" s="1"/>
  <c r="F22" i="2"/>
  <c r="F30" i="2" s="1"/>
  <c r="G22" i="2"/>
  <c r="G30" i="2" s="1"/>
  <c r="H22" i="2"/>
  <c r="H30" i="2" s="1"/>
  <c r="I22" i="2"/>
  <c r="I30" i="2" s="1"/>
  <c r="B22" i="2"/>
  <c r="B30" i="2" s="1"/>
  <c r="E63" i="2"/>
  <c r="E76" i="2" s="1"/>
  <c r="F63" i="2"/>
  <c r="F76" i="2" s="1"/>
  <c r="G63" i="2"/>
  <c r="G76" i="2" s="1"/>
  <c r="H63" i="2"/>
  <c r="H76" i="2" s="1"/>
  <c r="I63" i="2"/>
  <c r="I76" i="2" s="1"/>
  <c r="J63" i="2"/>
  <c r="J76" i="2" s="1"/>
  <c r="K63" i="2"/>
  <c r="K76" i="2" s="1"/>
  <c r="L63" i="2"/>
  <c r="L76" i="2" s="1"/>
  <c r="C63" i="2"/>
  <c r="C76" i="2" s="1"/>
  <c r="C40" i="2"/>
  <c r="C53" i="2" s="1"/>
  <c r="D40" i="2"/>
  <c r="D53" i="2" s="1"/>
  <c r="E40" i="2"/>
  <c r="E53" i="2" s="1"/>
  <c r="F40" i="2"/>
  <c r="F53" i="2" s="1"/>
  <c r="G40" i="2"/>
  <c r="G53" i="2" s="1"/>
  <c r="H40" i="2"/>
  <c r="H53" i="2" s="1"/>
  <c r="I40" i="2"/>
  <c r="I53" i="2" s="1"/>
  <c r="J40" i="2"/>
  <c r="J53" i="2" s="1"/>
  <c r="K40" i="2"/>
  <c r="K53" i="2" s="1"/>
  <c r="L40" i="2"/>
  <c r="L53" i="2" s="1"/>
  <c r="B40" i="2"/>
  <c r="B53" i="2" s="1"/>
  <c r="C44" i="2"/>
  <c r="D44" i="2"/>
  <c r="E44" i="2"/>
  <c r="F44" i="2"/>
  <c r="G44" i="2"/>
  <c r="H44" i="2"/>
  <c r="I44" i="2"/>
  <c r="J44" i="2"/>
  <c r="K44" i="2"/>
  <c r="L44" i="2"/>
  <c r="B44" i="2"/>
  <c r="D67" i="2"/>
  <c r="E67" i="2"/>
  <c r="C67" i="2"/>
  <c r="G25" i="2"/>
  <c r="B13" i="2"/>
  <c r="B12" i="2"/>
  <c r="I43" i="1"/>
  <c r="I53" i="1" s="1"/>
  <c r="H43" i="1"/>
  <c r="G43" i="1"/>
  <c r="G53" i="1" s="1"/>
  <c r="F43" i="1"/>
  <c r="F53" i="1" s="1"/>
  <c r="E43" i="1"/>
  <c r="E53" i="1" s="1"/>
  <c r="D43" i="1"/>
  <c r="D53" i="1" s="1"/>
  <c r="C43" i="1"/>
  <c r="C53" i="1" s="1"/>
  <c r="B43" i="1"/>
  <c r="B53" i="1" s="1"/>
  <c r="C23" i="1"/>
  <c r="D23" i="1"/>
  <c r="E23" i="1"/>
  <c r="F23" i="1"/>
  <c r="G23" i="1"/>
  <c r="H23" i="1"/>
  <c r="I23" i="1"/>
  <c r="B23" i="1"/>
  <c r="I40" i="1"/>
  <c r="H40" i="1"/>
  <c r="G40" i="1"/>
  <c r="F40" i="1"/>
  <c r="C40" i="1"/>
  <c r="B40" i="1"/>
  <c r="E40" i="1"/>
  <c r="D40" i="1"/>
  <c r="I38" i="1"/>
  <c r="H38" i="1"/>
  <c r="G38" i="1"/>
  <c r="F38" i="1"/>
  <c r="E38" i="1"/>
  <c r="D38" i="1"/>
  <c r="C38" i="1"/>
  <c r="B38" i="1"/>
  <c r="C7" i="1"/>
  <c r="C46" i="1"/>
  <c r="F40" i="3"/>
  <c r="E40" i="3"/>
  <c r="D40" i="3"/>
  <c r="C7" i="3"/>
  <c r="H37" i="3" s="1"/>
  <c r="C6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F39" i="3"/>
  <c r="E39" i="3"/>
  <c r="D39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F20" i="3"/>
  <c r="E20" i="3"/>
  <c r="D20" i="3"/>
  <c r="B12" i="1"/>
  <c r="B13" i="3"/>
  <c r="B12" i="3"/>
  <c r="B6" i="3"/>
  <c r="I33" i="1"/>
  <c r="H33" i="1"/>
  <c r="G33" i="1"/>
  <c r="F33" i="1"/>
  <c r="E33" i="1"/>
  <c r="D33" i="1"/>
  <c r="C33" i="1"/>
  <c r="B33" i="1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D32" i="3"/>
  <c r="E19" i="3"/>
  <c r="F19" i="3"/>
  <c r="D19" i="3"/>
  <c r="B7" i="3"/>
  <c r="J17" i="3" s="1"/>
  <c r="C18" i="1"/>
  <c r="D18" i="1"/>
  <c r="E18" i="1"/>
  <c r="F18" i="1"/>
  <c r="G18" i="1"/>
  <c r="H18" i="1"/>
  <c r="I18" i="1"/>
  <c r="B18" i="1"/>
  <c r="E26" i="1"/>
  <c r="O37" i="3" l="1"/>
  <c r="B44" i="1"/>
  <c r="L64" i="2"/>
  <c r="L71" i="2" s="1"/>
  <c r="D64" i="2"/>
  <c r="D68" i="2" s="1"/>
  <c r="D70" i="2" s="1"/>
  <c r="L41" i="2"/>
  <c r="L45" i="2" s="1"/>
  <c r="C64" i="2"/>
  <c r="K64" i="2"/>
  <c r="E73" i="2"/>
  <c r="F64" i="2"/>
  <c r="G73" i="2"/>
  <c r="H73" i="2"/>
  <c r="I64" i="2"/>
  <c r="I71" i="2" s="1"/>
  <c r="J64" i="2"/>
  <c r="J71" i="2" s="1"/>
  <c r="E64" i="2"/>
  <c r="G64" i="2"/>
  <c r="G71" i="2" s="1"/>
  <c r="F73" i="2"/>
  <c r="H64" i="2"/>
  <c r="H71" i="2" s="1"/>
  <c r="I73" i="2"/>
  <c r="J73" i="2"/>
  <c r="C73" i="2"/>
  <c r="K73" i="2"/>
  <c r="D73" i="2"/>
  <c r="L73" i="2"/>
  <c r="F41" i="2"/>
  <c r="B50" i="2"/>
  <c r="G50" i="2"/>
  <c r="H41" i="2"/>
  <c r="I41" i="2"/>
  <c r="L50" i="2"/>
  <c r="K41" i="2"/>
  <c r="H50" i="2"/>
  <c r="B41" i="2"/>
  <c r="J50" i="2"/>
  <c r="E50" i="2"/>
  <c r="G41" i="2"/>
  <c r="G45" i="2" s="1"/>
  <c r="D50" i="2"/>
  <c r="J41" i="2"/>
  <c r="F50" i="2"/>
  <c r="E41" i="2"/>
  <c r="K50" i="2"/>
  <c r="D41" i="2"/>
  <c r="I50" i="2"/>
  <c r="C41" i="2"/>
  <c r="E23" i="2"/>
  <c r="H25" i="2"/>
  <c r="C50" i="2"/>
  <c r="H27" i="2"/>
  <c r="D23" i="2"/>
  <c r="C23" i="2"/>
  <c r="B23" i="2"/>
  <c r="I23" i="2"/>
  <c r="H23" i="2"/>
  <c r="G23" i="2"/>
  <c r="F23" i="2"/>
  <c r="I25" i="2"/>
  <c r="F25" i="2"/>
  <c r="G27" i="2"/>
  <c r="G28" i="2" s="1"/>
  <c r="I27" i="2"/>
  <c r="F27" i="2"/>
  <c r="B25" i="2"/>
  <c r="C25" i="2"/>
  <c r="B27" i="2"/>
  <c r="E25" i="2"/>
  <c r="C27" i="2"/>
  <c r="D27" i="2"/>
  <c r="E27" i="2"/>
  <c r="C26" i="1"/>
  <c r="F26" i="1"/>
  <c r="B46" i="1"/>
  <c r="H46" i="1"/>
  <c r="B26" i="1"/>
  <c r="D46" i="1"/>
  <c r="M37" i="3"/>
  <c r="J45" i="3"/>
  <c r="I45" i="3"/>
  <c r="M25" i="3"/>
  <c r="N37" i="3"/>
  <c r="E25" i="3"/>
  <c r="K37" i="3"/>
  <c r="G37" i="3"/>
  <c r="F37" i="3"/>
  <c r="E37" i="3"/>
  <c r="C37" i="3"/>
  <c r="D26" i="1"/>
  <c r="I46" i="1"/>
  <c r="I26" i="1"/>
  <c r="G46" i="1"/>
  <c r="H24" i="1"/>
  <c r="H27" i="1" s="1"/>
  <c r="H26" i="1"/>
  <c r="F46" i="1"/>
  <c r="G26" i="1"/>
  <c r="E46" i="1"/>
  <c r="G24" i="1"/>
  <c r="G27" i="1" s="1"/>
  <c r="B24" i="1"/>
  <c r="B27" i="1" s="1"/>
  <c r="C24" i="1"/>
  <c r="C27" i="1" s="1"/>
  <c r="I24" i="1"/>
  <c r="I27" i="1" s="1"/>
  <c r="F24" i="1"/>
  <c r="F27" i="1" s="1"/>
  <c r="E24" i="1"/>
  <c r="E27" i="1" s="1"/>
  <c r="H44" i="1"/>
  <c r="H47" i="1" s="1"/>
  <c r="D24" i="1"/>
  <c r="D27" i="1" s="1"/>
  <c r="H53" i="1"/>
  <c r="I44" i="1"/>
  <c r="I47" i="1" s="1"/>
  <c r="G44" i="1"/>
  <c r="G47" i="1" s="1"/>
  <c r="G48" i="1" s="1"/>
  <c r="F44" i="1"/>
  <c r="F47" i="1" s="1"/>
  <c r="E44" i="1"/>
  <c r="D44" i="1"/>
  <c r="C44" i="1"/>
  <c r="N43" i="3"/>
  <c r="N46" i="3" s="1"/>
  <c r="O49" i="3"/>
  <c r="M49" i="3"/>
  <c r="F49" i="3"/>
  <c r="N49" i="3"/>
  <c r="L25" i="3"/>
  <c r="D25" i="3"/>
  <c r="G43" i="3"/>
  <c r="G46" i="3" s="1"/>
  <c r="O43" i="3"/>
  <c r="O46" i="3" s="1"/>
  <c r="K25" i="3"/>
  <c r="C25" i="3"/>
  <c r="H45" i="3"/>
  <c r="H49" i="3"/>
  <c r="E43" i="3"/>
  <c r="E46" i="3" s="1"/>
  <c r="L37" i="3"/>
  <c r="D37" i="3"/>
  <c r="J25" i="3"/>
  <c r="O45" i="3"/>
  <c r="G45" i="3"/>
  <c r="I49" i="3"/>
  <c r="M43" i="3"/>
  <c r="M46" i="3" s="1"/>
  <c r="I25" i="3"/>
  <c r="N45" i="3"/>
  <c r="F45" i="3"/>
  <c r="J49" i="3"/>
  <c r="J37" i="3"/>
  <c r="B25" i="3"/>
  <c r="H25" i="3"/>
  <c r="M45" i="3"/>
  <c r="E45" i="3"/>
  <c r="C49" i="3"/>
  <c r="K49" i="3"/>
  <c r="E49" i="3"/>
  <c r="I37" i="3"/>
  <c r="O25" i="3"/>
  <c r="G25" i="3"/>
  <c r="L45" i="3"/>
  <c r="D45" i="3"/>
  <c r="D49" i="3"/>
  <c r="L49" i="3"/>
  <c r="N25" i="3"/>
  <c r="K45" i="3"/>
  <c r="I43" i="3"/>
  <c r="H43" i="3"/>
  <c r="H46" i="3" s="1"/>
  <c r="H47" i="3" s="1"/>
  <c r="G49" i="3"/>
  <c r="F43" i="3"/>
  <c r="J43" i="3"/>
  <c r="J46" i="3" s="1"/>
  <c r="C43" i="3"/>
  <c r="C46" i="3" s="1"/>
  <c r="K43" i="3"/>
  <c r="K46" i="3" s="1"/>
  <c r="D43" i="3"/>
  <c r="D46" i="3" s="1"/>
  <c r="L43" i="3"/>
  <c r="L46" i="3" s="1"/>
  <c r="H29" i="3"/>
  <c r="O29" i="3"/>
  <c r="G29" i="3"/>
  <c r="I23" i="3"/>
  <c r="I26" i="3" s="1"/>
  <c r="D29" i="3"/>
  <c r="C23" i="3"/>
  <c r="J23" i="3"/>
  <c r="L23" i="3"/>
  <c r="L26" i="3" s="1"/>
  <c r="K23" i="3"/>
  <c r="B29" i="3"/>
  <c r="I29" i="3"/>
  <c r="N23" i="3"/>
  <c r="N26" i="3" s="1"/>
  <c r="F23" i="3"/>
  <c r="M23" i="3"/>
  <c r="E23" i="3"/>
  <c r="D23" i="3"/>
  <c r="L29" i="3"/>
  <c r="B23" i="3"/>
  <c r="B26" i="3" s="1"/>
  <c r="O23" i="3"/>
  <c r="J29" i="3"/>
  <c r="H23" i="3"/>
  <c r="G23" i="3"/>
  <c r="N29" i="3"/>
  <c r="F29" i="3"/>
  <c r="M29" i="3"/>
  <c r="E29" i="3"/>
  <c r="K29" i="3"/>
  <c r="C29" i="3"/>
  <c r="M17" i="3"/>
  <c r="N17" i="3"/>
  <c r="E17" i="3"/>
  <c r="O17" i="3"/>
  <c r="L17" i="3"/>
  <c r="K17" i="3"/>
  <c r="C17" i="3"/>
  <c r="F17" i="3"/>
  <c r="G17" i="3"/>
  <c r="H17" i="3"/>
  <c r="I17" i="3"/>
  <c r="B17" i="3"/>
  <c r="D17" i="3"/>
  <c r="B13" i="1"/>
  <c r="I21" i="1"/>
  <c r="I20" i="1" s="1"/>
  <c r="H21" i="1"/>
  <c r="H20" i="1" s="1"/>
  <c r="G21" i="1"/>
  <c r="G20" i="1" s="1"/>
  <c r="F21" i="1"/>
  <c r="F20" i="1" s="1"/>
  <c r="E21" i="1"/>
  <c r="E20" i="1" s="1"/>
  <c r="D21" i="1"/>
  <c r="D20" i="1" s="1"/>
  <c r="C21" i="1"/>
  <c r="C20" i="1" s="1"/>
  <c r="B21" i="1"/>
  <c r="B20" i="1" s="1"/>
  <c r="I48" i="1" l="1"/>
  <c r="H28" i="2"/>
  <c r="H31" i="2" s="1"/>
  <c r="H48" i="1"/>
  <c r="F71" i="2"/>
  <c r="F74" i="2" s="1"/>
  <c r="F77" i="2" s="1"/>
  <c r="K71" i="2"/>
  <c r="K74" i="2" s="1"/>
  <c r="K77" i="2" s="1"/>
  <c r="C68" i="2"/>
  <c r="C70" i="2" s="1"/>
  <c r="C71" i="2" s="1"/>
  <c r="C74" i="2" s="1"/>
  <c r="C77" i="2" s="1"/>
  <c r="D71" i="2"/>
  <c r="D74" i="2" s="1"/>
  <c r="D77" i="2" s="1"/>
  <c r="L47" i="2"/>
  <c r="L48" i="2" s="1"/>
  <c r="L51" i="2" s="1"/>
  <c r="L54" i="2" s="1"/>
  <c r="D50" i="1"/>
  <c r="H30" i="1"/>
  <c r="C50" i="1"/>
  <c r="I30" i="1"/>
  <c r="G30" i="1"/>
  <c r="B50" i="1"/>
  <c r="B30" i="1"/>
  <c r="I50" i="1"/>
  <c r="C30" i="1"/>
  <c r="H50" i="1"/>
  <c r="D30" i="1"/>
  <c r="G50" i="1"/>
  <c r="G51" i="1" s="1"/>
  <c r="G54" i="1" s="1"/>
  <c r="E30" i="1"/>
  <c r="F50" i="1"/>
  <c r="F30" i="1"/>
  <c r="E50" i="1"/>
  <c r="H74" i="2"/>
  <c r="H77" i="2" s="1"/>
  <c r="I74" i="2"/>
  <c r="I77" i="2" s="1"/>
  <c r="J74" i="2"/>
  <c r="J77" i="2" s="1"/>
  <c r="G74" i="2"/>
  <c r="G77" i="2" s="1"/>
  <c r="E68" i="2"/>
  <c r="E70" i="2" s="1"/>
  <c r="E71" i="2" s="1"/>
  <c r="L74" i="2"/>
  <c r="L77" i="2" s="1"/>
  <c r="H45" i="2"/>
  <c r="H47" i="2" s="1"/>
  <c r="D45" i="2"/>
  <c r="D47" i="2" s="1"/>
  <c r="D48" i="2" s="1"/>
  <c r="D51" i="2" s="1"/>
  <c r="D54" i="2" s="1"/>
  <c r="E45" i="2"/>
  <c r="E47" i="2" s="1"/>
  <c r="E48" i="2" s="1"/>
  <c r="E51" i="2" s="1"/>
  <c r="E54" i="2" s="1"/>
  <c r="F45" i="2"/>
  <c r="F47" i="2" s="1"/>
  <c r="F48" i="2" s="1"/>
  <c r="F51" i="2" s="1"/>
  <c r="F54" i="2" s="1"/>
  <c r="B45" i="2"/>
  <c r="B47" i="2" s="1"/>
  <c r="B48" i="2" s="1"/>
  <c r="B51" i="2" s="1"/>
  <c r="B54" i="2" s="1"/>
  <c r="K47" i="2"/>
  <c r="K48" i="2" s="1"/>
  <c r="K51" i="2" s="1"/>
  <c r="K54" i="2" s="1"/>
  <c r="K45" i="2"/>
  <c r="J45" i="2"/>
  <c r="J47" i="2" s="1"/>
  <c r="E28" i="2"/>
  <c r="E31" i="2" s="1"/>
  <c r="I28" i="2"/>
  <c r="I31" i="2" s="1"/>
  <c r="C45" i="2"/>
  <c r="C47" i="2" s="1"/>
  <c r="C48" i="2" s="1"/>
  <c r="C51" i="2" s="1"/>
  <c r="C54" i="2" s="1"/>
  <c r="G47" i="2"/>
  <c r="G48" i="2" s="1"/>
  <c r="G51" i="2" s="1"/>
  <c r="G54" i="2" s="1"/>
  <c r="I45" i="2"/>
  <c r="I47" i="2" s="1"/>
  <c r="F28" i="2"/>
  <c r="F31" i="2" s="1"/>
  <c r="B28" i="2"/>
  <c r="B31" i="2" s="1"/>
  <c r="C28" i="2"/>
  <c r="C31" i="2" s="1"/>
  <c r="G31" i="2"/>
  <c r="D25" i="2"/>
  <c r="D28" i="2" s="1"/>
  <c r="D31" i="2" s="1"/>
  <c r="M47" i="3"/>
  <c r="M50" i="3" s="1"/>
  <c r="M53" i="3" s="1"/>
  <c r="F48" i="1"/>
  <c r="N47" i="3"/>
  <c r="N50" i="3" s="1"/>
  <c r="N53" i="3" s="1"/>
  <c r="H50" i="3"/>
  <c r="H53" i="3" s="1"/>
  <c r="E47" i="3"/>
  <c r="E50" i="3" s="1"/>
  <c r="E53" i="3" s="1"/>
  <c r="L27" i="3"/>
  <c r="L30" i="3" s="1"/>
  <c r="L33" i="3" s="1"/>
  <c r="I27" i="3"/>
  <c r="I30" i="3" s="1"/>
  <c r="I33" i="3" s="1"/>
  <c r="E47" i="1"/>
  <c r="E48" i="1" s="1"/>
  <c r="D47" i="1"/>
  <c r="D48" i="1" s="1"/>
  <c r="C47" i="1"/>
  <c r="C48" i="1" s="1"/>
  <c r="B47" i="1"/>
  <c r="B48" i="1" s="1"/>
  <c r="O47" i="3"/>
  <c r="O50" i="3" s="1"/>
  <c r="O53" i="3" s="1"/>
  <c r="G47" i="3"/>
  <c r="G50" i="3" s="1"/>
  <c r="G53" i="3" s="1"/>
  <c r="N27" i="3"/>
  <c r="N30" i="3" s="1"/>
  <c r="N33" i="3" s="1"/>
  <c r="B27" i="3"/>
  <c r="B30" i="3" s="1"/>
  <c r="B33" i="3" s="1"/>
  <c r="I46" i="3"/>
  <c r="I47" i="3" s="1"/>
  <c r="I50" i="3" s="1"/>
  <c r="I53" i="3" s="1"/>
  <c r="F46" i="3"/>
  <c r="F47" i="3" s="1"/>
  <c r="F50" i="3" s="1"/>
  <c r="F53" i="3" s="1"/>
  <c r="J47" i="3"/>
  <c r="J50" i="3" s="1"/>
  <c r="J53" i="3" s="1"/>
  <c r="D47" i="3"/>
  <c r="D50" i="3" s="1"/>
  <c r="D53" i="3" s="1"/>
  <c r="C47" i="3"/>
  <c r="C50" i="3" s="1"/>
  <c r="C53" i="3" s="1"/>
  <c r="L47" i="3"/>
  <c r="L50" i="3" s="1"/>
  <c r="L53" i="3" s="1"/>
  <c r="K47" i="3"/>
  <c r="K50" i="3" s="1"/>
  <c r="K53" i="3" s="1"/>
  <c r="O26" i="3"/>
  <c r="O27" i="3" s="1"/>
  <c r="O30" i="3" s="1"/>
  <c r="O33" i="3" s="1"/>
  <c r="C26" i="3"/>
  <c r="C27" i="3" s="1"/>
  <c r="C30" i="3" s="1"/>
  <c r="C33" i="3" s="1"/>
  <c r="K26" i="3"/>
  <c r="K27" i="3" s="1"/>
  <c r="K30" i="3" s="1"/>
  <c r="K33" i="3" s="1"/>
  <c r="D26" i="3"/>
  <c r="D27" i="3" s="1"/>
  <c r="D30" i="3" s="1"/>
  <c r="D33" i="3" s="1"/>
  <c r="H26" i="3"/>
  <c r="H27" i="3" s="1"/>
  <c r="H30" i="3" s="1"/>
  <c r="H33" i="3" s="1"/>
  <c r="G26" i="3"/>
  <c r="G27" i="3" s="1"/>
  <c r="G30" i="3" s="1"/>
  <c r="G33" i="3" s="1"/>
  <c r="M26" i="3"/>
  <c r="M27" i="3" s="1"/>
  <c r="M30" i="3" s="1"/>
  <c r="M33" i="3" s="1"/>
  <c r="F26" i="3"/>
  <c r="F27" i="3" s="1"/>
  <c r="F30" i="3" s="1"/>
  <c r="F33" i="3" s="1"/>
  <c r="J26" i="3"/>
  <c r="J27" i="3" s="1"/>
  <c r="J30" i="3" s="1"/>
  <c r="J33" i="3" s="1"/>
  <c r="E26" i="3"/>
  <c r="E27" i="3" s="1"/>
  <c r="E30" i="3" s="1"/>
  <c r="E33" i="3" s="1"/>
  <c r="I51" i="1" l="1"/>
  <c r="I54" i="1" s="1"/>
  <c r="H51" i="1"/>
  <c r="H54" i="1" s="1"/>
  <c r="B51" i="1"/>
  <c r="B54" i="1" s="1"/>
  <c r="E74" i="2"/>
  <c r="E77" i="2" s="1"/>
  <c r="I48" i="2"/>
  <c r="I51" i="2" s="1"/>
  <c r="I54" i="2" s="1"/>
  <c r="J48" i="2"/>
  <c r="J51" i="2" s="1"/>
  <c r="J54" i="2" s="1"/>
  <c r="H48" i="2"/>
  <c r="H51" i="2" s="1"/>
  <c r="H54" i="2" s="1"/>
  <c r="F51" i="1"/>
  <c r="F54" i="1" s="1"/>
  <c r="C51" i="1"/>
  <c r="C54" i="1" s="1"/>
  <c r="E51" i="1"/>
  <c r="E54" i="1" s="1"/>
  <c r="D51" i="1"/>
  <c r="D54" i="1" s="1"/>
  <c r="I28" i="1"/>
  <c r="I31" i="1" s="1"/>
  <c r="I34" i="1" s="1"/>
  <c r="D28" i="1"/>
  <c r="D31" i="1" s="1"/>
  <c r="D34" i="1" s="1"/>
  <c r="C28" i="1"/>
  <c r="C31" i="1" s="1"/>
  <c r="C34" i="1" s="1"/>
  <c r="E28" i="1"/>
  <c r="E31" i="1" s="1"/>
  <c r="E34" i="1" s="1"/>
  <c r="F28" i="1"/>
  <c r="F31" i="1" s="1"/>
  <c r="F34" i="1" s="1"/>
  <c r="G28" i="1"/>
  <c r="G31" i="1" s="1"/>
  <c r="G34" i="1" s="1"/>
  <c r="H28" i="1"/>
  <c r="H31" i="1" s="1"/>
  <c r="H34" i="1" s="1"/>
  <c r="B28" i="1"/>
  <c r="B31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2CF67F9A-5412-47CD-9D75-072CA8CDAFF6}">
      <text>
        <r>
          <rPr>
            <sz val="9"/>
            <color indexed="81"/>
            <rFont val="Tahoma"/>
            <family val="2"/>
          </rPr>
          <t xml:space="preserve">Size per customer e.g. if 1 GB per customer and you host 10 Databases on single DB (with different schema) combined DB size is 10. However fill 1 in this box
</t>
        </r>
      </text>
    </comment>
    <comment ref="A37" authorId="0" shapeId="0" xr:uid="{CD102CD3-42A0-4D12-BE8B-2A5B5C202B0D}">
      <text>
        <r>
          <rPr>
            <sz val="9"/>
            <color indexed="81"/>
            <rFont val="Tahoma"/>
            <family val="2"/>
          </rPr>
          <t xml:space="preserve">*Same number of vCores is dedicated for read-only queries.
</t>
        </r>
      </text>
    </comment>
    <comment ref="A38" authorId="0" shapeId="0" xr:uid="{84FA67D4-188D-46F3-B67F-9CDB22F4DE66}">
      <text>
        <r>
          <rPr>
            <sz val="9"/>
            <color indexed="81"/>
            <rFont val="Tahoma"/>
            <family val="2"/>
          </rPr>
          <t xml:space="preserve">+ additional 20.4 GB - 408 GB (5.1GB/vCore) for read-only queries.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BC1A4401-107F-4F8A-BA90-7AD3D353C67F}">
      <text>
        <r>
          <rPr>
            <sz val="9"/>
            <color indexed="81"/>
            <rFont val="Tahoma"/>
            <family val="2"/>
          </rPr>
          <t xml:space="preserve">Size per customer e.g. if 1 GB per customer and you host 10 Databases on single DB (with different schema) combined DB size is 10. However fill 1 in this box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56B2605A-A941-4879-9DDE-ED6C2D90521E}">
      <text>
        <r>
          <rPr>
            <sz val="9"/>
            <color indexed="81"/>
            <rFont val="Tahoma"/>
            <family val="2"/>
          </rPr>
          <t xml:space="preserve">Size per customer e.g. if 1 GB per customer and you host 10 Databases on single DB (with different schema) combined DB size is 10. However fill 1 in this box
</t>
        </r>
      </text>
    </comment>
  </commentList>
</comments>
</file>

<file path=xl/sharedStrings.xml><?xml version="1.0" encoding="utf-8"?>
<sst xmlns="http://schemas.openxmlformats.org/spreadsheetml/2006/main" count="161" uniqueCount="57">
  <si>
    <t>vCore</t>
  </si>
  <si>
    <t xml:space="preserve">Max Databases </t>
  </si>
  <si>
    <t>Memory (GB)</t>
  </si>
  <si>
    <t>Cost vCore</t>
  </si>
  <si>
    <t>Cost Storage</t>
  </si>
  <si>
    <t>Max Size per DB</t>
  </si>
  <si>
    <t>Max Storage</t>
  </si>
  <si>
    <t xml:space="preserve">Total DBs </t>
  </si>
  <si>
    <t>Total Per Instance</t>
  </si>
  <si>
    <t>Total Instances</t>
  </si>
  <si>
    <t xml:space="preserve">Total Cost </t>
  </si>
  <si>
    <t>Total Storage Reqired (default 32)</t>
  </si>
  <si>
    <t>Cost Per GB</t>
  </si>
  <si>
    <t xml:space="preserve">Cost Per Core </t>
  </si>
  <si>
    <t>Total Memory Per vCore</t>
  </si>
  <si>
    <t>Total Memory Per vCore (approx)</t>
  </si>
  <si>
    <t>Total Per DB Size</t>
  </si>
  <si>
    <t>Total DBs</t>
  </si>
  <si>
    <t>Max DB %</t>
  </si>
  <si>
    <t>Total DB Planned Per Instance</t>
  </si>
  <si>
    <t>Memory (GB) approx</t>
  </si>
  <si>
    <t>Business Critical</t>
  </si>
  <si>
    <t>Total Storage Reqired</t>
  </si>
  <si>
    <t>General Purpose</t>
  </si>
  <si>
    <t>Cost Per Unit (first 32 GB included)</t>
  </si>
  <si>
    <t>Max DB % per Instance</t>
  </si>
  <si>
    <t>Memory (GB)*</t>
  </si>
  <si>
    <t>vCore*</t>
  </si>
  <si>
    <t>SKUs</t>
  </si>
  <si>
    <t>Databases Requirements</t>
  </si>
  <si>
    <t>DTU</t>
  </si>
  <si>
    <t>Basic</t>
  </si>
  <si>
    <t>Max Storage (GB)</t>
  </si>
  <si>
    <t>Cost Per eDTU</t>
  </si>
  <si>
    <t>Standard</t>
  </si>
  <si>
    <t>Cost per Instance</t>
  </si>
  <si>
    <t>Cost for Stoarge (estimate)</t>
  </si>
  <si>
    <t xml:space="preserve">Storage Cost Next Tier </t>
  </si>
  <si>
    <t>Storage Cost Multiplier (GB)</t>
  </si>
  <si>
    <t>Total Storage Reqired (GB)</t>
  </si>
  <si>
    <t>Total Storage Required Rounded (GB)</t>
  </si>
  <si>
    <t>Premium</t>
  </si>
  <si>
    <t>Included storage per pool (GB)</t>
  </si>
  <si>
    <t>Max storage choices per pool (GB)</t>
  </si>
  <si>
    <t>Max number DBs per pool</t>
  </si>
  <si>
    <t>Total Databases</t>
  </si>
  <si>
    <t>Combine DB (Shared-Schema)</t>
  </si>
  <si>
    <t>Avg DB Size (GB)</t>
  </si>
  <si>
    <t xml:space="preserve">Core Per Database </t>
  </si>
  <si>
    <t>Cost Per Database</t>
  </si>
  <si>
    <t>Average DB Size (GB)</t>
  </si>
  <si>
    <t>DTU Per Database</t>
  </si>
  <si>
    <t>Azure Pricing (as on Pricing Calc)</t>
  </si>
  <si>
    <t>Cores</t>
  </si>
  <si>
    <t>East US - SQL DTU (Pay as you Go)
50 DTU Basic &amp; Std 125 DTU Premium</t>
  </si>
  <si>
    <t>East US Pricing (Pay As you Go)- SQL 4 Cores</t>
  </si>
  <si>
    <t>East US - SQL 4 Core (Pay as you 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</si>
</sst>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2" fontId="0" fillId="3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4AF-C7DF-46FE-B4E4-8AAC26FB5F02}">
  <dimension ref="A1:I54"/>
  <sheetViews>
    <sheetView tabSelected="1" zoomScale="130" zoomScaleNormal="130" workbookViewId="0">
      <selection activeCell="A9" sqref="A9"/>
    </sheetView>
  </sheetViews>
  <sheetFormatPr defaultRowHeight="14.6" x14ac:dyDescent="0.4"/>
  <cols>
    <col min="1" max="1" width="35.84375" bestFit="1" customWidth="1"/>
    <col min="7" max="7" width="11.23046875" bestFit="1" customWidth="1"/>
  </cols>
  <sheetData>
    <row r="1" spans="1:9" ht="29.15" x14ac:dyDescent="0.4">
      <c r="A1" s="4" t="s">
        <v>28</v>
      </c>
      <c r="B1" s="6" t="s">
        <v>23</v>
      </c>
      <c r="C1" s="6" t="s">
        <v>21</v>
      </c>
    </row>
    <row r="2" spans="1:9" x14ac:dyDescent="0.4">
      <c r="A2" t="s">
        <v>55</v>
      </c>
      <c r="B2" s="1">
        <v>736.38</v>
      </c>
      <c r="C2" s="12">
        <v>1983.95</v>
      </c>
    </row>
    <row r="4" spans="1:9" ht="28.95" customHeight="1" x14ac:dyDescent="0.4">
      <c r="A4" s="4" t="s">
        <v>28</v>
      </c>
      <c r="B4" s="6" t="s">
        <v>23</v>
      </c>
      <c r="C4" s="6" t="s">
        <v>21</v>
      </c>
    </row>
    <row r="5" spans="1:9" x14ac:dyDescent="0.4">
      <c r="A5" s="7" t="s">
        <v>13</v>
      </c>
      <c r="B5" s="7">
        <f>B2/4</f>
        <v>184.095</v>
      </c>
      <c r="C5" s="7">
        <f>C2/4</f>
        <v>495.98750000000001</v>
      </c>
    </row>
    <row r="6" spans="1:9" x14ac:dyDescent="0.4">
      <c r="A6" s="7" t="s">
        <v>24</v>
      </c>
      <c r="B6" s="7">
        <f>3.68</f>
        <v>3.68</v>
      </c>
      <c r="C6" s="7">
        <v>8</v>
      </c>
    </row>
    <row r="7" spans="1:9" x14ac:dyDescent="0.4">
      <c r="A7" s="7" t="s">
        <v>14</v>
      </c>
      <c r="B7" s="7">
        <v>5.0999999999999996</v>
      </c>
      <c r="C7" s="7">
        <f>20.8/4</f>
        <v>5.2</v>
      </c>
    </row>
    <row r="8" spans="1:9" x14ac:dyDescent="0.4">
      <c r="A8" s="4" t="s">
        <v>29</v>
      </c>
      <c r="B8" s="5"/>
      <c r="C8" s="5"/>
    </row>
    <row r="9" spans="1:9" x14ac:dyDescent="0.4">
      <c r="A9" t="s">
        <v>45</v>
      </c>
      <c r="B9" s="1">
        <v>7000</v>
      </c>
    </row>
    <row r="10" spans="1:9" x14ac:dyDescent="0.4">
      <c r="A10" t="s">
        <v>46</v>
      </c>
      <c r="B10" s="1">
        <v>1</v>
      </c>
    </row>
    <row r="11" spans="1:9" x14ac:dyDescent="0.4">
      <c r="A11" t="s">
        <v>47</v>
      </c>
      <c r="B11" s="1">
        <v>1.5</v>
      </c>
    </row>
    <row r="12" spans="1:9" x14ac:dyDescent="0.4">
      <c r="A12" t="s">
        <v>16</v>
      </c>
      <c r="B12">
        <f>B11*B10</f>
        <v>1.5</v>
      </c>
    </row>
    <row r="13" spans="1:9" x14ac:dyDescent="0.4">
      <c r="A13" t="s">
        <v>7</v>
      </c>
      <c r="B13">
        <f>_xlfn.CEILING.MATH(B9/B10)</f>
        <v>7000</v>
      </c>
    </row>
    <row r="14" spans="1:9" x14ac:dyDescent="0.4">
      <c r="A14" t="s">
        <v>25</v>
      </c>
      <c r="B14" s="1">
        <v>80</v>
      </c>
    </row>
    <row r="16" spans="1:9" x14ac:dyDescent="0.4">
      <c r="A16" s="4" t="s">
        <v>23</v>
      </c>
      <c r="B16" s="5"/>
      <c r="C16" s="5"/>
      <c r="D16" s="5"/>
      <c r="E16" s="5"/>
      <c r="F16" s="5"/>
      <c r="G16" s="5"/>
      <c r="H16" s="5"/>
      <c r="I16" s="5"/>
    </row>
    <row r="17" spans="1:9" x14ac:dyDescent="0.4">
      <c r="A17" t="s">
        <v>0</v>
      </c>
      <c r="B17">
        <v>4</v>
      </c>
      <c r="C17">
        <v>8</v>
      </c>
      <c r="D17">
        <v>16</v>
      </c>
      <c r="E17">
        <v>24</v>
      </c>
      <c r="F17">
        <v>32</v>
      </c>
      <c r="G17">
        <v>40</v>
      </c>
      <c r="H17">
        <v>64</v>
      </c>
      <c r="I17">
        <v>80</v>
      </c>
    </row>
    <row r="18" spans="1:9" x14ac:dyDescent="0.4">
      <c r="A18" t="s">
        <v>2</v>
      </c>
      <c r="B18">
        <f>B17*$B$7</f>
        <v>20.399999999999999</v>
      </c>
      <c r="C18">
        <f t="shared" ref="C18:I18" si="0">C17*$B$7</f>
        <v>40.799999999999997</v>
      </c>
      <c r="D18">
        <f t="shared" si="0"/>
        <v>81.599999999999994</v>
      </c>
      <c r="E18">
        <f t="shared" si="0"/>
        <v>122.39999999999999</v>
      </c>
      <c r="F18">
        <f t="shared" si="0"/>
        <v>163.19999999999999</v>
      </c>
      <c r="G18">
        <f t="shared" si="0"/>
        <v>204</v>
      </c>
      <c r="H18">
        <f t="shared" si="0"/>
        <v>326.39999999999998</v>
      </c>
      <c r="I18">
        <f t="shared" si="0"/>
        <v>408</v>
      </c>
    </row>
    <row r="19" spans="1:9" x14ac:dyDescent="0.4">
      <c r="A19" t="s">
        <v>1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</row>
    <row r="20" spans="1:9" x14ac:dyDescent="0.4">
      <c r="A20" t="s">
        <v>5</v>
      </c>
      <c r="B20">
        <f t="shared" ref="B20:I20" si="1">B21</f>
        <v>2048</v>
      </c>
      <c r="C20">
        <f t="shared" si="1"/>
        <v>8192</v>
      </c>
      <c r="D20">
        <f t="shared" si="1"/>
        <v>8192</v>
      </c>
      <c r="E20">
        <f t="shared" si="1"/>
        <v>8192</v>
      </c>
      <c r="F20">
        <f t="shared" si="1"/>
        <v>8192</v>
      </c>
      <c r="G20">
        <f t="shared" si="1"/>
        <v>8192</v>
      </c>
      <c r="H20">
        <f t="shared" si="1"/>
        <v>8192</v>
      </c>
      <c r="I20">
        <f t="shared" si="1"/>
        <v>8192</v>
      </c>
    </row>
    <row r="21" spans="1:9" x14ac:dyDescent="0.4">
      <c r="A21" t="s">
        <v>6</v>
      </c>
      <c r="B21">
        <f t="shared" ref="B21:I21" si="2">IF(B17=4, 2*1024,8*1024)</f>
        <v>2048</v>
      </c>
      <c r="C21">
        <f t="shared" si="2"/>
        <v>8192</v>
      </c>
      <c r="D21">
        <f t="shared" si="2"/>
        <v>8192</v>
      </c>
      <c r="E21">
        <f t="shared" si="2"/>
        <v>8192</v>
      </c>
      <c r="F21">
        <f t="shared" si="2"/>
        <v>8192</v>
      </c>
      <c r="G21">
        <f t="shared" si="2"/>
        <v>8192</v>
      </c>
      <c r="H21">
        <f t="shared" si="2"/>
        <v>8192</v>
      </c>
      <c r="I21">
        <f t="shared" si="2"/>
        <v>8192</v>
      </c>
    </row>
    <row r="23" spans="1:9" x14ac:dyDescent="0.4">
      <c r="A23" t="s">
        <v>19</v>
      </c>
      <c r="B23">
        <f>_xlfn.CEILING.MATH(B19*$B$14/100)</f>
        <v>80</v>
      </c>
      <c r="C23">
        <f t="shared" ref="C23:I23" si="3">_xlfn.CEILING.MATH(C19*$B$14/100)</f>
        <v>80</v>
      </c>
      <c r="D23">
        <f t="shared" si="3"/>
        <v>80</v>
      </c>
      <c r="E23">
        <f t="shared" si="3"/>
        <v>80</v>
      </c>
      <c r="F23">
        <f t="shared" si="3"/>
        <v>80</v>
      </c>
      <c r="G23">
        <f t="shared" si="3"/>
        <v>80</v>
      </c>
      <c r="H23">
        <f t="shared" si="3"/>
        <v>80</v>
      </c>
      <c r="I23">
        <f t="shared" si="3"/>
        <v>80</v>
      </c>
    </row>
    <row r="24" spans="1:9" x14ac:dyDescent="0.4">
      <c r="A24" t="s">
        <v>11</v>
      </c>
      <c r="B24">
        <f>$B$12*B23</f>
        <v>120</v>
      </c>
      <c r="C24">
        <f t="shared" ref="C24:I24" si="4">$B$12*C23</f>
        <v>120</v>
      </c>
      <c r="D24">
        <f t="shared" si="4"/>
        <v>120</v>
      </c>
      <c r="E24">
        <f t="shared" si="4"/>
        <v>120</v>
      </c>
      <c r="F24">
        <f t="shared" si="4"/>
        <v>120</v>
      </c>
      <c r="G24">
        <f t="shared" si="4"/>
        <v>120</v>
      </c>
      <c r="H24">
        <f t="shared" si="4"/>
        <v>120</v>
      </c>
      <c r="I24">
        <f t="shared" si="4"/>
        <v>120</v>
      </c>
    </row>
    <row r="26" spans="1:9" x14ac:dyDescent="0.4">
      <c r="A26" t="s">
        <v>3</v>
      </c>
      <c r="B26">
        <f>ROUND(B17*$B$5,2)</f>
        <v>736.38</v>
      </c>
      <c r="C26">
        <f t="shared" ref="C26:I26" si="5">ROUND(C17*$B$5,2)</f>
        <v>1472.76</v>
      </c>
      <c r="D26">
        <f t="shared" si="5"/>
        <v>2945.52</v>
      </c>
      <c r="E26">
        <f t="shared" si="5"/>
        <v>4418.28</v>
      </c>
      <c r="F26">
        <f t="shared" si="5"/>
        <v>5891.04</v>
      </c>
      <c r="G26">
        <f t="shared" si="5"/>
        <v>7363.8</v>
      </c>
      <c r="H26">
        <f t="shared" si="5"/>
        <v>11782.08</v>
      </c>
      <c r="I26">
        <f t="shared" si="5"/>
        <v>14727.6</v>
      </c>
    </row>
    <row r="27" spans="1:9" x14ac:dyDescent="0.4">
      <c r="A27" t="s">
        <v>4</v>
      </c>
      <c r="B27">
        <f>ROUND(IF(B24&gt;32,_xlfn.CEILING.MATH((B24-32)/32)*$B$6,0),2)</f>
        <v>11.04</v>
      </c>
      <c r="C27">
        <f t="shared" ref="C27:I27" si="6">ROUND(IF(C24&gt;32,_xlfn.CEILING.MATH((C24-32)/32)*$B$6,0),2)</f>
        <v>11.04</v>
      </c>
      <c r="D27">
        <f t="shared" si="6"/>
        <v>11.04</v>
      </c>
      <c r="E27">
        <f t="shared" si="6"/>
        <v>11.04</v>
      </c>
      <c r="F27">
        <f t="shared" si="6"/>
        <v>11.04</v>
      </c>
      <c r="G27">
        <f t="shared" si="6"/>
        <v>11.04</v>
      </c>
      <c r="H27">
        <f t="shared" si="6"/>
        <v>11.04</v>
      </c>
      <c r="I27">
        <f t="shared" si="6"/>
        <v>11.04</v>
      </c>
    </row>
    <row r="28" spans="1:9" x14ac:dyDescent="0.4">
      <c r="A28" t="s">
        <v>8</v>
      </c>
      <c r="B28">
        <f>ROUND(B26+B27,2)</f>
        <v>747.42</v>
      </c>
      <c r="C28">
        <f t="shared" ref="C28:I28" si="7">ROUND(C26+C27,2)</f>
        <v>1483.8</v>
      </c>
      <c r="D28">
        <f t="shared" si="7"/>
        <v>2956.56</v>
      </c>
      <c r="E28">
        <f t="shared" si="7"/>
        <v>4429.32</v>
      </c>
      <c r="F28">
        <f t="shared" si="7"/>
        <v>5902.08</v>
      </c>
      <c r="G28">
        <f t="shared" si="7"/>
        <v>7374.84</v>
      </c>
      <c r="H28">
        <f t="shared" si="7"/>
        <v>11793.12</v>
      </c>
      <c r="I28">
        <f t="shared" si="7"/>
        <v>14738.64</v>
      </c>
    </row>
    <row r="30" spans="1:9" x14ac:dyDescent="0.4">
      <c r="A30" t="s">
        <v>9</v>
      </c>
      <c r="B30">
        <f>_xlfn.CEILING.MATH($B$13/B23)</f>
        <v>88</v>
      </c>
      <c r="C30">
        <f t="shared" ref="C30:I30" si="8">_xlfn.CEILING.MATH($B$13/C23)</f>
        <v>88</v>
      </c>
      <c r="D30">
        <f t="shared" si="8"/>
        <v>88</v>
      </c>
      <c r="E30">
        <f t="shared" si="8"/>
        <v>88</v>
      </c>
      <c r="F30">
        <f t="shared" si="8"/>
        <v>88</v>
      </c>
      <c r="G30">
        <f t="shared" si="8"/>
        <v>88</v>
      </c>
      <c r="H30">
        <f t="shared" si="8"/>
        <v>88</v>
      </c>
      <c r="I30">
        <f t="shared" si="8"/>
        <v>88</v>
      </c>
    </row>
    <row r="31" spans="1:9" x14ac:dyDescent="0.4">
      <c r="A31" t="s">
        <v>10</v>
      </c>
      <c r="B31">
        <f>ROUND(B28*B30,2)</f>
        <v>65772.960000000006</v>
      </c>
      <c r="C31">
        <f t="shared" ref="C31:I31" si="9">ROUND(C28*C30,2)</f>
        <v>130574.39999999999</v>
      </c>
      <c r="D31">
        <f t="shared" si="9"/>
        <v>260177.28</v>
      </c>
      <c r="E31">
        <f t="shared" si="9"/>
        <v>389780.16</v>
      </c>
      <c r="F31">
        <f t="shared" si="9"/>
        <v>519383.03999999998</v>
      </c>
      <c r="G31">
        <f t="shared" si="9"/>
        <v>648985.92000000004</v>
      </c>
      <c r="H31">
        <f t="shared" si="9"/>
        <v>1037794.56</v>
      </c>
      <c r="I31">
        <f t="shared" si="9"/>
        <v>1297000.32</v>
      </c>
    </row>
    <row r="33" spans="1:9" x14ac:dyDescent="0.4">
      <c r="A33" t="s">
        <v>48</v>
      </c>
      <c r="B33">
        <f t="shared" ref="B33:I33" si="10">B17/(B19*$B$10)</f>
        <v>0.04</v>
      </c>
      <c r="C33">
        <f t="shared" si="10"/>
        <v>0.08</v>
      </c>
      <c r="D33">
        <f t="shared" si="10"/>
        <v>0.16</v>
      </c>
      <c r="E33">
        <f t="shared" si="10"/>
        <v>0.24</v>
      </c>
      <c r="F33">
        <f t="shared" si="10"/>
        <v>0.32</v>
      </c>
      <c r="G33">
        <f t="shared" si="10"/>
        <v>0.4</v>
      </c>
      <c r="H33">
        <f t="shared" si="10"/>
        <v>0.64</v>
      </c>
      <c r="I33">
        <f t="shared" si="10"/>
        <v>0.8</v>
      </c>
    </row>
    <row r="34" spans="1:9" x14ac:dyDescent="0.4">
      <c r="A34" s="2" t="s">
        <v>49</v>
      </c>
      <c r="B34" s="3">
        <f>IF(B24&gt;B21,"NA",ROUND(B31/$B$9,2))</f>
        <v>9.4</v>
      </c>
      <c r="C34" s="3">
        <f t="shared" ref="C34:I34" si="11">IF(C24&gt;C21,"NA",ROUND(C31/$B$9,2))</f>
        <v>18.649999999999999</v>
      </c>
      <c r="D34" s="3">
        <f t="shared" si="11"/>
        <v>37.17</v>
      </c>
      <c r="E34" s="3">
        <f t="shared" si="11"/>
        <v>55.68</v>
      </c>
      <c r="F34" s="3">
        <f t="shared" si="11"/>
        <v>74.2</v>
      </c>
      <c r="G34" s="3">
        <f t="shared" si="11"/>
        <v>92.71</v>
      </c>
      <c r="H34" s="3">
        <f t="shared" si="11"/>
        <v>148.26</v>
      </c>
      <c r="I34" s="3">
        <f t="shared" si="11"/>
        <v>185.29</v>
      </c>
    </row>
    <row r="36" spans="1:9" x14ac:dyDescent="0.4">
      <c r="A36" s="4" t="s">
        <v>21</v>
      </c>
      <c r="B36" s="5"/>
      <c r="C36" s="5"/>
      <c r="D36" s="5"/>
      <c r="E36" s="5"/>
      <c r="F36" s="5"/>
      <c r="G36" s="5"/>
      <c r="H36" s="5"/>
      <c r="I36" s="5"/>
    </row>
    <row r="37" spans="1:9" x14ac:dyDescent="0.4">
      <c r="A37" t="s">
        <v>27</v>
      </c>
      <c r="B37">
        <v>4</v>
      </c>
      <c r="C37">
        <v>8</v>
      </c>
      <c r="D37">
        <v>16</v>
      </c>
      <c r="E37">
        <v>24</v>
      </c>
      <c r="F37">
        <v>32</v>
      </c>
      <c r="G37">
        <v>40</v>
      </c>
      <c r="H37">
        <v>64</v>
      </c>
      <c r="I37">
        <v>80</v>
      </c>
    </row>
    <row r="38" spans="1:9" x14ac:dyDescent="0.4">
      <c r="A38" t="s">
        <v>26</v>
      </c>
      <c r="B38">
        <f>B37*$B$7</f>
        <v>20.399999999999999</v>
      </c>
      <c r="C38">
        <f t="shared" ref="C38" si="12">C37*$B$7</f>
        <v>40.799999999999997</v>
      </c>
      <c r="D38">
        <f t="shared" ref="D38" si="13">D37*$B$7</f>
        <v>81.599999999999994</v>
      </c>
      <c r="E38">
        <f t="shared" ref="E38" si="14">E37*$B$7</f>
        <v>122.39999999999999</v>
      </c>
      <c r="F38">
        <f t="shared" ref="F38" si="15">F37*$B$7</f>
        <v>163.19999999999999</v>
      </c>
      <c r="G38">
        <f t="shared" ref="G38" si="16">G37*$B$7</f>
        <v>204</v>
      </c>
      <c r="H38">
        <f t="shared" ref="H38" si="17">H37*$B$7</f>
        <v>326.39999999999998</v>
      </c>
      <c r="I38">
        <f t="shared" ref="I38" si="18">I37*$B$7</f>
        <v>408</v>
      </c>
    </row>
    <row r="39" spans="1:9" x14ac:dyDescent="0.4">
      <c r="A39" t="s">
        <v>1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</row>
    <row r="40" spans="1:9" x14ac:dyDescent="0.4">
      <c r="A40" t="s">
        <v>5</v>
      </c>
      <c r="B40">
        <f t="shared" ref="B40" si="19">B41</f>
        <v>1024</v>
      </c>
      <c r="C40">
        <f t="shared" ref="C40" si="20">C41</f>
        <v>1024</v>
      </c>
      <c r="D40">
        <f t="shared" ref="D40" si="21">D41</f>
        <v>1024</v>
      </c>
      <c r="E40">
        <f t="shared" ref="E40" si="22">E41</f>
        <v>2048</v>
      </c>
      <c r="F40">
        <f t="shared" ref="F40" si="23">F41</f>
        <v>4096</v>
      </c>
      <c r="G40">
        <f t="shared" ref="G40" si="24">G41</f>
        <v>4096</v>
      </c>
      <c r="H40">
        <f t="shared" ref="H40" si="25">H41</f>
        <v>4096</v>
      </c>
      <c r="I40">
        <f t="shared" ref="I40" si="26">I41</f>
        <v>4096</v>
      </c>
    </row>
    <row r="41" spans="1:9" x14ac:dyDescent="0.4">
      <c r="A41" t="s">
        <v>6</v>
      </c>
      <c r="B41">
        <v>1024</v>
      </c>
      <c r="C41">
        <v>1024</v>
      </c>
      <c r="D41">
        <v>1024</v>
      </c>
      <c r="E41">
        <v>2048</v>
      </c>
      <c r="F41">
        <v>4096</v>
      </c>
      <c r="G41">
        <v>4096</v>
      </c>
      <c r="H41">
        <v>4096</v>
      </c>
      <c r="I41">
        <v>4096</v>
      </c>
    </row>
    <row r="43" spans="1:9" x14ac:dyDescent="0.4">
      <c r="A43" t="s">
        <v>19</v>
      </c>
      <c r="B43">
        <f>_xlfn.CEILING.MATH(B39*$B$14/100)</f>
        <v>80</v>
      </c>
      <c r="C43">
        <f t="shared" ref="C43:I43" si="27">_xlfn.CEILING.MATH(C39*$B$14/100)</f>
        <v>80</v>
      </c>
      <c r="D43">
        <f t="shared" si="27"/>
        <v>80</v>
      </c>
      <c r="E43">
        <f t="shared" si="27"/>
        <v>80</v>
      </c>
      <c r="F43">
        <f t="shared" si="27"/>
        <v>80</v>
      </c>
      <c r="G43">
        <f t="shared" si="27"/>
        <v>80</v>
      </c>
      <c r="H43">
        <f t="shared" si="27"/>
        <v>80</v>
      </c>
      <c r="I43">
        <f t="shared" si="27"/>
        <v>80</v>
      </c>
    </row>
    <row r="44" spans="1:9" x14ac:dyDescent="0.4">
      <c r="A44" t="s">
        <v>11</v>
      </c>
      <c r="B44">
        <f>$B$12*B43</f>
        <v>120</v>
      </c>
      <c r="C44">
        <f t="shared" ref="C44:I44" si="28">$B$12*C43</f>
        <v>120</v>
      </c>
      <c r="D44">
        <f t="shared" si="28"/>
        <v>120</v>
      </c>
      <c r="E44">
        <f t="shared" si="28"/>
        <v>120</v>
      </c>
      <c r="F44">
        <f t="shared" si="28"/>
        <v>120</v>
      </c>
      <c r="G44">
        <f t="shared" si="28"/>
        <v>120</v>
      </c>
      <c r="H44">
        <f t="shared" si="28"/>
        <v>120</v>
      </c>
      <c r="I44">
        <f t="shared" si="28"/>
        <v>120</v>
      </c>
    </row>
    <row r="46" spans="1:9" x14ac:dyDescent="0.4">
      <c r="A46" t="s">
        <v>3</v>
      </c>
      <c r="B46">
        <f>ROUND(B37*$C$5,2)</f>
        <v>1983.95</v>
      </c>
      <c r="C46">
        <f t="shared" ref="C46:I46" si="29">ROUND(C37*$C$5,2)</f>
        <v>3967.9</v>
      </c>
      <c r="D46">
        <f t="shared" si="29"/>
        <v>7935.8</v>
      </c>
      <c r="E46">
        <f t="shared" si="29"/>
        <v>11903.7</v>
      </c>
      <c r="F46">
        <f t="shared" si="29"/>
        <v>15871.6</v>
      </c>
      <c r="G46">
        <f t="shared" si="29"/>
        <v>19839.5</v>
      </c>
      <c r="H46">
        <f t="shared" si="29"/>
        <v>31743.200000000001</v>
      </c>
      <c r="I46">
        <f t="shared" si="29"/>
        <v>39679</v>
      </c>
    </row>
    <row r="47" spans="1:9" x14ac:dyDescent="0.4">
      <c r="A47" t="s">
        <v>4</v>
      </c>
      <c r="B47">
        <f>ROUND(IF(B44&gt;32,_xlfn.CEILING.MATH((B44-32)/32)*$B$6,0),2)</f>
        <v>11.04</v>
      </c>
      <c r="C47">
        <f t="shared" ref="C47:I47" si="30">ROUND(IF(C44&gt;32,_xlfn.CEILING.MATH((C44-32)/32)*$B$6,0),2)</f>
        <v>11.04</v>
      </c>
      <c r="D47">
        <f t="shared" si="30"/>
        <v>11.04</v>
      </c>
      <c r="E47">
        <f t="shared" si="30"/>
        <v>11.04</v>
      </c>
      <c r="F47">
        <f t="shared" si="30"/>
        <v>11.04</v>
      </c>
      <c r="G47">
        <f t="shared" si="30"/>
        <v>11.04</v>
      </c>
      <c r="H47">
        <f t="shared" si="30"/>
        <v>11.04</v>
      </c>
      <c r="I47">
        <f t="shared" si="30"/>
        <v>11.04</v>
      </c>
    </row>
    <row r="48" spans="1:9" x14ac:dyDescent="0.4">
      <c r="A48" t="s">
        <v>8</v>
      </c>
      <c r="B48">
        <f>ROUND(B46+B47,2)</f>
        <v>1994.99</v>
      </c>
      <c r="C48">
        <f t="shared" ref="C48" si="31">ROUND(C46+C47,2)</f>
        <v>3978.94</v>
      </c>
      <c r="D48">
        <f t="shared" ref="D48" si="32">ROUND(D46+D47,2)</f>
        <v>7946.84</v>
      </c>
      <c r="E48">
        <f t="shared" ref="E48" si="33">ROUND(E46+E47,2)</f>
        <v>11914.74</v>
      </c>
      <c r="F48">
        <f t="shared" ref="F48" si="34">ROUND(F46+F47,2)</f>
        <v>15882.64</v>
      </c>
      <c r="G48">
        <f t="shared" ref="G48" si="35">ROUND(G46+G47,2)</f>
        <v>19850.54</v>
      </c>
      <c r="H48">
        <f t="shared" ref="H48" si="36">ROUND(H46+H47,2)</f>
        <v>31754.240000000002</v>
      </c>
      <c r="I48">
        <f t="shared" ref="I48" si="37">ROUND(I46+I47,2)</f>
        <v>39690.04</v>
      </c>
    </row>
    <row r="50" spans="1:9" x14ac:dyDescent="0.4">
      <c r="A50" t="s">
        <v>9</v>
      </c>
      <c r="B50">
        <f>_xlfn.CEILING.MATH($B$13/B43)</f>
        <v>88</v>
      </c>
      <c r="C50">
        <f t="shared" ref="C50:I50" si="38">_xlfn.CEILING.MATH($B$13/C43)</f>
        <v>88</v>
      </c>
      <c r="D50">
        <f t="shared" si="38"/>
        <v>88</v>
      </c>
      <c r="E50">
        <f t="shared" si="38"/>
        <v>88</v>
      </c>
      <c r="F50">
        <f t="shared" si="38"/>
        <v>88</v>
      </c>
      <c r="G50">
        <f t="shared" si="38"/>
        <v>88</v>
      </c>
      <c r="H50">
        <f t="shared" si="38"/>
        <v>88</v>
      </c>
      <c r="I50">
        <f t="shared" si="38"/>
        <v>88</v>
      </c>
    </row>
    <row r="51" spans="1:9" x14ac:dyDescent="0.4">
      <c r="A51" t="s">
        <v>10</v>
      </c>
      <c r="B51">
        <f>ROUND(B48*B50,2)</f>
        <v>175559.12</v>
      </c>
      <c r="C51">
        <f t="shared" ref="C51" si="39">ROUND(C48*C50,2)</f>
        <v>350146.72</v>
      </c>
      <c r="D51">
        <f t="shared" ref="D51" si="40">ROUND(D48*D50,2)</f>
        <v>699321.92</v>
      </c>
      <c r="E51">
        <f t="shared" ref="E51" si="41">ROUND(E48*E50,2)</f>
        <v>1048497.12</v>
      </c>
      <c r="F51">
        <f t="shared" ref="F51" si="42">ROUND(F48*F50,2)</f>
        <v>1397672.32</v>
      </c>
      <c r="G51">
        <f t="shared" ref="G51" si="43">ROUND(G48*G50,2)</f>
        <v>1746847.52</v>
      </c>
      <c r="H51">
        <f t="shared" ref="H51" si="44">ROUND(H48*H50,2)</f>
        <v>2794373.1200000001</v>
      </c>
      <c r="I51">
        <f t="shared" ref="I51" si="45">ROUND(I48*I50,2)</f>
        <v>3492723.52</v>
      </c>
    </row>
    <row r="53" spans="1:9" x14ac:dyDescent="0.4">
      <c r="A53" t="s">
        <v>48</v>
      </c>
      <c r="B53">
        <f>B37*2/(B43*$B$10)</f>
        <v>0.1</v>
      </c>
      <c r="C53">
        <f t="shared" ref="C53:I53" si="46">C37*2/(C43*$B$10)</f>
        <v>0.2</v>
      </c>
      <c r="D53">
        <f t="shared" si="46"/>
        <v>0.4</v>
      </c>
      <c r="E53">
        <f t="shared" si="46"/>
        <v>0.6</v>
      </c>
      <c r="F53">
        <f t="shared" si="46"/>
        <v>0.8</v>
      </c>
      <c r="G53">
        <f t="shared" si="46"/>
        <v>1</v>
      </c>
      <c r="H53">
        <f t="shared" si="46"/>
        <v>1.6</v>
      </c>
      <c r="I53">
        <f t="shared" si="46"/>
        <v>2</v>
      </c>
    </row>
    <row r="54" spans="1:9" x14ac:dyDescent="0.4">
      <c r="A54" s="2" t="s">
        <v>49</v>
      </c>
      <c r="B54" s="3">
        <f>IF(B44&gt;B41,"NA",ROUND(B51/$B$9,2))</f>
        <v>25.08</v>
      </c>
      <c r="C54" s="3">
        <f t="shared" ref="C54:I54" si="47">IF(C44&gt;C41,"NA",ROUND(C51/$B$9,2))</f>
        <v>50.02</v>
      </c>
      <c r="D54" s="3">
        <f t="shared" si="47"/>
        <v>99.9</v>
      </c>
      <c r="E54" s="3">
        <f t="shared" si="47"/>
        <v>149.79</v>
      </c>
      <c r="F54" s="3">
        <f t="shared" si="47"/>
        <v>199.67</v>
      </c>
      <c r="G54" s="3">
        <f t="shared" si="47"/>
        <v>249.55</v>
      </c>
      <c r="H54" s="3">
        <f t="shared" si="47"/>
        <v>399.2</v>
      </c>
      <c r="I54" s="3">
        <f t="shared" si="47"/>
        <v>498.96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61FD-91D8-4772-A456-9824A9FA5F49}">
  <dimension ref="A1:O54"/>
  <sheetViews>
    <sheetView zoomScale="107" zoomScaleNormal="160" workbookViewId="0">
      <selection activeCell="B2" sqref="B2:D2"/>
    </sheetView>
  </sheetViews>
  <sheetFormatPr defaultRowHeight="14.6" x14ac:dyDescent="0.4"/>
  <cols>
    <col min="1" max="1" width="28.3046875" bestFit="1" customWidth="1"/>
    <col min="3" max="6" width="9.23046875" bestFit="1" customWidth="1"/>
    <col min="7" max="7" width="11.3046875" bestFit="1" customWidth="1"/>
    <col min="8" max="15" width="9.23046875" bestFit="1" customWidth="1"/>
  </cols>
  <sheetData>
    <row r="1" spans="1:15" ht="29.15" x14ac:dyDescent="0.4">
      <c r="A1" s="4" t="s">
        <v>52</v>
      </c>
      <c r="B1" s="6" t="s">
        <v>23</v>
      </c>
      <c r="C1" s="6" t="s">
        <v>21</v>
      </c>
      <c r="D1" s="6" t="s">
        <v>53</v>
      </c>
    </row>
    <row r="2" spans="1:15" x14ac:dyDescent="0.4">
      <c r="A2" t="s">
        <v>56</v>
      </c>
      <c r="B2" s="1">
        <v>736.37</v>
      </c>
      <c r="C2" s="12">
        <v>1983.95</v>
      </c>
      <c r="D2" s="1">
        <v>4</v>
      </c>
    </row>
    <row r="4" spans="1:15" ht="29.15" x14ac:dyDescent="0.4">
      <c r="A4" s="4" t="s">
        <v>28</v>
      </c>
      <c r="B4" s="6" t="s">
        <v>23</v>
      </c>
      <c r="C4" s="6" t="s">
        <v>21</v>
      </c>
    </row>
    <row r="5" spans="1:15" x14ac:dyDescent="0.4">
      <c r="A5" s="7" t="s">
        <v>13</v>
      </c>
      <c r="B5" s="7">
        <f>B2/D2</f>
        <v>184.0925</v>
      </c>
      <c r="C5" s="7">
        <f>C2/D2</f>
        <v>495.98750000000001</v>
      </c>
    </row>
    <row r="6" spans="1:15" x14ac:dyDescent="0.4">
      <c r="A6" s="7" t="s">
        <v>12</v>
      </c>
      <c r="B6" s="7">
        <f>ROUND(13.69/100,4)</f>
        <v>0.13689999999999999</v>
      </c>
      <c r="C6" s="7">
        <f>ROUND(29.75/100,4)</f>
        <v>0.29749999999999999</v>
      </c>
    </row>
    <row r="7" spans="1:15" x14ac:dyDescent="0.4">
      <c r="A7" s="7" t="s">
        <v>15</v>
      </c>
      <c r="B7" s="7">
        <f>10.4/2</f>
        <v>5.2</v>
      </c>
      <c r="C7" s="7">
        <f>20.8/4</f>
        <v>5.2</v>
      </c>
    </row>
    <row r="8" spans="1:15" x14ac:dyDescent="0.4">
      <c r="A8" s="4" t="s">
        <v>29</v>
      </c>
      <c r="B8" s="5"/>
      <c r="C8" s="5"/>
    </row>
    <row r="9" spans="1:15" x14ac:dyDescent="0.4">
      <c r="A9" t="s">
        <v>45</v>
      </c>
      <c r="B9" s="1">
        <v>7000</v>
      </c>
    </row>
    <row r="10" spans="1:15" x14ac:dyDescent="0.4">
      <c r="A10" t="s">
        <v>46</v>
      </c>
      <c r="B10" s="1">
        <v>1</v>
      </c>
    </row>
    <row r="11" spans="1:15" x14ac:dyDescent="0.4">
      <c r="A11" t="s">
        <v>50</v>
      </c>
      <c r="B11" s="1">
        <v>0.5</v>
      </c>
    </row>
    <row r="12" spans="1:15" x14ac:dyDescent="0.4">
      <c r="A12" t="s">
        <v>16</v>
      </c>
      <c r="B12">
        <f>B11*B10</f>
        <v>0.5</v>
      </c>
    </row>
    <row r="13" spans="1:15" x14ac:dyDescent="0.4">
      <c r="A13" t="s">
        <v>17</v>
      </c>
      <c r="B13">
        <f>_xlfn.CEILING.MATH(B9/B10)</f>
        <v>7000</v>
      </c>
    </row>
    <row r="14" spans="1:15" x14ac:dyDescent="0.4">
      <c r="A14" t="s">
        <v>18</v>
      </c>
      <c r="B14" s="1">
        <v>80</v>
      </c>
    </row>
    <row r="15" spans="1:15" x14ac:dyDescent="0.4">
      <c r="A15" s="4" t="s">
        <v>23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4">
      <c r="A16" t="s">
        <v>0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  <c r="J16">
        <v>18</v>
      </c>
      <c r="K16">
        <v>20</v>
      </c>
      <c r="L16">
        <v>24</v>
      </c>
      <c r="M16">
        <v>32</v>
      </c>
      <c r="N16">
        <v>40</v>
      </c>
      <c r="O16">
        <v>80</v>
      </c>
    </row>
    <row r="17" spans="1:15" x14ac:dyDescent="0.4">
      <c r="A17" t="s">
        <v>20</v>
      </c>
      <c r="B17">
        <f>B16*$B$7</f>
        <v>10.4</v>
      </c>
      <c r="C17">
        <f t="shared" ref="C17:O17" si="0">C16*$B$7</f>
        <v>20.8</v>
      </c>
      <c r="D17">
        <f t="shared" si="0"/>
        <v>31.200000000000003</v>
      </c>
      <c r="E17">
        <f t="shared" si="0"/>
        <v>41.6</v>
      </c>
      <c r="F17">
        <f t="shared" si="0"/>
        <v>52</v>
      </c>
      <c r="G17">
        <f t="shared" si="0"/>
        <v>62.400000000000006</v>
      </c>
      <c r="H17">
        <f t="shared" si="0"/>
        <v>72.8</v>
      </c>
      <c r="I17">
        <f t="shared" si="0"/>
        <v>83.2</v>
      </c>
      <c r="J17">
        <f t="shared" si="0"/>
        <v>93.600000000000009</v>
      </c>
      <c r="K17">
        <f t="shared" si="0"/>
        <v>104</v>
      </c>
      <c r="L17">
        <f t="shared" si="0"/>
        <v>124.80000000000001</v>
      </c>
      <c r="M17">
        <f t="shared" si="0"/>
        <v>166.4</v>
      </c>
      <c r="N17">
        <f t="shared" si="0"/>
        <v>208</v>
      </c>
      <c r="O17">
        <f t="shared" si="0"/>
        <v>416</v>
      </c>
    </row>
    <row r="18" spans="1:15" x14ac:dyDescent="0.4">
      <c r="A18" t="s">
        <v>1</v>
      </c>
      <c r="B18">
        <v>100</v>
      </c>
      <c r="C18">
        <v>200</v>
      </c>
      <c r="D18">
        <v>500</v>
      </c>
      <c r="E18">
        <v>500</v>
      </c>
      <c r="F18">
        <v>500</v>
      </c>
      <c r="G18">
        <v>500</v>
      </c>
      <c r="H18">
        <v>500</v>
      </c>
      <c r="I18">
        <v>500</v>
      </c>
      <c r="J18">
        <v>500</v>
      </c>
      <c r="K18">
        <v>500</v>
      </c>
      <c r="L18">
        <v>500</v>
      </c>
      <c r="M18">
        <v>500</v>
      </c>
      <c r="N18">
        <v>500</v>
      </c>
      <c r="O18">
        <v>500</v>
      </c>
    </row>
    <row r="19" spans="1:15" x14ac:dyDescent="0.4">
      <c r="A19" t="s">
        <v>5</v>
      </c>
      <c r="B19">
        <v>512</v>
      </c>
      <c r="C19">
        <v>756</v>
      </c>
      <c r="D19">
        <f>1536</f>
        <v>1536</v>
      </c>
      <c r="E19">
        <f>1536</f>
        <v>1536</v>
      </c>
      <c r="F19">
        <f>1536</f>
        <v>1536</v>
      </c>
      <c r="G19">
        <v>2048</v>
      </c>
      <c r="H19">
        <v>2048</v>
      </c>
      <c r="I19">
        <v>2048</v>
      </c>
      <c r="J19">
        <v>3072</v>
      </c>
      <c r="K19">
        <v>3072</v>
      </c>
      <c r="L19">
        <v>3072</v>
      </c>
      <c r="M19">
        <v>4096</v>
      </c>
      <c r="N19">
        <v>4096</v>
      </c>
      <c r="O19">
        <v>4096</v>
      </c>
    </row>
    <row r="20" spans="1:15" x14ac:dyDescent="0.4">
      <c r="A20" t="s">
        <v>6</v>
      </c>
      <c r="B20">
        <v>512</v>
      </c>
      <c r="C20">
        <v>756</v>
      </c>
      <c r="D20">
        <f>1536</f>
        <v>1536</v>
      </c>
      <c r="E20">
        <f>1536</f>
        <v>1536</v>
      </c>
      <c r="F20">
        <f>1536</f>
        <v>1536</v>
      </c>
      <c r="G20">
        <v>2048</v>
      </c>
      <c r="H20">
        <v>2048</v>
      </c>
      <c r="I20">
        <v>2048</v>
      </c>
      <c r="J20">
        <v>3072</v>
      </c>
      <c r="K20">
        <v>3072</v>
      </c>
      <c r="L20">
        <v>3072</v>
      </c>
      <c r="M20">
        <v>4096</v>
      </c>
      <c r="N20">
        <v>4096</v>
      </c>
      <c r="O20">
        <v>4096</v>
      </c>
    </row>
    <row r="22" spans="1:15" x14ac:dyDescent="0.4">
      <c r="A22" t="s">
        <v>19</v>
      </c>
      <c r="B22">
        <f>_xlfn.CEILING.MATH(B18*$B$14/100)</f>
        <v>80</v>
      </c>
      <c r="C22">
        <f t="shared" ref="C22:O22" si="1">_xlfn.CEILING.MATH(C18*$B$14/100)</f>
        <v>160</v>
      </c>
      <c r="D22">
        <f t="shared" si="1"/>
        <v>400</v>
      </c>
      <c r="E22">
        <f t="shared" si="1"/>
        <v>400</v>
      </c>
      <c r="F22">
        <f t="shared" si="1"/>
        <v>400</v>
      </c>
      <c r="G22">
        <f t="shared" si="1"/>
        <v>400</v>
      </c>
      <c r="H22">
        <f t="shared" si="1"/>
        <v>400</v>
      </c>
      <c r="I22">
        <f t="shared" si="1"/>
        <v>400</v>
      </c>
      <c r="J22">
        <f t="shared" si="1"/>
        <v>400</v>
      </c>
      <c r="K22">
        <f t="shared" si="1"/>
        <v>400</v>
      </c>
      <c r="L22">
        <f t="shared" si="1"/>
        <v>400</v>
      </c>
      <c r="M22">
        <f t="shared" si="1"/>
        <v>400</v>
      </c>
      <c r="N22">
        <f t="shared" si="1"/>
        <v>400</v>
      </c>
      <c r="O22">
        <f t="shared" si="1"/>
        <v>400</v>
      </c>
    </row>
    <row r="23" spans="1:15" x14ac:dyDescent="0.4">
      <c r="A23" t="s">
        <v>22</v>
      </c>
      <c r="B23">
        <f>$B$12*B22</f>
        <v>40</v>
      </c>
      <c r="C23">
        <f t="shared" ref="C23:O23" si="2">$B$12*C22</f>
        <v>80</v>
      </c>
      <c r="D23">
        <f t="shared" si="2"/>
        <v>200</v>
      </c>
      <c r="E23">
        <f t="shared" si="2"/>
        <v>200</v>
      </c>
      <c r="F23">
        <f t="shared" si="2"/>
        <v>200</v>
      </c>
      <c r="G23">
        <f t="shared" si="2"/>
        <v>200</v>
      </c>
      <c r="H23">
        <f t="shared" si="2"/>
        <v>200</v>
      </c>
      <c r="I23">
        <f t="shared" si="2"/>
        <v>200</v>
      </c>
      <c r="J23">
        <f t="shared" si="2"/>
        <v>200</v>
      </c>
      <c r="K23">
        <f t="shared" si="2"/>
        <v>200</v>
      </c>
      <c r="L23">
        <f t="shared" si="2"/>
        <v>200</v>
      </c>
      <c r="M23">
        <f t="shared" si="2"/>
        <v>200</v>
      </c>
      <c r="N23">
        <f t="shared" si="2"/>
        <v>200</v>
      </c>
      <c r="O23">
        <f t="shared" si="2"/>
        <v>200</v>
      </c>
    </row>
    <row r="25" spans="1:15" x14ac:dyDescent="0.4">
      <c r="A25" t="s">
        <v>3</v>
      </c>
      <c r="B25">
        <f>ROUND(B16*$B$5,2)</f>
        <v>368.19</v>
      </c>
      <c r="C25">
        <f t="shared" ref="C25:O25" si="3">ROUND(C16*$B$5,2)</f>
        <v>736.37</v>
      </c>
      <c r="D25">
        <f t="shared" si="3"/>
        <v>1104.56</v>
      </c>
      <c r="E25">
        <f t="shared" si="3"/>
        <v>1472.74</v>
      </c>
      <c r="F25">
        <f t="shared" si="3"/>
        <v>1840.93</v>
      </c>
      <c r="G25">
        <f t="shared" si="3"/>
        <v>2209.11</v>
      </c>
      <c r="H25">
        <f t="shared" si="3"/>
        <v>2577.3000000000002</v>
      </c>
      <c r="I25">
        <f t="shared" si="3"/>
        <v>2945.48</v>
      </c>
      <c r="J25">
        <f t="shared" si="3"/>
        <v>3313.67</v>
      </c>
      <c r="K25">
        <f t="shared" si="3"/>
        <v>3681.85</v>
      </c>
      <c r="L25">
        <f t="shared" si="3"/>
        <v>4418.22</v>
      </c>
      <c r="M25">
        <f t="shared" si="3"/>
        <v>5890.96</v>
      </c>
      <c r="N25">
        <f t="shared" si="3"/>
        <v>7363.7</v>
      </c>
      <c r="O25">
        <f t="shared" si="3"/>
        <v>14727.4</v>
      </c>
    </row>
    <row r="26" spans="1:15" x14ac:dyDescent="0.4">
      <c r="A26" t="s">
        <v>4</v>
      </c>
      <c r="B26">
        <f>ROUND(IF(B23&gt;32,(B23-32)*$B$6,0),2)</f>
        <v>1.1000000000000001</v>
      </c>
      <c r="C26">
        <f t="shared" ref="C26:I26" si="4">ROUND(IF(C23&gt;32,(C23-32)*$B$6,0),2)</f>
        <v>6.57</v>
      </c>
      <c r="D26">
        <f t="shared" si="4"/>
        <v>23</v>
      </c>
      <c r="E26">
        <f t="shared" si="4"/>
        <v>23</v>
      </c>
      <c r="F26">
        <f t="shared" si="4"/>
        <v>23</v>
      </c>
      <c r="G26">
        <f t="shared" si="4"/>
        <v>23</v>
      </c>
      <c r="H26">
        <f t="shared" si="4"/>
        <v>23</v>
      </c>
      <c r="I26">
        <f t="shared" si="4"/>
        <v>23</v>
      </c>
      <c r="J26">
        <f t="shared" ref="J26:O26" si="5">ROUND(IF(J23&gt;32,(J23-32)*$B$6,0),2)</f>
        <v>23</v>
      </c>
      <c r="K26">
        <f t="shared" si="5"/>
        <v>23</v>
      </c>
      <c r="L26">
        <f t="shared" si="5"/>
        <v>23</v>
      </c>
      <c r="M26">
        <f t="shared" si="5"/>
        <v>23</v>
      </c>
      <c r="N26">
        <f t="shared" si="5"/>
        <v>23</v>
      </c>
      <c r="O26">
        <f t="shared" si="5"/>
        <v>23</v>
      </c>
    </row>
    <row r="27" spans="1:15" x14ac:dyDescent="0.4">
      <c r="A27" t="s">
        <v>8</v>
      </c>
      <c r="B27">
        <f>ROUND(B25+B26,2)</f>
        <v>369.29</v>
      </c>
      <c r="C27">
        <f t="shared" ref="C27:O27" si="6">ROUND(C25+C26,2)</f>
        <v>742.94</v>
      </c>
      <c r="D27">
        <f t="shared" si="6"/>
        <v>1127.56</v>
      </c>
      <c r="E27">
        <f t="shared" si="6"/>
        <v>1495.74</v>
      </c>
      <c r="F27">
        <f t="shared" si="6"/>
        <v>1863.93</v>
      </c>
      <c r="G27">
        <f t="shared" si="6"/>
        <v>2232.11</v>
      </c>
      <c r="H27">
        <f t="shared" si="6"/>
        <v>2600.3000000000002</v>
      </c>
      <c r="I27">
        <f t="shared" si="6"/>
        <v>2968.48</v>
      </c>
      <c r="J27">
        <f t="shared" si="6"/>
        <v>3336.67</v>
      </c>
      <c r="K27">
        <f t="shared" si="6"/>
        <v>3704.85</v>
      </c>
      <c r="L27">
        <f t="shared" si="6"/>
        <v>4441.22</v>
      </c>
      <c r="M27">
        <f t="shared" si="6"/>
        <v>5913.96</v>
      </c>
      <c r="N27">
        <f t="shared" si="6"/>
        <v>7386.7</v>
      </c>
      <c r="O27">
        <f t="shared" si="6"/>
        <v>14750.4</v>
      </c>
    </row>
    <row r="29" spans="1:15" x14ac:dyDescent="0.4">
      <c r="A29" t="s">
        <v>9</v>
      </c>
      <c r="B29">
        <f>_xlfn.CEILING.MATH($B$13/B22)</f>
        <v>88</v>
      </c>
      <c r="C29">
        <f t="shared" ref="C29:O29" si="7">_xlfn.CEILING.MATH($B$13/C22)</f>
        <v>44</v>
      </c>
      <c r="D29">
        <f t="shared" si="7"/>
        <v>18</v>
      </c>
      <c r="E29">
        <f t="shared" si="7"/>
        <v>18</v>
      </c>
      <c r="F29">
        <f t="shared" si="7"/>
        <v>18</v>
      </c>
      <c r="G29">
        <f t="shared" si="7"/>
        <v>18</v>
      </c>
      <c r="H29">
        <f t="shared" si="7"/>
        <v>18</v>
      </c>
      <c r="I29">
        <f t="shared" si="7"/>
        <v>18</v>
      </c>
      <c r="J29">
        <f t="shared" si="7"/>
        <v>18</v>
      </c>
      <c r="K29">
        <f t="shared" si="7"/>
        <v>18</v>
      </c>
      <c r="L29">
        <f t="shared" si="7"/>
        <v>18</v>
      </c>
      <c r="M29">
        <f t="shared" si="7"/>
        <v>18</v>
      </c>
      <c r="N29">
        <f t="shared" si="7"/>
        <v>18</v>
      </c>
      <c r="O29">
        <f t="shared" si="7"/>
        <v>18</v>
      </c>
    </row>
    <row r="30" spans="1:15" x14ac:dyDescent="0.4">
      <c r="A30" t="s">
        <v>10</v>
      </c>
      <c r="B30">
        <f>ROUND(B27*B29,2)</f>
        <v>32497.52</v>
      </c>
      <c r="C30">
        <f t="shared" ref="C30:O30" si="8">ROUND(C27*C29,2)</f>
        <v>32689.360000000001</v>
      </c>
      <c r="D30">
        <f t="shared" si="8"/>
        <v>20296.080000000002</v>
      </c>
      <c r="E30">
        <f t="shared" si="8"/>
        <v>26923.32</v>
      </c>
      <c r="F30">
        <f t="shared" si="8"/>
        <v>33550.74</v>
      </c>
      <c r="G30">
        <f t="shared" si="8"/>
        <v>40177.980000000003</v>
      </c>
      <c r="H30">
        <f t="shared" si="8"/>
        <v>46805.4</v>
      </c>
      <c r="I30">
        <f t="shared" si="8"/>
        <v>53432.639999999999</v>
      </c>
      <c r="J30">
        <f t="shared" si="8"/>
        <v>60060.06</v>
      </c>
      <c r="K30">
        <f t="shared" si="8"/>
        <v>66687.3</v>
      </c>
      <c r="L30">
        <f t="shared" si="8"/>
        <v>79941.960000000006</v>
      </c>
      <c r="M30">
        <f t="shared" si="8"/>
        <v>106451.28</v>
      </c>
      <c r="N30">
        <f t="shared" si="8"/>
        <v>132960.6</v>
      </c>
      <c r="O30">
        <f t="shared" si="8"/>
        <v>265507.20000000001</v>
      </c>
    </row>
    <row r="32" spans="1:15" x14ac:dyDescent="0.4">
      <c r="A32" t="s">
        <v>48</v>
      </c>
      <c r="B32">
        <f t="shared" ref="B32:O32" si="9">B16/(B18*$B$10)</f>
        <v>0.02</v>
      </c>
      <c r="C32">
        <f t="shared" si="9"/>
        <v>0.02</v>
      </c>
      <c r="D32">
        <f t="shared" si="9"/>
        <v>1.2E-2</v>
      </c>
      <c r="E32">
        <f t="shared" si="9"/>
        <v>1.6E-2</v>
      </c>
      <c r="F32">
        <f t="shared" si="9"/>
        <v>0.02</v>
      </c>
      <c r="G32">
        <f t="shared" si="9"/>
        <v>2.4E-2</v>
      </c>
      <c r="H32">
        <f t="shared" si="9"/>
        <v>2.8000000000000001E-2</v>
      </c>
      <c r="I32">
        <f t="shared" si="9"/>
        <v>3.2000000000000001E-2</v>
      </c>
      <c r="J32">
        <f t="shared" si="9"/>
        <v>3.5999999999999997E-2</v>
      </c>
      <c r="K32">
        <f t="shared" si="9"/>
        <v>0.04</v>
      </c>
      <c r="L32">
        <f t="shared" si="9"/>
        <v>4.8000000000000001E-2</v>
      </c>
      <c r="M32">
        <f t="shared" si="9"/>
        <v>6.4000000000000001E-2</v>
      </c>
      <c r="N32">
        <f t="shared" si="9"/>
        <v>0.08</v>
      </c>
      <c r="O32">
        <f t="shared" si="9"/>
        <v>0.16</v>
      </c>
    </row>
    <row r="33" spans="1:15" x14ac:dyDescent="0.4">
      <c r="A33" s="2" t="s">
        <v>49</v>
      </c>
      <c r="B33" s="9">
        <f>IF(B23&gt;B20,"NA",ROUND(B30/$B$9,2))</f>
        <v>4.6399999999999997</v>
      </c>
      <c r="C33" s="9">
        <f t="shared" ref="C33:O33" si="10">IF(C23&gt;C20,"NA",ROUND(C30/$B$9,2))</f>
        <v>4.67</v>
      </c>
      <c r="D33" s="9">
        <f t="shared" si="10"/>
        <v>2.9</v>
      </c>
      <c r="E33" s="9">
        <f t="shared" si="10"/>
        <v>3.85</v>
      </c>
      <c r="F33" s="9">
        <f t="shared" si="10"/>
        <v>4.79</v>
      </c>
      <c r="G33" s="9">
        <f t="shared" si="10"/>
        <v>5.74</v>
      </c>
      <c r="H33" s="9">
        <f t="shared" si="10"/>
        <v>6.69</v>
      </c>
      <c r="I33" s="9">
        <f t="shared" si="10"/>
        <v>7.63</v>
      </c>
      <c r="J33" s="9">
        <f t="shared" si="10"/>
        <v>8.58</v>
      </c>
      <c r="K33" s="9">
        <f t="shared" si="10"/>
        <v>9.5299999999999994</v>
      </c>
      <c r="L33" s="9">
        <f t="shared" si="10"/>
        <v>11.42</v>
      </c>
      <c r="M33" s="9">
        <f t="shared" si="10"/>
        <v>15.21</v>
      </c>
      <c r="N33" s="9">
        <f t="shared" si="10"/>
        <v>18.989999999999998</v>
      </c>
      <c r="O33" s="9">
        <f t="shared" si="10"/>
        <v>37.93</v>
      </c>
    </row>
    <row r="34" spans="1: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4">
      <c r="A35" s="4" t="s">
        <v>21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4">
      <c r="A36" t="s">
        <v>0</v>
      </c>
      <c r="B36" s="7"/>
      <c r="C36">
        <v>4</v>
      </c>
      <c r="D36">
        <v>6</v>
      </c>
      <c r="E36">
        <v>8</v>
      </c>
      <c r="F36">
        <v>10</v>
      </c>
      <c r="G36">
        <v>12</v>
      </c>
      <c r="H36">
        <v>14</v>
      </c>
      <c r="I36">
        <v>16</v>
      </c>
      <c r="J36">
        <v>18</v>
      </c>
      <c r="K36">
        <v>20</v>
      </c>
      <c r="L36">
        <v>24</v>
      </c>
      <c r="M36">
        <v>32</v>
      </c>
      <c r="N36">
        <v>40</v>
      </c>
      <c r="O36">
        <v>80</v>
      </c>
    </row>
    <row r="37" spans="1:15" x14ac:dyDescent="0.4">
      <c r="A37" t="s">
        <v>20</v>
      </c>
      <c r="B37" s="7"/>
      <c r="C37">
        <f t="shared" ref="C37:O37" si="11">C36*$C$7</f>
        <v>20.8</v>
      </c>
      <c r="D37">
        <f t="shared" si="11"/>
        <v>31.200000000000003</v>
      </c>
      <c r="E37">
        <f t="shared" si="11"/>
        <v>41.6</v>
      </c>
      <c r="F37">
        <f t="shared" si="11"/>
        <v>52</v>
      </c>
      <c r="G37">
        <f t="shared" si="11"/>
        <v>62.400000000000006</v>
      </c>
      <c r="H37">
        <f t="shared" si="11"/>
        <v>72.8</v>
      </c>
      <c r="I37">
        <f t="shared" si="11"/>
        <v>83.2</v>
      </c>
      <c r="J37">
        <f t="shared" si="11"/>
        <v>93.600000000000009</v>
      </c>
      <c r="K37">
        <f t="shared" si="11"/>
        <v>104</v>
      </c>
      <c r="L37">
        <f t="shared" si="11"/>
        <v>124.80000000000001</v>
      </c>
      <c r="M37">
        <f t="shared" si="11"/>
        <v>166.4</v>
      </c>
      <c r="N37">
        <f t="shared" si="11"/>
        <v>208</v>
      </c>
      <c r="O37">
        <f t="shared" si="11"/>
        <v>416</v>
      </c>
    </row>
    <row r="38" spans="1:15" x14ac:dyDescent="0.4">
      <c r="A38" t="s">
        <v>1</v>
      </c>
      <c r="B38" s="7"/>
      <c r="C38">
        <v>50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</row>
    <row r="39" spans="1:15" x14ac:dyDescent="0.4">
      <c r="A39" t="s">
        <v>5</v>
      </c>
      <c r="B39" s="7"/>
      <c r="C39">
        <v>1024</v>
      </c>
      <c r="D39">
        <f>1536</f>
        <v>1536</v>
      </c>
      <c r="E39">
        <f>1536</f>
        <v>1536</v>
      </c>
      <c r="F39">
        <f>1536</f>
        <v>1536</v>
      </c>
      <c r="G39">
        <v>3072</v>
      </c>
      <c r="H39">
        <v>3072</v>
      </c>
      <c r="I39">
        <v>3072</v>
      </c>
      <c r="J39">
        <v>3072</v>
      </c>
      <c r="K39">
        <v>3072</v>
      </c>
      <c r="L39">
        <v>3072</v>
      </c>
      <c r="M39">
        <v>4096</v>
      </c>
      <c r="N39">
        <v>4096</v>
      </c>
      <c r="O39">
        <v>4096</v>
      </c>
    </row>
    <row r="40" spans="1:15" x14ac:dyDescent="0.4">
      <c r="A40" t="s">
        <v>6</v>
      </c>
      <c r="B40" s="7"/>
      <c r="C40">
        <v>756</v>
      </c>
      <c r="D40">
        <f>1536</f>
        <v>1536</v>
      </c>
      <c r="E40">
        <f>1536</f>
        <v>1536</v>
      </c>
      <c r="F40">
        <f>1536</f>
        <v>1536</v>
      </c>
      <c r="G40">
        <v>3072</v>
      </c>
      <c r="H40">
        <v>3072</v>
      </c>
      <c r="I40">
        <v>3072</v>
      </c>
      <c r="J40">
        <v>3072</v>
      </c>
      <c r="K40">
        <v>3072</v>
      </c>
      <c r="L40">
        <v>3072</v>
      </c>
      <c r="M40">
        <v>4096</v>
      </c>
      <c r="N40">
        <v>4096</v>
      </c>
      <c r="O40">
        <v>4096</v>
      </c>
    </row>
    <row r="41" spans="1:15" x14ac:dyDescent="0.4">
      <c r="B41" s="7"/>
    </row>
    <row r="42" spans="1:15" x14ac:dyDescent="0.4">
      <c r="A42" t="s">
        <v>19</v>
      </c>
      <c r="B42" s="7"/>
      <c r="C42">
        <f t="shared" ref="C42:O42" si="12">_xlfn.CEILING.MATH(C38*$B$14/100)</f>
        <v>40</v>
      </c>
      <c r="D42">
        <f t="shared" si="12"/>
        <v>80</v>
      </c>
      <c r="E42">
        <f t="shared" si="12"/>
        <v>80</v>
      </c>
      <c r="F42">
        <f t="shared" si="12"/>
        <v>80</v>
      </c>
      <c r="G42">
        <f t="shared" si="12"/>
        <v>80</v>
      </c>
      <c r="H42">
        <f t="shared" si="12"/>
        <v>80</v>
      </c>
      <c r="I42">
        <f t="shared" si="12"/>
        <v>80</v>
      </c>
      <c r="J42">
        <f t="shared" si="12"/>
        <v>80</v>
      </c>
      <c r="K42">
        <f t="shared" si="12"/>
        <v>80</v>
      </c>
      <c r="L42">
        <f t="shared" si="12"/>
        <v>80</v>
      </c>
      <c r="M42">
        <f t="shared" si="12"/>
        <v>80</v>
      </c>
      <c r="N42">
        <f t="shared" si="12"/>
        <v>80</v>
      </c>
      <c r="O42">
        <f t="shared" si="12"/>
        <v>80</v>
      </c>
    </row>
    <row r="43" spans="1:15" x14ac:dyDescent="0.4">
      <c r="A43" t="s">
        <v>22</v>
      </c>
      <c r="B43" s="7"/>
      <c r="C43">
        <f t="shared" ref="C43" si="13">$B$12*C42</f>
        <v>20</v>
      </c>
      <c r="D43">
        <f t="shared" ref="D43" si="14">$B$12*D42</f>
        <v>40</v>
      </c>
      <c r="E43">
        <f t="shared" ref="E43" si="15">$B$12*E42</f>
        <v>40</v>
      </c>
      <c r="F43">
        <f t="shared" ref="F43" si="16">$B$12*F42</f>
        <v>40</v>
      </c>
      <c r="G43">
        <f t="shared" ref="G43" si="17">$B$12*G42</f>
        <v>40</v>
      </c>
      <c r="H43">
        <f t="shared" ref="H43" si="18">$B$12*H42</f>
        <v>40</v>
      </c>
      <c r="I43">
        <f t="shared" ref="I43" si="19">$B$12*I42</f>
        <v>40</v>
      </c>
      <c r="J43">
        <f t="shared" ref="J43" si="20">$B$12*J42</f>
        <v>40</v>
      </c>
      <c r="K43">
        <f t="shared" ref="K43" si="21">$B$12*K42</f>
        <v>40</v>
      </c>
      <c r="L43">
        <f t="shared" ref="L43" si="22">$B$12*L42</f>
        <v>40</v>
      </c>
      <c r="M43">
        <f t="shared" ref="M43" si="23">$B$12*M42</f>
        <v>40</v>
      </c>
      <c r="N43">
        <f t="shared" ref="N43" si="24">$B$12*N42</f>
        <v>40</v>
      </c>
      <c r="O43">
        <f t="shared" ref="O43" si="25">$B$12*O42</f>
        <v>40</v>
      </c>
    </row>
    <row r="44" spans="1:15" x14ac:dyDescent="0.4">
      <c r="B44" s="7"/>
    </row>
    <row r="45" spans="1:15" x14ac:dyDescent="0.4">
      <c r="A45" t="s">
        <v>3</v>
      </c>
      <c r="B45" s="7"/>
      <c r="C45">
        <f t="shared" ref="C45:O45" si="26">ROUND(C36*$C$5,2)</f>
        <v>1983.95</v>
      </c>
      <c r="D45">
        <f t="shared" si="26"/>
        <v>2975.93</v>
      </c>
      <c r="E45">
        <f t="shared" si="26"/>
        <v>3967.9</v>
      </c>
      <c r="F45">
        <f t="shared" si="26"/>
        <v>4959.88</v>
      </c>
      <c r="G45">
        <f t="shared" si="26"/>
        <v>5951.85</v>
      </c>
      <c r="H45">
        <f t="shared" si="26"/>
        <v>6943.83</v>
      </c>
      <c r="I45">
        <f t="shared" si="26"/>
        <v>7935.8</v>
      </c>
      <c r="J45">
        <f t="shared" si="26"/>
        <v>8927.7800000000007</v>
      </c>
      <c r="K45">
        <f t="shared" si="26"/>
        <v>9919.75</v>
      </c>
      <c r="L45">
        <f t="shared" si="26"/>
        <v>11903.7</v>
      </c>
      <c r="M45">
        <f t="shared" si="26"/>
        <v>15871.6</v>
      </c>
      <c r="N45">
        <f t="shared" si="26"/>
        <v>19839.5</v>
      </c>
      <c r="O45">
        <f t="shared" si="26"/>
        <v>39679</v>
      </c>
    </row>
    <row r="46" spans="1:15" x14ac:dyDescent="0.4">
      <c r="A46" t="s">
        <v>4</v>
      </c>
      <c r="B46" s="7"/>
      <c r="C46">
        <f t="shared" ref="C46:O46" si="27">ROUND(IF(C43&gt;32,(C43-32)*$C$6,0),2)</f>
        <v>0</v>
      </c>
      <c r="D46">
        <f t="shared" si="27"/>
        <v>2.38</v>
      </c>
      <c r="E46">
        <f t="shared" si="27"/>
        <v>2.38</v>
      </c>
      <c r="F46">
        <f t="shared" si="27"/>
        <v>2.38</v>
      </c>
      <c r="G46">
        <f t="shared" si="27"/>
        <v>2.38</v>
      </c>
      <c r="H46">
        <f t="shared" si="27"/>
        <v>2.38</v>
      </c>
      <c r="I46">
        <f t="shared" si="27"/>
        <v>2.38</v>
      </c>
      <c r="J46">
        <f t="shared" si="27"/>
        <v>2.38</v>
      </c>
      <c r="K46">
        <f t="shared" si="27"/>
        <v>2.38</v>
      </c>
      <c r="L46">
        <f t="shared" si="27"/>
        <v>2.38</v>
      </c>
      <c r="M46">
        <f t="shared" si="27"/>
        <v>2.38</v>
      </c>
      <c r="N46">
        <f t="shared" si="27"/>
        <v>2.38</v>
      </c>
      <c r="O46">
        <f t="shared" si="27"/>
        <v>2.38</v>
      </c>
    </row>
    <row r="47" spans="1:15" x14ac:dyDescent="0.4">
      <c r="A47" t="s">
        <v>8</v>
      </c>
      <c r="B47" s="7"/>
      <c r="C47">
        <f t="shared" ref="C47" si="28">ROUND(C45+C46,2)</f>
        <v>1983.95</v>
      </c>
      <c r="D47">
        <f t="shared" ref="D47" si="29">ROUND(D45+D46,2)</f>
        <v>2978.31</v>
      </c>
      <c r="E47">
        <f t="shared" ref="E47" si="30">ROUND(E45+E46,2)</f>
        <v>3970.28</v>
      </c>
      <c r="F47">
        <f t="shared" ref="F47" si="31">ROUND(F45+F46,2)</f>
        <v>4962.26</v>
      </c>
      <c r="G47">
        <f t="shared" ref="G47" si="32">ROUND(G45+G46,2)</f>
        <v>5954.23</v>
      </c>
      <c r="H47">
        <f t="shared" ref="H47" si="33">ROUND(H45+H46,2)</f>
        <v>6946.21</v>
      </c>
      <c r="I47">
        <f t="shared" ref="I47" si="34">ROUND(I45+I46,2)</f>
        <v>7938.18</v>
      </c>
      <c r="J47">
        <f t="shared" ref="J47" si="35">ROUND(J45+J46,2)</f>
        <v>8930.16</v>
      </c>
      <c r="K47">
        <f t="shared" ref="K47" si="36">ROUND(K45+K46,2)</f>
        <v>9922.1299999999992</v>
      </c>
      <c r="L47">
        <f t="shared" ref="L47" si="37">ROUND(L45+L46,2)</f>
        <v>11906.08</v>
      </c>
      <c r="M47">
        <f t="shared" ref="M47" si="38">ROUND(M45+M46,2)</f>
        <v>15873.98</v>
      </c>
      <c r="N47">
        <f t="shared" ref="N47" si="39">ROUND(N45+N46,2)</f>
        <v>19841.88</v>
      </c>
      <c r="O47">
        <f t="shared" ref="O47" si="40">ROUND(O45+O46,2)</f>
        <v>39681.379999999997</v>
      </c>
    </row>
    <row r="48" spans="1:15" x14ac:dyDescent="0.4">
      <c r="B48" s="7"/>
    </row>
    <row r="49" spans="1:15" x14ac:dyDescent="0.4">
      <c r="A49" t="s">
        <v>9</v>
      </c>
      <c r="B49" s="7"/>
      <c r="C49">
        <f t="shared" ref="C49:O49" si="41">_xlfn.CEILING.MATH($B$13/C42)</f>
        <v>175</v>
      </c>
      <c r="D49">
        <f t="shared" si="41"/>
        <v>88</v>
      </c>
      <c r="E49">
        <f t="shared" si="41"/>
        <v>88</v>
      </c>
      <c r="F49">
        <f t="shared" si="41"/>
        <v>88</v>
      </c>
      <c r="G49">
        <f t="shared" si="41"/>
        <v>88</v>
      </c>
      <c r="H49">
        <f t="shared" si="41"/>
        <v>88</v>
      </c>
      <c r="I49">
        <f t="shared" si="41"/>
        <v>88</v>
      </c>
      <c r="J49">
        <f t="shared" si="41"/>
        <v>88</v>
      </c>
      <c r="K49">
        <f t="shared" si="41"/>
        <v>88</v>
      </c>
      <c r="L49">
        <f t="shared" si="41"/>
        <v>88</v>
      </c>
      <c r="M49">
        <f t="shared" si="41"/>
        <v>88</v>
      </c>
      <c r="N49">
        <f t="shared" si="41"/>
        <v>88</v>
      </c>
      <c r="O49">
        <f t="shared" si="41"/>
        <v>88</v>
      </c>
    </row>
    <row r="50" spans="1:15" x14ac:dyDescent="0.4">
      <c r="A50" t="s">
        <v>10</v>
      </c>
      <c r="B50" s="7"/>
      <c r="C50">
        <f t="shared" ref="C50" si="42">ROUND(C47*C49,2)</f>
        <v>347191.25</v>
      </c>
      <c r="D50">
        <f t="shared" ref="D50" si="43">ROUND(D47*D49,2)</f>
        <v>262091.28</v>
      </c>
      <c r="E50">
        <f t="shared" ref="E50" si="44">ROUND(E47*E49,2)</f>
        <v>349384.64</v>
      </c>
      <c r="F50">
        <f t="shared" ref="F50" si="45">ROUND(F47*F49,2)</f>
        <v>436678.88</v>
      </c>
      <c r="G50">
        <f t="shared" ref="G50" si="46">ROUND(G47*G49,2)</f>
        <v>523972.24</v>
      </c>
      <c r="H50">
        <f t="shared" ref="H50" si="47">ROUND(H47*H49,2)</f>
        <v>611266.48</v>
      </c>
      <c r="I50">
        <f t="shared" ref="I50" si="48">ROUND(I47*I49,2)</f>
        <v>698559.84</v>
      </c>
      <c r="J50">
        <f t="shared" ref="J50" si="49">ROUND(J47*J49,2)</f>
        <v>785854.08</v>
      </c>
      <c r="K50">
        <f t="shared" ref="K50" si="50">ROUND(K47*K49,2)</f>
        <v>873147.44</v>
      </c>
      <c r="L50">
        <f t="shared" ref="L50" si="51">ROUND(L47*L49,2)</f>
        <v>1047735.04</v>
      </c>
      <c r="M50">
        <f t="shared" ref="M50" si="52">ROUND(M47*M49,2)</f>
        <v>1396910.24</v>
      </c>
      <c r="N50">
        <f t="shared" ref="N50" si="53">ROUND(N47*N49,2)</f>
        <v>1746085.44</v>
      </c>
      <c r="O50">
        <f t="shared" ref="O50" si="54">ROUND(O47*O49,2)</f>
        <v>3491961.44</v>
      </c>
    </row>
    <row r="51" spans="1:15" x14ac:dyDescent="0.4">
      <c r="B51" s="7"/>
    </row>
    <row r="52" spans="1:15" x14ac:dyDescent="0.4">
      <c r="A52" t="s">
        <v>48</v>
      </c>
      <c r="B52" s="7"/>
      <c r="C52" s="10">
        <f t="shared" ref="C52:O52" si="55">C36/(C38*$B$10)</f>
        <v>0.08</v>
      </c>
      <c r="D52" s="10">
        <f t="shared" si="55"/>
        <v>0.06</v>
      </c>
      <c r="E52" s="10">
        <f t="shared" si="55"/>
        <v>0.08</v>
      </c>
      <c r="F52" s="10">
        <f t="shared" si="55"/>
        <v>0.1</v>
      </c>
      <c r="G52" s="10">
        <f t="shared" si="55"/>
        <v>0.12</v>
      </c>
      <c r="H52" s="10">
        <f t="shared" si="55"/>
        <v>0.14000000000000001</v>
      </c>
      <c r="I52" s="10">
        <f t="shared" si="55"/>
        <v>0.16</v>
      </c>
      <c r="J52" s="10">
        <f t="shared" si="55"/>
        <v>0.18</v>
      </c>
      <c r="K52" s="10">
        <f t="shared" si="55"/>
        <v>0.2</v>
      </c>
      <c r="L52" s="10">
        <f t="shared" si="55"/>
        <v>0.24</v>
      </c>
      <c r="M52" s="10">
        <f t="shared" si="55"/>
        <v>0.32</v>
      </c>
      <c r="N52" s="10">
        <f t="shared" si="55"/>
        <v>0.4</v>
      </c>
      <c r="O52" s="10">
        <f t="shared" si="55"/>
        <v>0.8</v>
      </c>
    </row>
    <row r="53" spans="1:15" x14ac:dyDescent="0.4">
      <c r="A53" s="2" t="s">
        <v>49</v>
      </c>
      <c r="B53" s="7"/>
      <c r="C53" s="9">
        <f t="shared" ref="C53:O53" si="56">IF(C43&gt;C40,"NA",ROUND(C50/$B$9,2))</f>
        <v>49.6</v>
      </c>
      <c r="D53" s="9">
        <f t="shared" si="56"/>
        <v>37.44</v>
      </c>
      <c r="E53" s="9">
        <f t="shared" si="56"/>
        <v>49.91</v>
      </c>
      <c r="F53" s="9">
        <f t="shared" si="56"/>
        <v>62.38</v>
      </c>
      <c r="G53" s="9">
        <f t="shared" si="56"/>
        <v>74.849999999999994</v>
      </c>
      <c r="H53" s="9">
        <f t="shared" si="56"/>
        <v>87.32</v>
      </c>
      <c r="I53" s="9">
        <f t="shared" si="56"/>
        <v>99.79</v>
      </c>
      <c r="J53" s="9">
        <f t="shared" si="56"/>
        <v>112.26</v>
      </c>
      <c r="K53" s="9">
        <f t="shared" si="56"/>
        <v>124.74</v>
      </c>
      <c r="L53" s="9">
        <f t="shared" si="56"/>
        <v>149.68</v>
      </c>
      <c r="M53" s="9">
        <f t="shared" si="56"/>
        <v>199.56</v>
      </c>
      <c r="N53" s="9">
        <f t="shared" si="56"/>
        <v>249.44</v>
      </c>
      <c r="O53" s="9">
        <f t="shared" si="56"/>
        <v>498.85</v>
      </c>
    </row>
    <row r="54" spans="1:15" x14ac:dyDescent="0.4">
      <c r="B54" s="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DA66-8FF0-4D0B-A38E-FB2218737D2B}">
  <dimension ref="A1:O77"/>
  <sheetViews>
    <sheetView topLeftCell="A67" zoomScaleNormal="100" workbookViewId="0">
      <selection activeCell="B12" sqref="B12"/>
    </sheetView>
  </sheetViews>
  <sheetFormatPr defaultRowHeight="14.6" x14ac:dyDescent="0.4"/>
  <cols>
    <col min="1" max="1" width="31.69140625" customWidth="1"/>
  </cols>
  <sheetData>
    <row r="1" spans="1:9" x14ac:dyDescent="0.4">
      <c r="A1" s="4" t="s">
        <v>52</v>
      </c>
      <c r="B1" s="6" t="s">
        <v>31</v>
      </c>
      <c r="C1" s="6" t="s">
        <v>34</v>
      </c>
      <c r="D1" s="6" t="s">
        <v>41</v>
      </c>
    </row>
    <row r="2" spans="1:9" ht="33.9" customHeight="1" x14ac:dyDescent="0.4">
      <c r="A2" s="11" t="s">
        <v>54</v>
      </c>
      <c r="B2" s="1">
        <v>73.61</v>
      </c>
      <c r="C2" s="1">
        <v>110.26</v>
      </c>
      <c r="D2" s="1">
        <v>684.38</v>
      </c>
    </row>
    <row r="4" spans="1:9" x14ac:dyDescent="0.4">
      <c r="A4" s="4" t="s">
        <v>28</v>
      </c>
      <c r="B4" s="6" t="s">
        <v>31</v>
      </c>
      <c r="C4" s="6" t="s">
        <v>34</v>
      </c>
      <c r="D4" s="6" t="s">
        <v>41</v>
      </c>
    </row>
    <row r="5" spans="1:9" x14ac:dyDescent="0.4">
      <c r="A5" s="7" t="s">
        <v>33</v>
      </c>
      <c r="B5" s="7">
        <f>B2/50</f>
        <v>1.4722</v>
      </c>
      <c r="C5" s="7">
        <f>C2/50</f>
        <v>2.2052</v>
      </c>
      <c r="D5" s="7">
        <f>D2/125</f>
        <v>5.4750399999999999</v>
      </c>
    </row>
    <row r="6" spans="1:9" x14ac:dyDescent="0.4">
      <c r="A6" s="7"/>
      <c r="B6" s="7"/>
      <c r="C6" s="7"/>
      <c r="D6" s="7"/>
    </row>
    <row r="7" spans="1:9" x14ac:dyDescent="0.4">
      <c r="A7" s="7"/>
      <c r="B7" s="7"/>
      <c r="C7" s="7"/>
      <c r="D7" s="7"/>
    </row>
    <row r="8" spans="1:9" x14ac:dyDescent="0.4">
      <c r="A8" s="4" t="s">
        <v>29</v>
      </c>
      <c r="B8" s="5"/>
      <c r="C8" s="5"/>
      <c r="D8" s="5"/>
    </row>
    <row r="9" spans="1:9" x14ac:dyDescent="0.4">
      <c r="A9" t="s">
        <v>45</v>
      </c>
      <c r="B9" s="1">
        <v>7000</v>
      </c>
    </row>
    <row r="10" spans="1:9" x14ac:dyDescent="0.4">
      <c r="A10" t="s">
        <v>46</v>
      </c>
      <c r="B10" s="1">
        <v>1</v>
      </c>
    </row>
    <row r="11" spans="1:9" x14ac:dyDescent="0.4">
      <c r="A11" t="s">
        <v>50</v>
      </c>
      <c r="B11" s="1">
        <v>1</v>
      </c>
    </row>
    <row r="12" spans="1:9" x14ac:dyDescent="0.4">
      <c r="A12" t="s">
        <v>16</v>
      </c>
      <c r="B12">
        <f>B11*B10</f>
        <v>1</v>
      </c>
    </row>
    <row r="13" spans="1:9" x14ac:dyDescent="0.4">
      <c r="A13" t="s">
        <v>17</v>
      </c>
      <c r="B13">
        <f>_xlfn.CEILING.MATH(B9/B10)</f>
        <v>7000</v>
      </c>
    </row>
    <row r="14" spans="1:9" x14ac:dyDescent="0.4">
      <c r="A14" t="s">
        <v>18</v>
      </c>
      <c r="B14" s="1">
        <v>100</v>
      </c>
    </row>
    <row r="15" spans="1:9" x14ac:dyDescent="0.4">
      <c r="A15" s="4" t="s">
        <v>31</v>
      </c>
      <c r="B15" s="5"/>
      <c r="C15" s="5"/>
      <c r="D15" s="5"/>
      <c r="E15" s="5"/>
      <c r="F15" s="5"/>
      <c r="G15" s="5"/>
      <c r="H15" s="5"/>
      <c r="I15" s="5"/>
    </row>
    <row r="16" spans="1:9" x14ac:dyDescent="0.4">
      <c r="A16" t="s">
        <v>30</v>
      </c>
      <c r="B16">
        <v>50</v>
      </c>
      <c r="C16">
        <v>100</v>
      </c>
      <c r="D16">
        <v>200</v>
      </c>
      <c r="E16">
        <v>300</v>
      </c>
      <c r="F16">
        <v>400</v>
      </c>
      <c r="G16">
        <v>800</v>
      </c>
      <c r="H16">
        <v>1200</v>
      </c>
      <c r="I16">
        <v>1600</v>
      </c>
    </row>
    <row r="17" spans="1:15" x14ac:dyDescent="0.4">
      <c r="A17" t="s">
        <v>20</v>
      </c>
    </row>
    <row r="18" spans="1:15" x14ac:dyDescent="0.4">
      <c r="A18" t="s">
        <v>44</v>
      </c>
      <c r="B18">
        <v>100</v>
      </c>
      <c r="C18">
        <v>200</v>
      </c>
      <c r="D18">
        <v>500</v>
      </c>
      <c r="E18">
        <v>500</v>
      </c>
      <c r="F18">
        <v>500</v>
      </c>
      <c r="G18">
        <v>500</v>
      </c>
      <c r="H18">
        <v>500</v>
      </c>
      <c r="I18">
        <v>500</v>
      </c>
    </row>
    <row r="19" spans="1:15" x14ac:dyDescent="0.4">
      <c r="A19" t="s">
        <v>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15" x14ac:dyDescent="0.4">
      <c r="A20" t="s">
        <v>32</v>
      </c>
      <c r="B20">
        <v>5</v>
      </c>
      <c r="C20">
        <v>10</v>
      </c>
      <c r="D20">
        <v>20</v>
      </c>
      <c r="E20">
        <v>29</v>
      </c>
      <c r="F20">
        <v>29</v>
      </c>
      <c r="G20">
        <v>29</v>
      </c>
      <c r="H20">
        <v>29</v>
      </c>
      <c r="I20">
        <v>39</v>
      </c>
    </row>
    <row r="22" spans="1:15" x14ac:dyDescent="0.4">
      <c r="A22" t="s">
        <v>19</v>
      </c>
      <c r="B22">
        <f>IF(_xlfn.CEILING.MATH(B18*$B$14/100) &gt; B18, "NA", _xlfn.CEILING.MATH(B18*$B$14/100))</f>
        <v>100</v>
      </c>
      <c r="C22">
        <f>IF(_xlfn.CEILING.MATH(C18*$B$14/100) &gt; C18, "NA", _xlfn.CEILING.MATH(C18*$B$14/100))</f>
        <v>200</v>
      </c>
      <c r="D22">
        <f>IF(_xlfn.CEILING.MATH(D18*$B$14/100) &gt; D18, "NA", _xlfn.CEILING.MATH(D18*$B$14/100))</f>
        <v>500</v>
      </c>
      <c r="E22">
        <f>IF(_xlfn.CEILING.MATH(E18*$B$14/100) &gt; E18, "NA", _xlfn.CEILING.MATH(E18*$B$14/100))</f>
        <v>500</v>
      </c>
      <c r="F22">
        <f>IF(_xlfn.CEILING.MATH(F18*$B$14/100) &gt; F18, "NA", _xlfn.CEILING.MATH(F18*$B$14/100))</f>
        <v>500</v>
      </c>
      <c r="G22">
        <f>IF(_xlfn.CEILING.MATH(G18*$B$14/100) &gt; G18, "NA", _xlfn.CEILING.MATH(G18*$B$14/100))</f>
        <v>500</v>
      </c>
      <c r="H22">
        <f>IF(_xlfn.CEILING.MATH(H18*$B$14/100) &gt; H18, "NA", _xlfn.CEILING.MATH(H18*$B$14/100))</f>
        <v>500</v>
      </c>
      <c r="I22">
        <f>IF(_xlfn.CEILING.MATH(I18*$B$14/100) &gt; I18, "NA", _xlfn.CEILING.MATH(I18*$B$14/100))</f>
        <v>500</v>
      </c>
    </row>
    <row r="23" spans="1:15" x14ac:dyDescent="0.4">
      <c r="A23" t="s">
        <v>22</v>
      </c>
      <c r="B23">
        <f>IF($B$12&gt;B19,"NA",$B$12*B22)</f>
        <v>100</v>
      </c>
      <c r="C23">
        <f>IF($B$12&gt;C19,"NA",$B$12*C22)</f>
        <v>200</v>
      </c>
      <c r="D23">
        <f>IF($B$12&gt;D19,"NA",$B$12*D22)</f>
        <v>500</v>
      </c>
      <c r="E23">
        <f>IF($B$12&gt;E19,"NA",$B$12*E22)</f>
        <v>500</v>
      </c>
      <c r="F23">
        <f>IF($B$12&gt;F19,"NA",$B$12*F22)</f>
        <v>500</v>
      </c>
      <c r="G23">
        <f>IF($B$12&gt;G19,"NA",$B$12*G22)</f>
        <v>500</v>
      </c>
      <c r="H23">
        <f>IF($B$12&gt;H19,"NA",$B$12*H22)</f>
        <v>500</v>
      </c>
      <c r="I23">
        <f>IF($B$12&gt;I19,"NA",$B$12*I22)</f>
        <v>500</v>
      </c>
    </row>
    <row r="25" spans="1:15" x14ac:dyDescent="0.4">
      <c r="A25" t="s">
        <v>35</v>
      </c>
      <c r="B25">
        <f>ROUND(B16*$B$5,2)</f>
        <v>73.61</v>
      </c>
      <c r="C25">
        <f>ROUND(C16*$B$5,2)</f>
        <v>147.22</v>
      </c>
      <c r="D25">
        <f>ROUND(D16*$B$5,2)</f>
        <v>294.44</v>
      </c>
      <c r="E25">
        <f>ROUND(E16*$B$5,2)</f>
        <v>441.66</v>
      </c>
      <c r="F25">
        <f t="shared" ref="F25" si="0">ROUND(F16*$B$5,2)</f>
        <v>588.88</v>
      </c>
      <c r="G25">
        <f t="shared" ref="G25:I25" si="1">ROUND(G16*$B$5,2)</f>
        <v>1177.76</v>
      </c>
      <c r="H25">
        <f t="shared" si="1"/>
        <v>1766.64</v>
      </c>
      <c r="I25">
        <f t="shared" si="1"/>
        <v>2355.52</v>
      </c>
    </row>
    <row r="27" spans="1:15" x14ac:dyDescent="0.4">
      <c r="A27" t="s">
        <v>9</v>
      </c>
      <c r="B27">
        <f>_xlfn.CEILING.MATH($B$13/B22)</f>
        <v>70</v>
      </c>
      <c r="C27">
        <f>_xlfn.CEILING.MATH($B$13/C22)</f>
        <v>35</v>
      </c>
      <c r="D27">
        <f>_xlfn.CEILING.MATH($B$13/D22)</f>
        <v>14</v>
      </c>
      <c r="E27">
        <f>_xlfn.CEILING.MATH($B$13/E22)</f>
        <v>14</v>
      </c>
      <c r="F27">
        <f>_xlfn.CEILING.MATH($B$13/F22)</f>
        <v>14</v>
      </c>
      <c r="G27">
        <f>_xlfn.CEILING.MATH($B$13/G22)</f>
        <v>14</v>
      </c>
      <c r="H27">
        <f>_xlfn.CEILING.MATH($B$13/H22)</f>
        <v>14</v>
      </c>
      <c r="I27">
        <f>_xlfn.CEILING.MATH($B$13/I22)</f>
        <v>14</v>
      </c>
    </row>
    <row r="28" spans="1:15" x14ac:dyDescent="0.4">
      <c r="A28" t="s">
        <v>10</v>
      </c>
      <c r="B28">
        <f>ROUND(B25*B27,2)</f>
        <v>5152.7</v>
      </c>
      <c r="C28">
        <f t="shared" ref="C28:I28" si="2">ROUND(C25*C27,2)</f>
        <v>5152.7</v>
      </c>
      <c r="D28">
        <f t="shared" si="2"/>
        <v>4122.16</v>
      </c>
      <c r="E28">
        <f t="shared" si="2"/>
        <v>6183.24</v>
      </c>
      <c r="F28">
        <f t="shared" si="2"/>
        <v>8244.32</v>
      </c>
      <c r="G28">
        <f t="shared" si="2"/>
        <v>16488.64</v>
      </c>
      <c r="H28">
        <f t="shared" si="2"/>
        <v>24732.959999999999</v>
      </c>
      <c r="I28">
        <f t="shared" si="2"/>
        <v>32977.279999999999</v>
      </c>
    </row>
    <row r="30" spans="1:15" x14ac:dyDescent="0.4">
      <c r="A30" t="s">
        <v>51</v>
      </c>
      <c r="B30">
        <f>ROUND(B16/(B22*$B$10),2)</f>
        <v>0.5</v>
      </c>
      <c r="C30">
        <f>ROUND(C16/(C22*$B$10),2)</f>
        <v>0.5</v>
      </c>
      <c r="D30">
        <f>ROUND(D16/(D22*$B$10),2)</f>
        <v>0.4</v>
      </c>
      <c r="E30">
        <f>ROUND(E16/(E22*$B$10),2)</f>
        <v>0.6</v>
      </c>
      <c r="F30">
        <f>ROUND(F16/(F22*$B$10),2)</f>
        <v>0.8</v>
      </c>
      <c r="G30">
        <f>ROUND(G16/(G22*$B$10),2)</f>
        <v>1.6</v>
      </c>
      <c r="H30">
        <f>ROUND(H16/(H22*$B$10),2)</f>
        <v>2.4</v>
      </c>
      <c r="I30">
        <f>ROUND(I16/(I22*$B$10),2)</f>
        <v>3.2</v>
      </c>
    </row>
    <row r="31" spans="1:15" x14ac:dyDescent="0.4">
      <c r="A31" s="2" t="s">
        <v>49</v>
      </c>
      <c r="B31" s="3" t="str">
        <f>IF(B23&gt;B20,"NA",ROUND(B28/$B$9,2))</f>
        <v>NA</v>
      </c>
      <c r="C31" s="3" t="str">
        <f>IF(C23&gt;C20,"NA",ROUND(C28/$B$9,2))</f>
        <v>NA</v>
      </c>
      <c r="D31" s="3" t="str">
        <f>IF(D23&gt;D20,"NA",ROUND(D28/$B$9,2))</f>
        <v>NA</v>
      </c>
      <c r="E31" s="3" t="str">
        <f>IF(E23&gt;E20,"NA",ROUND(E28/$B$9,2))</f>
        <v>NA</v>
      </c>
      <c r="F31" s="3" t="str">
        <f>IF(F23&gt;F20,"NA",ROUND(F28/$B$9,2))</f>
        <v>NA</v>
      </c>
      <c r="G31" s="3" t="str">
        <f>IF(G23&gt;G20,"NA",ROUND(G28/$B$9,2))</f>
        <v>NA</v>
      </c>
      <c r="H31" s="3" t="str">
        <f>IF(H23&gt;H20,"NA",ROUND(H28/$B$9,2))</f>
        <v>NA</v>
      </c>
      <c r="I31" s="3" t="str">
        <f>IF(I23&gt;I20,"NA",ROUND(I28/$B$9,2))</f>
        <v>NA</v>
      </c>
    </row>
    <row r="32" spans="1:15" x14ac:dyDescent="0.4">
      <c r="A32" s="4" t="s">
        <v>34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2"/>
      <c r="N32" s="2"/>
      <c r="O32" s="2"/>
    </row>
    <row r="33" spans="1:12" x14ac:dyDescent="0.4">
      <c r="A33" t="s">
        <v>30</v>
      </c>
      <c r="B33">
        <v>50</v>
      </c>
      <c r="C33">
        <v>100</v>
      </c>
      <c r="D33">
        <v>200</v>
      </c>
      <c r="E33">
        <v>300</v>
      </c>
      <c r="F33">
        <v>400</v>
      </c>
      <c r="G33">
        <v>800</v>
      </c>
      <c r="H33">
        <v>1200</v>
      </c>
      <c r="I33">
        <v>1600</v>
      </c>
      <c r="J33">
        <v>2000</v>
      </c>
      <c r="K33">
        <v>2500</v>
      </c>
      <c r="L33">
        <v>3000</v>
      </c>
    </row>
    <row r="34" spans="1:12" x14ac:dyDescent="0.4">
      <c r="A34" t="s">
        <v>20</v>
      </c>
    </row>
    <row r="35" spans="1:12" x14ac:dyDescent="0.4">
      <c r="A35" t="s">
        <v>44</v>
      </c>
      <c r="B35">
        <v>100</v>
      </c>
      <c r="C35">
        <v>200</v>
      </c>
      <c r="D35">
        <v>500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</row>
    <row r="36" spans="1:12" x14ac:dyDescent="0.4">
      <c r="A36" t="s">
        <v>5</v>
      </c>
      <c r="B36">
        <v>500</v>
      </c>
      <c r="C36">
        <v>750</v>
      </c>
      <c r="D36">
        <v>1024</v>
      </c>
      <c r="E36">
        <v>1024</v>
      </c>
      <c r="F36">
        <v>1024</v>
      </c>
      <c r="G36">
        <v>1024</v>
      </c>
      <c r="H36">
        <v>1024</v>
      </c>
      <c r="I36">
        <v>1024</v>
      </c>
      <c r="J36">
        <v>1024</v>
      </c>
      <c r="K36">
        <v>1024</v>
      </c>
      <c r="L36">
        <v>1024</v>
      </c>
    </row>
    <row r="37" spans="1:12" x14ac:dyDescent="0.4">
      <c r="A37" t="s">
        <v>42</v>
      </c>
      <c r="B37">
        <v>50</v>
      </c>
      <c r="C37">
        <v>100</v>
      </c>
      <c r="D37">
        <v>200</v>
      </c>
      <c r="E37">
        <v>300</v>
      </c>
      <c r="F37">
        <v>400</v>
      </c>
      <c r="G37">
        <v>800</v>
      </c>
      <c r="H37">
        <v>1200</v>
      </c>
      <c r="I37">
        <v>1600</v>
      </c>
      <c r="J37">
        <v>2000</v>
      </c>
      <c r="K37">
        <v>2500</v>
      </c>
      <c r="L37">
        <v>3000</v>
      </c>
    </row>
    <row r="38" spans="1:12" x14ac:dyDescent="0.4">
      <c r="A38" t="s">
        <v>43</v>
      </c>
      <c r="B38">
        <v>500</v>
      </c>
      <c r="C38">
        <v>750</v>
      </c>
      <c r="D38">
        <v>1024</v>
      </c>
      <c r="E38">
        <v>1280</v>
      </c>
      <c r="F38">
        <v>1536</v>
      </c>
      <c r="G38">
        <v>2048</v>
      </c>
      <c r="H38">
        <v>2560</v>
      </c>
      <c r="I38">
        <v>3072</v>
      </c>
      <c r="J38">
        <v>3584</v>
      </c>
      <c r="K38">
        <v>2096</v>
      </c>
      <c r="L38">
        <v>4096</v>
      </c>
    </row>
    <row r="40" spans="1:12" x14ac:dyDescent="0.4">
      <c r="A40" t="s">
        <v>19</v>
      </c>
      <c r="B40">
        <f>IF(_xlfn.CEILING.MATH(B35*$B$14/100) &gt; B35, "NA", _xlfn.CEILING.MATH(B35*$B$14/100))</f>
        <v>100</v>
      </c>
      <c r="C40">
        <f>IF(_xlfn.CEILING.MATH(C35*$B$14/100) &gt; C35, "NA", _xlfn.CEILING.MATH(C35*$B$14/100))</f>
        <v>200</v>
      </c>
      <c r="D40">
        <f>IF(_xlfn.CEILING.MATH(D35*$B$14/100) &gt; D35, "NA", _xlfn.CEILING.MATH(D35*$B$14/100))</f>
        <v>500</v>
      </c>
      <c r="E40">
        <f>IF(_xlfn.CEILING.MATH(E35*$B$14/100) &gt; E35, "NA", _xlfn.CEILING.MATH(E35*$B$14/100))</f>
        <v>500</v>
      </c>
      <c r="F40">
        <f>IF(_xlfn.CEILING.MATH(F35*$B$14/100) &gt; F35, "NA", _xlfn.CEILING.MATH(F35*$B$14/100))</f>
        <v>500</v>
      </c>
      <c r="G40">
        <f>IF(_xlfn.CEILING.MATH(G35*$B$14/100) &gt; G35, "NA", _xlfn.CEILING.MATH(G35*$B$14/100))</f>
        <v>500</v>
      </c>
      <c r="H40">
        <f>IF(_xlfn.CEILING.MATH(H35*$B$14/100) &gt; H35, "NA", _xlfn.CEILING.MATH(H35*$B$14/100))</f>
        <v>500</v>
      </c>
      <c r="I40">
        <f>IF(_xlfn.CEILING.MATH(I35*$B$14/100) &gt; I35, "NA", _xlfn.CEILING.MATH(I35*$B$14/100))</f>
        <v>500</v>
      </c>
      <c r="J40">
        <f>IF(_xlfn.CEILING.MATH(J35*$B$14/100) &gt; J35, "NA", _xlfn.CEILING.MATH(J35*$B$14/100))</f>
        <v>500</v>
      </c>
      <c r="K40">
        <f>IF(_xlfn.CEILING.MATH(K35*$B$14/100) &gt; K35, "NA", _xlfn.CEILING.MATH(K35*$B$14/100))</f>
        <v>500</v>
      </c>
      <c r="L40">
        <f>IF(_xlfn.CEILING.MATH(L35*$B$14/100) &gt; L35, "NA", _xlfn.CEILING.MATH(L35*$B$14/100))</f>
        <v>500</v>
      </c>
    </row>
    <row r="41" spans="1:12" x14ac:dyDescent="0.4">
      <c r="A41" t="s">
        <v>39</v>
      </c>
      <c r="B41">
        <f>IF($B$12&gt;B36,"NA",$B$12*B40)</f>
        <v>100</v>
      </c>
      <c r="C41">
        <f>IF($B$12&gt;C36,"NA",$B$12*C40)</f>
        <v>200</v>
      </c>
      <c r="D41">
        <f>IF($B$12&gt;D36,"NA",$B$12*D40)</f>
        <v>500</v>
      </c>
      <c r="E41">
        <f>IF($B$12&gt;E36,"NA",$B$12*E40)</f>
        <v>500</v>
      </c>
      <c r="F41">
        <f>IF($B$12&gt;F36,"NA",$B$12*F40)</f>
        <v>500</v>
      </c>
      <c r="G41">
        <f>IF($B$12&gt;G36,"NA",$B$12*G40)</f>
        <v>500</v>
      </c>
      <c r="H41">
        <f>IF($B$12&gt;H36,"NA",$B$12*H40)</f>
        <v>500</v>
      </c>
      <c r="I41">
        <f>IF($B$12&gt;I36,"NA",$B$12*I40)</f>
        <v>500</v>
      </c>
      <c r="J41">
        <f>IF($B$12&gt;J36,"NA",$B$12*J40)</f>
        <v>500</v>
      </c>
      <c r="K41">
        <f>IF($B$12&gt;K36,"NA",$B$12*K40)</f>
        <v>500</v>
      </c>
      <c r="L41">
        <f>IF($B$12&gt;L36,"NA",$B$12*L40)</f>
        <v>500</v>
      </c>
    </row>
    <row r="43" spans="1:12" x14ac:dyDescent="0.4">
      <c r="A43" t="s">
        <v>37</v>
      </c>
      <c r="B43">
        <v>44.2</v>
      </c>
      <c r="C43">
        <v>33.15</v>
      </c>
      <c r="D43">
        <v>11.05</v>
      </c>
      <c r="E43">
        <v>44.2</v>
      </c>
      <c r="F43">
        <v>22.1</v>
      </c>
      <c r="G43">
        <v>49.5</v>
      </c>
      <c r="H43">
        <v>17.68</v>
      </c>
      <c r="I43">
        <v>42.430999999999997</v>
      </c>
      <c r="J43">
        <v>10.61</v>
      </c>
      <c r="K43">
        <v>13.26</v>
      </c>
      <c r="L43">
        <v>15.91</v>
      </c>
    </row>
    <row r="44" spans="1:12" x14ac:dyDescent="0.4">
      <c r="A44" t="s">
        <v>38</v>
      </c>
      <c r="B44">
        <f>IF(B37&lt;1024,((_xlfn.CEILING.MATH((B37+1)/1000,0.25)*1000) - B37)/B43,((_xlfn.CEILING.MATH(B37/1024,0.25)*1024) - B37)/B43)</f>
        <v>4.5248868778280542</v>
      </c>
      <c r="C44">
        <f t="shared" ref="C44:L44" si="3">IF(C37&lt;1024,((_xlfn.CEILING.MATH((C37+1)/1000,0.25)*1000) - C37)/C43,((_xlfn.CEILING.MATH(C37/1024,0.25)*1024) - C37)/C43)</f>
        <v>4.5248868778280542</v>
      </c>
      <c r="D44">
        <f t="shared" si="3"/>
        <v>4.5248868778280542</v>
      </c>
      <c r="E44">
        <f t="shared" si="3"/>
        <v>4.5248868778280542</v>
      </c>
      <c r="F44">
        <f t="shared" si="3"/>
        <v>4.5248868778280542</v>
      </c>
      <c r="G44">
        <f t="shared" si="3"/>
        <v>4.0404040404040407</v>
      </c>
      <c r="H44">
        <f t="shared" si="3"/>
        <v>4.5248868778280542</v>
      </c>
      <c r="I44">
        <f t="shared" si="3"/>
        <v>4.5249935188894916</v>
      </c>
      <c r="J44">
        <f t="shared" si="3"/>
        <v>4.5240339302544772</v>
      </c>
      <c r="K44">
        <f t="shared" si="3"/>
        <v>4.5248868778280542</v>
      </c>
      <c r="L44">
        <f t="shared" si="3"/>
        <v>4.5254556882463861</v>
      </c>
    </row>
    <row r="45" spans="1:12" x14ac:dyDescent="0.4">
      <c r="A45" t="s">
        <v>40</v>
      </c>
      <c r="B45">
        <f t="shared" ref="B45:L45" si="4">IF(B41&lt;=B38,IF(B41&lt;=B37,B41,IF(B41 &lt;= 750, _xlfn.CEILING.MATH(B41/1000,0.25)*1000,_xlfn.CEILING.MATH(B41/1024,0.25)*1024)), "NA")</f>
        <v>250</v>
      </c>
      <c r="C45">
        <f t="shared" si="4"/>
        <v>250</v>
      </c>
      <c r="D45">
        <f t="shared" si="4"/>
        <v>500</v>
      </c>
      <c r="E45">
        <f t="shared" si="4"/>
        <v>500</v>
      </c>
      <c r="F45">
        <f t="shared" si="4"/>
        <v>500</v>
      </c>
      <c r="G45">
        <f t="shared" si="4"/>
        <v>500</v>
      </c>
      <c r="H45">
        <f t="shared" si="4"/>
        <v>500</v>
      </c>
      <c r="I45">
        <f t="shared" si="4"/>
        <v>500</v>
      </c>
      <c r="J45">
        <f t="shared" si="4"/>
        <v>500</v>
      </c>
      <c r="K45">
        <f t="shared" si="4"/>
        <v>500</v>
      </c>
      <c r="L45">
        <f t="shared" si="4"/>
        <v>500</v>
      </c>
    </row>
    <row r="47" spans="1:12" x14ac:dyDescent="0.4">
      <c r="A47" t="s">
        <v>36</v>
      </c>
      <c r="B47">
        <f t="shared" ref="B47:L47" si="5">IF(B41&lt;=B38,ROUND(IF(B41&lt;=B37,0,(B45-B37)/B44),2),"NA")</f>
        <v>44.2</v>
      </c>
      <c r="C47">
        <f t="shared" si="5"/>
        <v>33.15</v>
      </c>
      <c r="D47">
        <f t="shared" si="5"/>
        <v>66.3</v>
      </c>
      <c r="E47">
        <f t="shared" si="5"/>
        <v>44.2</v>
      </c>
      <c r="F47">
        <f t="shared" si="5"/>
        <v>22.1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</row>
    <row r="48" spans="1:12" x14ac:dyDescent="0.4">
      <c r="A48" t="s">
        <v>35</v>
      </c>
      <c r="B48">
        <f>IF(B41&lt;=B38,ROUND((B33*$C$5)+B47,2),"NA")</f>
        <v>154.46</v>
      </c>
      <c r="C48">
        <f>IF(C41&lt;=C38,ROUND((C33*$C$5)+C47,2),"NA")</f>
        <v>253.67</v>
      </c>
      <c r="D48">
        <f>IF(D41&lt;=D38,ROUND((D33*$C$5)+D47,2),"NA")</f>
        <v>507.34</v>
      </c>
      <c r="E48">
        <f>IF(E41&lt;=E38,ROUND((E33*$C$5)+E47,2),"NA")</f>
        <v>705.76</v>
      </c>
      <c r="F48">
        <f>IF(F41&lt;=F38,ROUND((F33*$C$5)+F47,2),"NA")</f>
        <v>904.18</v>
      </c>
      <c r="G48">
        <f>IF(G41&lt;=G38,ROUND((G33*$C$5)+G47,2),"NA")</f>
        <v>1764.16</v>
      </c>
      <c r="H48">
        <f>IF(H41&lt;=H38,ROUND((H33*$C$5)+H47,2),"NA")</f>
        <v>2646.24</v>
      </c>
      <c r="I48">
        <f>IF(I41&lt;=I38,ROUND((I33*$C$5)+I47,2),"NA")</f>
        <v>3528.32</v>
      </c>
      <c r="J48">
        <f>IF(J41&lt;=J38,ROUND((J33*$C$5)+J47,2),"NA")</f>
        <v>4410.3999999999996</v>
      </c>
      <c r="K48">
        <f>IF(K41&lt;=K38,ROUND((K33*$C$5)+K47,2),"NA")</f>
        <v>5513</v>
      </c>
      <c r="L48">
        <f>IF(L41&lt;=L38,ROUND((L33*$C$5)+L47,2),"NA")</f>
        <v>6615.6</v>
      </c>
    </row>
    <row r="50" spans="1:12" x14ac:dyDescent="0.4">
      <c r="A50" t="s">
        <v>9</v>
      </c>
      <c r="B50">
        <f>_xlfn.CEILING.MATH($B$13/B40)</f>
        <v>70</v>
      </c>
      <c r="C50">
        <f>_xlfn.CEILING.MATH($B$13/C40)</f>
        <v>35</v>
      </c>
      <c r="D50">
        <f>_xlfn.CEILING.MATH($B$13/D40)</f>
        <v>14</v>
      </c>
      <c r="E50">
        <f>_xlfn.CEILING.MATH($B$13/E40)</f>
        <v>14</v>
      </c>
      <c r="F50">
        <f>_xlfn.CEILING.MATH($B$13/F40)</f>
        <v>14</v>
      </c>
      <c r="G50">
        <f>_xlfn.CEILING.MATH($B$13/G40)</f>
        <v>14</v>
      </c>
      <c r="H50">
        <f>_xlfn.CEILING.MATH($B$13/H40)</f>
        <v>14</v>
      </c>
      <c r="I50">
        <f>_xlfn.CEILING.MATH($B$13/I40)</f>
        <v>14</v>
      </c>
      <c r="J50">
        <f>_xlfn.CEILING.MATH($B$13/J40)</f>
        <v>14</v>
      </c>
      <c r="K50">
        <f>_xlfn.CEILING.MATH($B$13/K40)</f>
        <v>14</v>
      </c>
      <c r="L50">
        <f>_xlfn.CEILING.MATH($B$13/L40)</f>
        <v>14</v>
      </c>
    </row>
    <row r="51" spans="1:12" x14ac:dyDescent="0.4">
      <c r="A51" t="s">
        <v>10</v>
      </c>
      <c r="B51">
        <f t="shared" ref="B51:L51" si="6">IF(B41&lt;=B38,ROUND(B48*B50,2),"NA")</f>
        <v>10812.2</v>
      </c>
      <c r="C51">
        <f t="shared" si="6"/>
        <v>8878.4500000000007</v>
      </c>
      <c r="D51">
        <f t="shared" si="6"/>
        <v>7102.76</v>
      </c>
      <c r="E51">
        <f t="shared" si="6"/>
        <v>9880.64</v>
      </c>
      <c r="F51">
        <f t="shared" si="6"/>
        <v>12658.52</v>
      </c>
      <c r="G51">
        <f t="shared" si="6"/>
        <v>24698.240000000002</v>
      </c>
      <c r="H51">
        <f t="shared" si="6"/>
        <v>37047.360000000001</v>
      </c>
      <c r="I51">
        <f t="shared" si="6"/>
        <v>49396.480000000003</v>
      </c>
      <c r="J51">
        <f t="shared" si="6"/>
        <v>61745.599999999999</v>
      </c>
      <c r="K51">
        <f t="shared" si="6"/>
        <v>77182</v>
      </c>
      <c r="L51">
        <f t="shared" si="6"/>
        <v>92618.4</v>
      </c>
    </row>
    <row r="53" spans="1:12" x14ac:dyDescent="0.4">
      <c r="A53" t="s">
        <v>51</v>
      </c>
      <c r="B53">
        <f>ROUND((B33/(B40*$B$10)),2)</f>
        <v>0.5</v>
      </c>
      <c r="C53">
        <f>ROUND((C33/(C40*$B$10)),2)</f>
        <v>0.5</v>
      </c>
      <c r="D53">
        <f>ROUND((D33/(D40*$B$10)),2)</f>
        <v>0.4</v>
      </c>
      <c r="E53">
        <f>ROUND((E33/(E40*$B$10)),2)</f>
        <v>0.6</v>
      </c>
      <c r="F53">
        <f>ROUND((F33/(F40*$B$10)),2)</f>
        <v>0.8</v>
      </c>
      <c r="G53">
        <f>ROUND((G33/(G40*$B$10)),2)</f>
        <v>1.6</v>
      </c>
      <c r="H53">
        <f>ROUND((H33/(H40*$B$10)),2)</f>
        <v>2.4</v>
      </c>
      <c r="I53">
        <f>ROUND((I33/(I40*$B$10)),2)</f>
        <v>3.2</v>
      </c>
      <c r="J53">
        <f>ROUND((J33/(J40*$B$10)),2)</f>
        <v>4</v>
      </c>
      <c r="K53">
        <f>ROUND((K33/(K40*$B$10)),2)</f>
        <v>5</v>
      </c>
      <c r="L53">
        <f>ROUND((L33/(L40*$B$10)),2)</f>
        <v>6</v>
      </c>
    </row>
    <row r="54" spans="1:12" x14ac:dyDescent="0.4">
      <c r="A54" s="2" t="s">
        <v>49</v>
      </c>
      <c r="B54" s="3">
        <f>IF(B41&gt;B38,"NA",ROUND(B51/$B$9,2))</f>
        <v>1.54</v>
      </c>
      <c r="C54" s="3">
        <f>IF(C41&gt;C38,"NA",ROUND(C51/$B$9,2))</f>
        <v>1.27</v>
      </c>
      <c r="D54" s="3">
        <f>IF(D41&gt;D38,"NA",ROUND(D51/$B$9,2))</f>
        <v>1.01</v>
      </c>
      <c r="E54" s="3">
        <f>IF(E41&gt;E38,"NA",ROUND(E51/$B$9,2))</f>
        <v>1.41</v>
      </c>
      <c r="F54" s="3">
        <f>IF(F41&gt;F38,"NA",ROUND(F51/$B$9,2))</f>
        <v>1.81</v>
      </c>
      <c r="G54" s="3">
        <f>IF(G41&gt;G38,"NA",ROUND(G51/$B$9,2))</f>
        <v>3.53</v>
      </c>
      <c r="H54" s="3">
        <f>IF(H41&gt;H38,"NA",ROUND(H51/$B$9,2))</f>
        <v>5.29</v>
      </c>
      <c r="I54" s="3">
        <f>IF(I41&gt;I38,"NA",ROUND(I51/$B$9,2))</f>
        <v>7.06</v>
      </c>
      <c r="J54" s="3">
        <f>IF(J41&gt;J38,"NA",ROUND(J51/$B$9,2))</f>
        <v>8.82</v>
      </c>
      <c r="K54" s="3">
        <f>IF(K41&gt;K38,"NA",ROUND(K51/$B$9,2))</f>
        <v>11.03</v>
      </c>
      <c r="L54" s="3">
        <f>IF(L41&gt;L38,"NA",ROUND(L51/$B$9,2))</f>
        <v>13.23</v>
      </c>
    </row>
    <row r="55" spans="1:12" x14ac:dyDescent="0.4">
      <c r="A55" s="4" t="s">
        <v>41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4">
      <c r="A56" t="s">
        <v>30</v>
      </c>
      <c r="C56">
        <v>125</v>
      </c>
      <c r="D56">
        <v>250</v>
      </c>
      <c r="E56">
        <v>500</v>
      </c>
      <c r="F56">
        <v>1000</v>
      </c>
      <c r="G56">
        <v>1500</v>
      </c>
      <c r="H56">
        <v>2000</v>
      </c>
      <c r="I56">
        <v>2500</v>
      </c>
      <c r="J56">
        <v>3000</v>
      </c>
      <c r="K56">
        <v>3500</v>
      </c>
      <c r="L56">
        <v>4000</v>
      </c>
    </row>
    <row r="57" spans="1:12" x14ac:dyDescent="0.4">
      <c r="A57" t="s">
        <v>20</v>
      </c>
    </row>
    <row r="58" spans="1:12" x14ac:dyDescent="0.4">
      <c r="A58" t="s">
        <v>44</v>
      </c>
      <c r="C58">
        <v>50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</row>
    <row r="59" spans="1:12" x14ac:dyDescent="0.4">
      <c r="A59" t="s">
        <v>5</v>
      </c>
      <c r="C59">
        <v>1024</v>
      </c>
      <c r="D59">
        <v>1024</v>
      </c>
      <c r="E59">
        <v>1024</v>
      </c>
      <c r="F59">
        <v>1024</v>
      </c>
      <c r="G59">
        <v>1024</v>
      </c>
      <c r="H59">
        <v>1024</v>
      </c>
      <c r="I59">
        <v>1024</v>
      </c>
      <c r="J59">
        <v>1024</v>
      </c>
      <c r="K59">
        <v>1024</v>
      </c>
      <c r="L59">
        <v>1024</v>
      </c>
    </row>
    <row r="60" spans="1:12" x14ac:dyDescent="0.4">
      <c r="A60" t="s">
        <v>42</v>
      </c>
      <c r="C60">
        <v>250</v>
      </c>
      <c r="D60">
        <v>500</v>
      </c>
      <c r="E60">
        <v>750</v>
      </c>
      <c r="F60">
        <v>1024</v>
      </c>
      <c r="G60">
        <v>1536</v>
      </c>
      <c r="H60">
        <v>2048</v>
      </c>
      <c r="I60">
        <v>2560</v>
      </c>
      <c r="J60">
        <v>3072</v>
      </c>
      <c r="K60">
        <v>3548</v>
      </c>
      <c r="L60">
        <v>4096</v>
      </c>
    </row>
    <row r="61" spans="1:12" x14ac:dyDescent="0.4">
      <c r="A61" t="s">
        <v>43</v>
      </c>
      <c r="C61">
        <v>1024</v>
      </c>
      <c r="D61">
        <v>1024</v>
      </c>
      <c r="E61">
        <v>1024</v>
      </c>
      <c r="F61">
        <v>1024</v>
      </c>
      <c r="G61">
        <v>1536</v>
      </c>
      <c r="H61">
        <v>2048</v>
      </c>
      <c r="I61">
        <v>2560</v>
      </c>
      <c r="J61">
        <v>3072</v>
      </c>
      <c r="K61">
        <v>3548</v>
      </c>
      <c r="L61">
        <v>4096</v>
      </c>
    </row>
    <row r="63" spans="1:12" x14ac:dyDescent="0.4">
      <c r="A63" t="s">
        <v>19</v>
      </c>
      <c r="C63">
        <f>IF(_xlfn.CEILING.MATH(C58*$B$14/100) &gt; C58, "NA", _xlfn.CEILING.MATH(C58*$B$14/100))</f>
        <v>50</v>
      </c>
      <c r="D63">
        <f>IF(_xlfn.CEILING.MATH(D58*$B$14/100) &gt; D58, "NA", _xlfn.CEILING.MATH(D58*$B$14/100))</f>
        <v>100</v>
      </c>
      <c r="E63">
        <f>IF(_xlfn.CEILING.MATH(E58*$B$14/100) &gt; E58, "NA", _xlfn.CEILING.MATH(E58*$B$14/100))</f>
        <v>100</v>
      </c>
      <c r="F63">
        <f>IF(_xlfn.CEILING.MATH(F58*$B$14/100) &gt; F58, "NA", _xlfn.CEILING.MATH(F58*$B$14/100))</f>
        <v>100</v>
      </c>
      <c r="G63">
        <f>IF(_xlfn.CEILING.MATH(G58*$B$14/100) &gt; G58, "NA", _xlfn.CEILING.MATH(G58*$B$14/100))</f>
        <v>100</v>
      </c>
      <c r="H63">
        <f>IF(_xlfn.CEILING.MATH(H58*$B$14/100) &gt; H58, "NA", _xlfn.CEILING.MATH(H58*$B$14/100))</f>
        <v>100</v>
      </c>
      <c r="I63">
        <f>IF(_xlfn.CEILING.MATH(I58*$B$14/100) &gt; I58, "NA", _xlfn.CEILING.MATH(I58*$B$14/100))</f>
        <v>100</v>
      </c>
      <c r="J63">
        <f>IF(_xlfn.CEILING.MATH(J58*$B$14/100) &gt; J58, "NA", _xlfn.CEILING.MATH(J58*$B$14/100))</f>
        <v>100</v>
      </c>
      <c r="K63">
        <f>IF(_xlfn.CEILING.MATH(K58*$B$14/100) &gt; K58, "NA", _xlfn.CEILING.MATH(K58*$B$14/100))</f>
        <v>100</v>
      </c>
      <c r="L63">
        <f>IF(_xlfn.CEILING.MATH(L58*$B$14/100) &gt; L58, "NA", _xlfn.CEILING.MATH(L58*$B$14/100))</f>
        <v>100</v>
      </c>
    </row>
    <row r="64" spans="1:12" x14ac:dyDescent="0.4">
      <c r="A64" t="s">
        <v>39</v>
      </c>
      <c r="C64">
        <f>IF($B$12&gt;C59,"NA",$B$12*C63)</f>
        <v>50</v>
      </c>
      <c r="D64">
        <f>IF($B$12&gt;D59,"NA",$B$12*D63)</f>
        <v>100</v>
      </c>
      <c r="E64">
        <f>IF($B$12&gt;E59,"NA",$B$12*E63)</f>
        <v>100</v>
      </c>
      <c r="F64">
        <f>IF($B$12&gt;F59,"NA",$B$12*F63)</f>
        <v>100</v>
      </c>
      <c r="G64">
        <f>IF($B$12&gt;G59,"NA",$B$12*G63)</f>
        <v>100</v>
      </c>
      <c r="H64">
        <f>IF($B$12&gt;H59,"NA",$B$12*H63)</f>
        <v>100</v>
      </c>
      <c r="I64">
        <f>IF($B$12&gt;I59,"NA",$B$12*I63)</f>
        <v>100</v>
      </c>
      <c r="J64">
        <f>IF($B$12&gt;J59,"NA",$B$12*J63)</f>
        <v>100</v>
      </c>
      <c r="K64">
        <f>IF($B$12&gt;K59,"NA",$B$12*K63)</f>
        <v>100</v>
      </c>
      <c r="L64">
        <f>IF($B$12&gt;L59,"NA",$B$12*L63)</f>
        <v>100</v>
      </c>
    </row>
    <row r="66" spans="1:12" x14ac:dyDescent="0.4">
      <c r="A66" t="s">
        <v>37</v>
      </c>
      <c r="C66">
        <v>110.5</v>
      </c>
      <c r="D66">
        <v>110.5</v>
      </c>
      <c r="E66">
        <v>121.11</v>
      </c>
    </row>
    <row r="67" spans="1:12" x14ac:dyDescent="0.4">
      <c r="A67" t="s">
        <v>38</v>
      </c>
      <c r="C67">
        <f>IF(C60&lt;1024,((_xlfn.CEILING.MATH((C60+1)/1000,0.25)*1000) - C60)/C66,((_xlfn.CEILING.MATH(C60/1024,0.25)*1024) - C60)/C66)</f>
        <v>2.2624434389140271</v>
      </c>
      <c r="D67">
        <f t="shared" ref="D67:E67" si="7">IF(D60&lt;1024,((_xlfn.CEILING.MATH((D60+1)/1000,0.25)*1000) - D60)/D66,((_xlfn.CEILING.MATH(D60/1024,0.25)*1024) - D60)/D66)</f>
        <v>2.2624434389140271</v>
      </c>
      <c r="E67">
        <f t="shared" si="7"/>
        <v>2.0642391214598299</v>
      </c>
    </row>
    <row r="68" spans="1:12" x14ac:dyDescent="0.4">
      <c r="A68" t="s">
        <v>40</v>
      </c>
      <c r="C68">
        <f>IF(C64&lt;=C61,IF(C64&lt;=C60,C64,IF(C64 &lt;= 750, _xlfn.CEILING.MATH(C64/1000,0.25)*1000,_xlfn.CEILING.MATH(C64/1024,0.25)*1024)), "NA")</f>
        <v>50</v>
      </c>
      <c r="D68">
        <f>IF(D64&lt;=D61,IF(D64&lt;=D60,D64,IF(D64 &lt;= 750, _xlfn.CEILING.MATH(D64/1000,0.25)*1000,_xlfn.CEILING.MATH(D64/1024,0.25)*1024)), "NA")</f>
        <v>100</v>
      </c>
      <c r="E68">
        <f>IF(E64&lt;=E61,IF(E64&lt;=E60,E64,IF(E64 &lt;= 750, _xlfn.CEILING.MATH(E64/1000,0.25)*1000,_xlfn.CEILING.MATH(E64/1024,0.25)*1024)), "NA")</f>
        <v>100</v>
      </c>
    </row>
    <row r="70" spans="1:12" x14ac:dyDescent="0.4">
      <c r="A70" t="s">
        <v>36</v>
      </c>
      <c r="C70">
        <f>IF(C64&lt;=C61,ROUND(IF(C64&lt;=C60,0,(C68-C60)/C67),2),"NA")</f>
        <v>0</v>
      </c>
      <c r="D70">
        <f>IF(D64&lt;=D61,ROUND(IF(D64&lt;=D60,0,(D68-D60)/D67),2),"NA")</f>
        <v>0</v>
      </c>
      <c r="E70">
        <f>IF(E64&lt;=E61,ROUND(IF(E64&lt;=E60,0,(E68-E60)/E67),2),"NA")</f>
        <v>0</v>
      </c>
      <c r="F70" s="8"/>
      <c r="G70" s="8"/>
      <c r="H70" s="8"/>
      <c r="I70" s="8"/>
      <c r="J70" s="8"/>
      <c r="K70" s="8"/>
      <c r="L70" s="8"/>
    </row>
    <row r="71" spans="1:12" x14ac:dyDescent="0.4">
      <c r="A71" t="s">
        <v>35</v>
      </c>
      <c r="C71">
        <f>IF(C64&lt;=C61,ROUND((C56*$D$5)+C70,2),"NA")</f>
        <v>684.38</v>
      </c>
      <c r="D71">
        <f>IF(D64&lt;=D61,ROUND((D56*$D$5)+D70,2),"NA")</f>
        <v>1368.76</v>
      </c>
      <c r="E71">
        <f>IF(E64&lt;=E61,ROUND((E56*$D$5)+E70,2),"NA")</f>
        <v>2737.52</v>
      </c>
      <c r="F71">
        <f>IF(F64&lt;=F61,ROUND((F56*$D$5)+F70,2),"NA")</f>
        <v>5475.04</v>
      </c>
      <c r="G71">
        <f>IF(G64&lt;=G61,ROUND((G56*$D$5)+G70,2),"NA")</f>
        <v>8212.56</v>
      </c>
      <c r="H71">
        <f>IF(H64&lt;=H61,ROUND((H56*$D$5)+H70,2),"NA")</f>
        <v>10950.08</v>
      </c>
      <c r="I71">
        <f>IF(I64&lt;=I61,ROUND((I56*$D$5)+I70,2),"NA")</f>
        <v>13687.6</v>
      </c>
      <c r="J71">
        <f>IF(J64&lt;=J61,ROUND((J56*$D$5)+J70,2),"NA")</f>
        <v>16425.12</v>
      </c>
      <c r="K71">
        <f>IF(K64&lt;=K61,ROUND((K56*$D$5)+K70,2),"NA")</f>
        <v>19162.64</v>
      </c>
      <c r="L71">
        <f>IF(L64&lt;=L61,ROUND((L56*$D$5)+L70,2),"NA")</f>
        <v>21900.16</v>
      </c>
    </row>
    <row r="73" spans="1:12" x14ac:dyDescent="0.4">
      <c r="A73" t="s">
        <v>9</v>
      </c>
      <c r="C73">
        <f>_xlfn.CEILING.MATH($B$13/C63)</f>
        <v>140</v>
      </c>
      <c r="D73">
        <f>_xlfn.CEILING.MATH($B$13/D63)</f>
        <v>70</v>
      </c>
      <c r="E73">
        <f>_xlfn.CEILING.MATH($B$13/E63)</f>
        <v>70</v>
      </c>
      <c r="F73">
        <f>_xlfn.CEILING.MATH($B$13/F63)</f>
        <v>70</v>
      </c>
      <c r="G73">
        <f>_xlfn.CEILING.MATH($B$13/G63)</f>
        <v>70</v>
      </c>
      <c r="H73">
        <f>_xlfn.CEILING.MATH($B$13/H63)</f>
        <v>70</v>
      </c>
      <c r="I73">
        <f>_xlfn.CEILING.MATH($B$13/I63)</f>
        <v>70</v>
      </c>
      <c r="J73">
        <f>_xlfn.CEILING.MATH($B$13/J63)</f>
        <v>70</v>
      </c>
      <c r="K73">
        <f>_xlfn.CEILING.MATH($B$13/K63)</f>
        <v>70</v>
      </c>
      <c r="L73">
        <f>_xlfn.CEILING.MATH($B$13/L63)</f>
        <v>70</v>
      </c>
    </row>
    <row r="74" spans="1:12" x14ac:dyDescent="0.4">
      <c r="A74" t="s">
        <v>10</v>
      </c>
      <c r="C74">
        <f t="shared" ref="C74:L74" si="8">IF(C64&lt;=C61,ROUND(C71*C73,2),"NA")</f>
        <v>95813.2</v>
      </c>
      <c r="D74">
        <f t="shared" si="8"/>
        <v>95813.2</v>
      </c>
      <c r="E74">
        <f t="shared" si="8"/>
        <v>191626.4</v>
      </c>
      <c r="F74">
        <f t="shared" si="8"/>
        <v>383252.8</v>
      </c>
      <c r="G74">
        <f t="shared" si="8"/>
        <v>574879.19999999995</v>
      </c>
      <c r="H74">
        <f t="shared" si="8"/>
        <v>766505.6</v>
      </c>
      <c r="I74">
        <f t="shared" si="8"/>
        <v>958132</v>
      </c>
      <c r="J74">
        <f t="shared" si="8"/>
        <v>1149758.3999999999</v>
      </c>
      <c r="K74">
        <f t="shared" si="8"/>
        <v>1341384.8</v>
      </c>
      <c r="L74">
        <f t="shared" si="8"/>
        <v>1533011.2</v>
      </c>
    </row>
    <row r="76" spans="1:12" x14ac:dyDescent="0.4">
      <c r="A76" t="s">
        <v>51</v>
      </c>
      <c r="C76">
        <f>ROUND(C56/(C63*$B$10),2)</f>
        <v>2.5</v>
      </c>
      <c r="D76">
        <f>ROUND(D56/(D63*$B$10),2)</f>
        <v>2.5</v>
      </c>
      <c r="E76">
        <f>ROUND(E56/(E63*$B$10),2)</f>
        <v>5</v>
      </c>
      <c r="F76">
        <f>ROUND(F56/(F63*$B$10),2)</f>
        <v>10</v>
      </c>
      <c r="G76">
        <f>ROUND(G56/(G63*$B$10),2)</f>
        <v>15</v>
      </c>
      <c r="H76">
        <f>ROUND(H56/(H63*$B$10),2)</f>
        <v>20</v>
      </c>
      <c r="I76">
        <f>ROUND(I56/(I63*$B$10),2)</f>
        <v>25</v>
      </c>
      <c r="J76">
        <f>ROUND(J56/(J63*$B$10),2)</f>
        <v>30</v>
      </c>
      <c r="K76">
        <f>ROUND(K56/(K63*$B$10),2)</f>
        <v>35</v>
      </c>
      <c r="L76">
        <f>ROUND(L56/(L63*$B$10),2)</f>
        <v>40</v>
      </c>
    </row>
    <row r="77" spans="1:12" x14ac:dyDescent="0.4">
      <c r="A77" s="2" t="s">
        <v>49</v>
      </c>
      <c r="B77" s="3"/>
      <c r="C77" s="3">
        <f>IF(C64&gt;C61,"NA",ROUND(C74/$B$9,2))</f>
        <v>13.69</v>
      </c>
      <c r="D77" s="3">
        <f>IF(D64&gt;D61,"NA",ROUND(D74/$B$9,2))</f>
        <v>13.69</v>
      </c>
      <c r="E77" s="3">
        <f>IF(E64&gt;E61,"NA",ROUND(E74/$B$9,2))</f>
        <v>27.38</v>
      </c>
      <c r="F77" s="3">
        <f>IF(F64&gt;F61,"NA",ROUND(F74/$B$9,2))</f>
        <v>54.75</v>
      </c>
      <c r="G77" s="3">
        <f>IF(G64&gt;G61,"NA",ROUND(G74/$B$9,2))</f>
        <v>82.13</v>
      </c>
      <c r="H77" s="3">
        <f>IF(H64&gt;H61,"NA",ROUND(H74/$B$9,2))</f>
        <v>109.5</v>
      </c>
      <c r="I77" s="3">
        <f>IF(I64&gt;I61,"NA",ROUND(I74/$B$9,2))</f>
        <v>136.88</v>
      </c>
      <c r="J77" s="3">
        <f>IF(J64&gt;J61,"NA",ROUND(J74/$B$9,2))</f>
        <v>164.25</v>
      </c>
      <c r="K77" s="3">
        <f>IF(K64&gt;K61,"NA",ROUND(K74/$B$9,2))</f>
        <v>191.63</v>
      </c>
      <c r="L77" s="3">
        <f>IF(L64&gt;L61,"NA",ROUND(L74/$B$9,2))</f>
        <v>219</v>
      </c>
    </row>
  </sheetData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Mananged Instance (Gen5)</vt:lpstr>
      <vt:lpstr>vCore (Gen 5)</vt:lpstr>
      <vt:lpstr>eDTU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2021-08-20T09:16:17Z</dcterms:created>
  <dcterms:modified xsi:type="dcterms:W3CDTF">2021-08-20T09:16:30Z</dcterms:modified>
</cp:coreProperties>
</file>