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NMIMS\BBA\BBA VI Marketing Analytics\Module 2a PCA\"/>
    </mc:Choice>
  </mc:AlternateContent>
  <xr:revisionPtr revIDLastSave="9" documentId="13_ncr:1_{FB7DE442-B095-4155-B68E-AC61B6BFEF0C}" xr6:coauthVersionLast="45" xr6:coauthVersionMax="45" xr10:uidLastSave="{78FDA46F-97A5-4EAB-949A-21365AE0EBA9}"/>
  <bookViews>
    <workbookView xWindow="-110" yWindow="-110" windowWidth="19420" windowHeight="10420" firstSheet="4" xr2:uid="{00000000-000D-0000-FFFF-FFFF00000000}"/>
  </bookViews>
  <sheets>
    <sheet name="cluster" sheetId="7" r:id="rId1"/>
    <sheet name="PC 1" sheetId="1" r:id="rId2"/>
    <sheet name="PC 2" sheetId="2" r:id="rId3"/>
    <sheet name="PC 3" sheetId="3" r:id="rId4"/>
    <sheet name="PC 4" sheetId="4" r:id="rId5"/>
    <sheet name="PC 6" sheetId="6" r:id="rId6"/>
    <sheet name="PC 5" sheetId="5" r:id="rId7"/>
    <sheet name="How many factrors" sheetId="8" r:id="rId8"/>
    <sheet name="Communalities" sheetId="10" r:id="rId9"/>
    <sheet name="Rotations" sheetId="9" r:id="rId10"/>
  </sheets>
  <externalReferences>
    <externalReference r:id="rId11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genehunt_adj" localSheetId="0" hidden="1">cluster!$H$5:$H$8</definedName>
    <definedName name="genehunt_apr" localSheetId="0" hidden="1">50</definedName>
    <definedName name="genehunt_chc" localSheetId="0" hidden="1">-4146</definedName>
    <definedName name="genehunt_chd" localSheetId="0" hidden="1">1</definedName>
    <definedName name="genehunt_che" localSheetId="0" hidden="1">1</definedName>
    <definedName name="genehunt_cht" localSheetId="0" hidden="1">-4146</definedName>
    <definedName name="genehunt_chu" localSheetId="0" hidden="1">3</definedName>
    <definedName name="genehunt_clm" localSheetId="0" hidden="1">200</definedName>
    <definedName name="genehunt_cns1" localSheetId="0" hidden="1">49</definedName>
    <definedName name="genehunt_cns2" localSheetId="0" hidden="1">1</definedName>
    <definedName name="genehunt_crp" localSheetId="0" hidden="1">1</definedName>
    <definedName name="genehunt_crs" localSheetId="0" hidden="1" xml:space="preserve"> 0.9</definedName>
    <definedName name="genehunt_ggp" localSheetId="0" hidden="1" xml:space="preserve"> 0.98</definedName>
    <definedName name="genehunt_grs" localSheetId="0" hidden="1">2</definedName>
    <definedName name="genehunt_ich" localSheetId="0" hidden="1">cluster!$H$5:$H$8</definedName>
    <definedName name="genehunt_int" localSheetId="0" hidden="1">1</definedName>
    <definedName name="genehunt_mth" localSheetId="0" hidden="1">1</definedName>
    <definedName name="genehunt_mut" localSheetId="0" hidden="1" xml:space="preserve"> 0.01</definedName>
    <definedName name="genehunt_ncn" localSheetId="0" hidden="1">2</definedName>
    <definedName name="genehunt_psz" localSheetId="0" hidden="1">50</definedName>
    <definedName name="genehunt_ref1" localSheetId="0" hidden="1">cluster!$H$5:$H$8</definedName>
    <definedName name="genehunt_ref2" localSheetId="0" hidden="1">cluster!$H$5:$H$8</definedName>
    <definedName name="genehunt_rel1" localSheetId="0" hidden="1">1</definedName>
    <definedName name="genehunt_rel2" localSheetId="0" hidden="1">3</definedName>
    <definedName name="genehunt_rng1" localSheetId="0" hidden="1">FALSE</definedName>
    <definedName name="genehunt_rng2" localSheetId="0" hidden="1">FALSE</definedName>
    <definedName name="genehunt_swt" localSheetId="0" hidden="1">2</definedName>
    <definedName name="genehunt_tlm" localSheetId="0" hidden="1">30</definedName>
    <definedName name="genehunt_trg" localSheetId="0" hidden="1">cluster!$S$8</definedName>
    <definedName name="genehunt_typ" localSheetId="0" hidden="1">1</definedName>
    <definedName name="genehunt_val" localSheetId="0" hidden="1">0</definedName>
    <definedName name="Lookup">[1]cluster!$A$9:$N$58</definedName>
    <definedName name="Pal_Workbook_GUID" hidden="1">"YV1RHK3JSH8N36PEM91QKHW1"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cluster!$H$5:$H$8</definedName>
    <definedName name="solver_adj" localSheetId="8" hidden="1">Communalities!$B$7:$G$7</definedName>
    <definedName name="solver_adj" localSheetId="7" hidden="1">'How many factrors'!$B$7:$G$7</definedName>
    <definedName name="solver_adj" localSheetId="1" hidden="1">'PC 1'!$B$1:$G$1</definedName>
    <definedName name="solver_adj" localSheetId="2" hidden="1">'PC 2'!$B$2:$G$2</definedName>
    <definedName name="solver_adj" localSheetId="3" hidden="1">'PC 3'!$B$3:$G$3</definedName>
    <definedName name="solver_adj" localSheetId="4" hidden="1">'PC 4'!$B$4:$G$4</definedName>
    <definedName name="solver_adj" localSheetId="6" hidden="1">'PC 5'!$B$5:$G$5</definedName>
    <definedName name="solver_adj" localSheetId="5" hidden="1">'PC 6'!$B$7:$G$7</definedName>
    <definedName name="solver_adj" localSheetId="9" hidden="1">Rotations!$J$11:$L$13</definedName>
    <definedName name="solver_cvg" localSheetId="0" hidden="1">0.0001</definedName>
    <definedName name="solver_cvg" localSheetId="8" hidden="1">0.0001</definedName>
    <definedName name="solver_cvg" localSheetId="7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cvg" localSheetId="5" hidden="1">0.0001</definedName>
    <definedName name="solver_cvg" localSheetId="9" hidden="1">0.0001</definedName>
    <definedName name="solver_drv" localSheetId="0" hidden="1">1</definedName>
    <definedName name="solver_drv" localSheetId="8" hidden="1">1</definedName>
    <definedName name="solver_drv" localSheetId="7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6" hidden="1">1</definedName>
    <definedName name="solver_drv" localSheetId="5" hidden="1">1</definedName>
    <definedName name="solver_drv" localSheetId="9" hidden="1">1</definedName>
    <definedName name="solver_eng" localSheetId="0" hidden="1">1</definedName>
    <definedName name="solver_eng" localSheetId="8" hidden="1">1</definedName>
    <definedName name="solver_eng" localSheetId="7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6" hidden="1">1</definedName>
    <definedName name="solver_eng" localSheetId="5" hidden="1">1</definedName>
    <definedName name="solver_eng" localSheetId="9" hidden="1">1</definedName>
    <definedName name="solver_est" localSheetId="0" hidden="1">1</definedName>
    <definedName name="solver_est" localSheetId="8" hidden="1">1</definedName>
    <definedName name="solver_est" localSheetId="7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6" hidden="1">1</definedName>
    <definedName name="solver_est" localSheetId="5" hidden="1">1</definedName>
    <definedName name="solver_est" localSheetId="9" hidden="1">1</definedName>
    <definedName name="solver_ibd" localSheetId="0" hidden="1">2</definedName>
    <definedName name="solver_itr" localSheetId="0" hidden="1">100</definedName>
    <definedName name="solver_itr" localSheetId="8" hidden="1">2147483647</definedName>
    <definedName name="solver_itr" localSheetId="7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itr" localSheetId="5" hidden="1">2147483647</definedName>
    <definedName name="solver_itr" localSheetId="9" hidden="1">2147483647</definedName>
    <definedName name="solver_lhs1" localSheetId="0" hidden="1">cluster!$H$5:$H$8</definedName>
    <definedName name="solver_lhs1" localSheetId="8" hidden="1">Communalities!$B$17</definedName>
    <definedName name="solver_lhs1" localSheetId="7" hidden="1">'How many factrors'!$B$17</definedName>
    <definedName name="solver_lhs1" localSheetId="1" hidden="1">'PC 1'!$B$11</definedName>
    <definedName name="solver_lhs1" localSheetId="2" hidden="1">'PC 2'!$B$12</definedName>
    <definedName name="solver_lhs1" localSheetId="3" hidden="1">'PC 3'!$B$13</definedName>
    <definedName name="solver_lhs1" localSheetId="4" hidden="1">'PC 4'!$B$14</definedName>
    <definedName name="solver_lhs1" localSheetId="6" hidden="1">'PC 5'!$B$15</definedName>
    <definedName name="solver_lhs1" localSheetId="5" hidden="1">'PC 6'!$B$17</definedName>
    <definedName name="solver_lhs1" localSheetId="9" hidden="1">Rotations!$J$11:$L$13</definedName>
    <definedName name="solver_lhs2" localSheetId="0" hidden="1">cluster!$H$5:$H$8</definedName>
    <definedName name="solver_lhs2" localSheetId="8" hidden="1">Communalities!$B$18:$B$32</definedName>
    <definedName name="solver_lhs2" localSheetId="7" hidden="1">'How many factrors'!$B$18:$B$32</definedName>
    <definedName name="solver_lhs2" localSheetId="1" hidden="1">'PC 1'!$B$1:$G$1</definedName>
    <definedName name="solver_lhs2" localSheetId="2" hidden="1">'PC 2'!$B$13</definedName>
    <definedName name="solver_lhs2" localSheetId="3" hidden="1">'PC 3'!$B$14:$B$16</definedName>
    <definedName name="solver_lhs2" localSheetId="4" hidden="1">'PC 4'!$B$15:$B$20</definedName>
    <definedName name="solver_lhs2" localSheetId="6" hidden="1">'PC 5'!$B$16:$B$25</definedName>
    <definedName name="solver_lhs2" localSheetId="5" hidden="1">'PC 6'!$B$18:$B$32</definedName>
    <definedName name="solver_lhs2" localSheetId="9" hidden="1">Rotations!$J$11:$L$13</definedName>
    <definedName name="solver_lhs3" localSheetId="0" hidden="1">cluster!$H$5:$H$8</definedName>
    <definedName name="solver_lhs3" localSheetId="8" hidden="1">Communalities!$B$7:$G$7</definedName>
    <definedName name="solver_lhs3" localSheetId="7" hidden="1">'How many factrors'!$B$7:$G$7</definedName>
    <definedName name="solver_lhs3" localSheetId="1" hidden="1">'PC 1'!$B$1:$G$1</definedName>
    <definedName name="solver_lhs3" localSheetId="2" hidden="1">'PC 2'!$B$2:$G$2</definedName>
    <definedName name="solver_lhs3" localSheetId="3" hidden="1">'PC 3'!$B$3:$G$3</definedName>
    <definedName name="solver_lhs3" localSheetId="4" hidden="1">'PC 4'!$B$4:$G$4</definedName>
    <definedName name="solver_lhs3" localSheetId="6" hidden="1">'PC 5'!$B$5:$G$5</definedName>
    <definedName name="solver_lhs3" localSheetId="5" hidden="1">'PC 6'!$B$7:$G$7</definedName>
    <definedName name="solver_lhs3" localSheetId="9" hidden="1">Rotations!$K$16:$K$18</definedName>
    <definedName name="solver_lhs4" localSheetId="8" hidden="1">Communalities!$B$7:$G$7</definedName>
    <definedName name="solver_lhs4" localSheetId="7" hidden="1">'How many factrors'!$B$7:$G$7</definedName>
    <definedName name="solver_lhs4" localSheetId="2" hidden="1">'PC 2'!$B$2:$G$2</definedName>
    <definedName name="solver_lhs4" localSheetId="3" hidden="1">'PC 3'!$B$3:$G$3</definedName>
    <definedName name="solver_lhs4" localSheetId="4" hidden="1">'PC 4'!$B$4:$G$4</definedName>
    <definedName name="solver_lhs4" localSheetId="6" hidden="1">'PC 5'!$B$5:$G$5</definedName>
    <definedName name="solver_lhs4" localSheetId="5" hidden="1">'PC 6'!$B$7:$G$7</definedName>
    <definedName name="solver_lhs4" localSheetId="9" hidden="1">Rotations!$M$11:$M$13</definedName>
    <definedName name="solver_lhs5" localSheetId="8" hidden="1">Communalities!$B$5:$G$5</definedName>
    <definedName name="solver_lhs5" localSheetId="7" hidden="1">'How many factrors'!$B$5:$G$5</definedName>
    <definedName name="solver_lhs5" localSheetId="3" hidden="1">'PC 3'!$B$3:$G$3</definedName>
    <definedName name="solver_lhs5" localSheetId="4" hidden="1">'PC 4'!$B$4:$G$4</definedName>
    <definedName name="solver_lhs5" localSheetId="6" hidden="1">'PC 5'!$B$4:$G$4</definedName>
    <definedName name="solver_lhs5" localSheetId="5" hidden="1">'PC 6'!$B$5:$G$5</definedName>
    <definedName name="solver_lhs5" localSheetId="9" hidden="1">Rotations!$B$5:$G$5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ip" localSheetId="8" hidden="1">2147483647</definedName>
    <definedName name="solver_mip" localSheetId="7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ip" localSheetId="5" hidden="1">2147483647</definedName>
    <definedName name="solver_mip" localSheetId="9" hidden="1">2147483647</definedName>
    <definedName name="solver_mni" localSheetId="0" hidden="1">30</definedName>
    <definedName name="solver_mni" localSheetId="8" hidden="1">30</definedName>
    <definedName name="solver_mni" localSheetId="7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ni" localSheetId="5" hidden="1">30</definedName>
    <definedName name="solver_mni" localSheetId="9" hidden="1">30</definedName>
    <definedName name="solver_mrt" localSheetId="0" hidden="1">0.075</definedName>
    <definedName name="solver_mrt" localSheetId="8" hidden="1">0.075</definedName>
    <definedName name="solver_mrt" localSheetId="7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rt" localSheetId="5" hidden="1">0.075</definedName>
    <definedName name="solver_mrt" localSheetId="9" hidden="1">0.075</definedName>
    <definedName name="solver_msl" localSheetId="8" hidden="1">2</definedName>
    <definedName name="solver_msl" localSheetId="7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msl" localSheetId="5" hidden="1">2</definedName>
    <definedName name="solver_msl" localSheetId="9" hidden="1">1</definedName>
    <definedName name="solver_neg" localSheetId="0" hidden="1">2</definedName>
    <definedName name="solver_neg" localSheetId="8" hidden="1">1</definedName>
    <definedName name="solver_neg" localSheetId="7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6" hidden="1">1</definedName>
    <definedName name="solver_neg" localSheetId="5" hidden="1">1</definedName>
    <definedName name="solver_neg" localSheetId="9" hidden="1">1</definedName>
    <definedName name="solver_nod" localSheetId="0" hidden="1">5000</definedName>
    <definedName name="solver_nod" localSheetId="8" hidden="1">2147483647</definedName>
    <definedName name="solver_nod" localSheetId="7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od" localSheetId="5" hidden="1">2147483647</definedName>
    <definedName name="solver_nod" localSheetId="9" hidden="1">2147483647</definedName>
    <definedName name="solver_num" localSheetId="0" hidden="1">3</definedName>
    <definedName name="solver_num" localSheetId="8" hidden="1">4</definedName>
    <definedName name="solver_num" localSheetId="7" hidden="1">4</definedName>
    <definedName name="solver_num" localSheetId="1" hidden="1">3</definedName>
    <definedName name="solver_num" localSheetId="2" hidden="1">4</definedName>
    <definedName name="solver_num" localSheetId="3" hidden="1">4</definedName>
    <definedName name="solver_num" localSheetId="4" hidden="1">4</definedName>
    <definedName name="solver_num" localSheetId="6" hidden="1">4</definedName>
    <definedName name="solver_num" localSheetId="5" hidden="1">4</definedName>
    <definedName name="solver_num" localSheetId="9" hidden="1">4</definedName>
    <definedName name="solver_nwt" localSheetId="0" hidden="1">1</definedName>
    <definedName name="solver_nwt" localSheetId="8" hidden="1">1</definedName>
    <definedName name="solver_nwt" localSheetId="7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6" hidden="1">1</definedName>
    <definedName name="solver_nwt" localSheetId="5" hidden="1">1</definedName>
    <definedName name="solver_nwt" localSheetId="9" hidden="1">1</definedName>
    <definedName name="solver_ofx" localSheetId="0" hidden="1">2</definedName>
    <definedName name="solver_opt" localSheetId="0" hidden="1">cluster!$S$8</definedName>
    <definedName name="solver_opt" localSheetId="8" hidden="1">Communalities!$B$16</definedName>
    <definedName name="solver_opt" localSheetId="7" hidden="1">'How many factrors'!$B$16</definedName>
    <definedName name="solver_opt" localSheetId="1" hidden="1">'PC 1'!$B$10</definedName>
    <definedName name="solver_opt" localSheetId="2" hidden="1">'PC 2'!$B$11</definedName>
    <definedName name="solver_opt" localSheetId="3" hidden="1">'PC 3'!$B$12</definedName>
    <definedName name="solver_opt" localSheetId="4" hidden="1">'PC 4'!$B$13</definedName>
    <definedName name="solver_opt" localSheetId="6" hidden="1">'PC 5'!$B$14</definedName>
    <definedName name="solver_opt" localSheetId="5" hidden="1">'PC 6'!$B$16</definedName>
    <definedName name="solver_opt" localSheetId="9" hidden="1">Rotations!$H$26</definedName>
    <definedName name="solver_piv" localSheetId="0" hidden="1">0.000001</definedName>
    <definedName name="solver_pre" localSheetId="0" hidden="1">0.000001</definedName>
    <definedName name="solver_pre" localSheetId="8" hidden="1">0.000001</definedName>
    <definedName name="solver_pre" localSheetId="7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pre" localSheetId="5" hidden="1">0.000001</definedName>
    <definedName name="solver_pre" localSheetId="9" hidden="1">0.000001</definedName>
    <definedName name="solver_pro" localSheetId="0" hidden="1">2</definedName>
    <definedName name="solver_rbv" localSheetId="0" hidden="1">1</definedName>
    <definedName name="solver_rbv" localSheetId="8" hidden="1">1</definedName>
    <definedName name="solver_rbv" localSheetId="7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6" hidden="1">1</definedName>
    <definedName name="solver_rbv" localSheetId="5" hidden="1">1</definedName>
    <definedName name="solver_rbv" localSheetId="9" hidden="1">1</definedName>
    <definedName name="solver_red" localSheetId="0" hidden="1">0.000001</definedName>
    <definedName name="solver_rel1" localSheetId="0" hidden="1">1</definedName>
    <definedName name="solver_rel1" localSheetId="8" hidden="1">2</definedName>
    <definedName name="solver_rel1" localSheetId="7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6" hidden="1">2</definedName>
    <definedName name="solver_rel1" localSheetId="5" hidden="1">2</definedName>
    <definedName name="solver_rel1" localSheetId="9" hidden="1">1</definedName>
    <definedName name="solver_rel2" localSheetId="0" hidden="1">4</definedName>
    <definedName name="solver_rel2" localSheetId="8" hidden="1">2</definedName>
    <definedName name="solver_rel2" localSheetId="7" hidden="1">2</definedName>
    <definedName name="solver_rel2" localSheetId="1" hidden="1">1</definedName>
    <definedName name="solver_rel2" localSheetId="2" hidden="1">2</definedName>
    <definedName name="solver_rel2" localSheetId="3" hidden="1">2</definedName>
    <definedName name="solver_rel2" localSheetId="4" hidden="1">2</definedName>
    <definedName name="solver_rel2" localSheetId="6" hidden="1">2</definedName>
    <definedName name="solver_rel2" localSheetId="5" hidden="1">2</definedName>
    <definedName name="solver_rel2" localSheetId="9" hidden="1">3</definedName>
    <definedName name="solver_rel3" localSheetId="0" hidden="1">3</definedName>
    <definedName name="solver_rel3" localSheetId="8" hidden="1">1</definedName>
    <definedName name="solver_rel3" localSheetId="7" hidden="1">1</definedName>
    <definedName name="solver_rel3" localSheetId="1" hidden="1">3</definedName>
    <definedName name="solver_rel3" localSheetId="2" hidden="1">1</definedName>
    <definedName name="solver_rel3" localSheetId="3" hidden="1">1</definedName>
    <definedName name="solver_rel3" localSheetId="4" hidden="1">1</definedName>
    <definedName name="solver_rel3" localSheetId="6" hidden="1">1</definedName>
    <definedName name="solver_rel3" localSheetId="5" hidden="1">1</definedName>
    <definedName name="solver_rel3" localSheetId="9" hidden="1">2</definedName>
    <definedName name="solver_rel4" localSheetId="8" hidden="1">3</definedName>
    <definedName name="solver_rel4" localSheetId="7" hidden="1">3</definedName>
    <definedName name="solver_rel4" localSheetId="2" hidden="1">3</definedName>
    <definedName name="solver_rel4" localSheetId="3" hidden="1">3</definedName>
    <definedName name="solver_rel4" localSheetId="4" hidden="1">3</definedName>
    <definedName name="solver_rel4" localSheetId="6" hidden="1">3</definedName>
    <definedName name="solver_rel4" localSheetId="5" hidden="1">3</definedName>
    <definedName name="solver_rel4" localSheetId="9" hidden="1">2</definedName>
    <definedName name="solver_rel5" localSheetId="8" hidden="1">3</definedName>
    <definedName name="solver_rel5" localSheetId="7" hidden="1">3</definedName>
    <definedName name="solver_rel5" localSheetId="3" hidden="1">3</definedName>
    <definedName name="solver_rel5" localSheetId="4" hidden="1">3</definedName>
    <definedName name="solver_rel5" localSheetId="6" hidden="1">3</definedName>
    <definedName name="solver_rel5" localSheetId="5" hidden="1">3</definedName>
    <definedName name="solver_rel5" localSheetId="9" hidden="1">3</definedName>
    <definedName name="solver_reo" localSheetId="0" hidden="1">2</definedName>
    <definedName name="solver_rep" localSheetId="0" hidden="1">2</definedName>
    <definedName name="solver_rhs1" localSheetId="0" hidden="1">49</definedName>
    <definedName name="solver_rhs1" localSheetId="8" hidden="1">1</definedName>
    <definedName name="solver_rhs1" localSheetId="7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1" localSheetId="4" hidden="1">1</definedName>
    <definedName name="solver_rhs1" localSheetId="6" hidden="1">1</definedName>
    <definedName name="solver_rhs1" localSheetId="5" hidden="1">1</definedName>
    <definedName name="solver_rhs1" localSheetId="9" hidden="1">1</definedName>
    <definedName name="solver_rhs2" localSheetId="0" hidden="1">integer</definedName>
    <definedName name="solver_rhs2" localSheetId="8" hidden="1">0</definedName>
    <definedName name="solver_rhs2" localSheetId="7" hidden="1">0</definedName>
    <definedName name="solver_rhs2" localSheetId="1" hidden="1">1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6" hidden="1">0</definedName>
    <definedName name="solver_rhs2" localSheetId="5" hidden="1">0</definedName>
    <definedName name="solver_rhs2" localSheetId="9" hidden="1">-1</definedName>
    <definedName name="solver_rhs3" localSheetId="0" hidden="1">1</definedName>
    <definedName name="solver_rhs3" localSheetId="8" hidden="1">1</definedName>
    <definedName name="solver_rhs3" localSheetId="7" hidden="1">1</definedName>
    <definedName name="solver_rhs3" localSheetId="1" hidden="1">-1</definedName>
    <definedName name="solver_rhs3" localSheetId="2" hidden="1">1</definedName>
    <definedName name="solver_rhs3" localSheetId="3" hidden="1">1</definedName>
    <definedName name="solver_rhs3" localSheetId="4" hidden="1">1</definedName>
    <definedName name="solver_rhs3" localSheetId="6" hidden="1">1</definedName>
    <definedName name="solver_rhs3" localSheetId="5" hidden="1">1</definedName>
    <definedName name="solver_rhs3" localSheetId="9" hidden="1">0</definedName>
    <definedName name="solver_rhs4" localSheetId="8" hidden="1">-1</definedName>
    <definedName name="solver_rhs4" localSheetId="7" hidden="1">-1</definedName>
    <definedName name="solver_rhs4" localSheetId="2" hidden="1">-1</definedName>
    <definedName name="solver_rhs4" localSheetId="3" hidden="1">-1</definedName>
    <definedName name="solver_rhs4" localSheetId="4" hidden="1">-1</definedName>
    <definedName name="solver_rhs4" localSheetId="6" hidden="1">-1</definedName>
    <definedName name="solver_rhs4" localSheetId="5" hidden="1">-1</definedName>
    <definedName name="solver_rhs4" localSheetId="9" hidden="1">1</definedName>
    <definedName name="solver_rhs5" localSheetId="8" hidden="1">-1</definedName>
    <definedName name="solver_rhs5" localSheetId="7" hidden="1">-1</definedName>
    <definedName name="solver_rhs5" localSheetId="3" hidden="1">-1</definedName>
    <definedName name="solver_rhs5" localSheetId="4" hidden="1">-1</definedName>
    <definedName name="solver_rhs5" localSheetId="6" hidden="1">-1</definedName>
    <definedName name="solver_rhs5" localSheetId="5" hidden="1">-1</definedName>
    <definedName name="solver_rhs5" localSheetId="9" hidden="1">-1</definedName>
    <definedName name="solver_rlx" localSheetId="0" hidden="1">2</definedName>
    <definedName name="solver_rlx" localSheetId="8" hidden="1">2</definedName>
    <definedName name="solver_rlx" localSheetId="7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6" hidden="1">2</definedName>
    <definedName name="solver_rlx" localSheetId="5" hidden="1">2</definedName>
    <definedName name="solver_rlx" localSheetId="9" hidden="1">2</definedName>
    <definedName name="solver_rsd" localSheetId="8" hidden="1">0</definedName>
    <definedName name="solver_rsd" localSheetId="7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rsd" localSheetId="5" hidden="1">0</definedName>
    <definedName name="solver_rsd" localSheetId="9" hidden="1">0</definedName>
    <definedName name="solver_scl" localSheetId="0" hidden="1">2</definedName>
    <definedName name="solver_scl" localSheetId="8" hidden="1">1</definedName>
    <definedName name="solver_scl" localSheetId="7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6" hidden="1">1</definedName>
    <definedName name="solver_scl" localSheetId="5" hidden="1">1</definedName>
    <definedName name="solver_scl" localSheetId="9" hidden="1">1</definedName>
    <definedName name="solver_sho" localSheetId="0" hidden="1">2</definedName>
    <definedName name="solver_sho" localSheetId="8" hidden="1">2</definedName>
    <definedName name="solver_sho" localSheetId="7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ho" localSheetId="5" hidden="1">2</definedName>
    <definedName name="solver_sho" localSheetId="9" hidden="1">2</definedName>
    <definedName name="solver_ssz" localSheetId="0" hidden="1">100</definedName>
    <definedName name="solver_ssz" localSheetId="8" hidden="1">100</definedName>
    <definedName name="solver_ssz" localSheetId="7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ssz" localSheetId="5" hidden="1">100</definedName>
    <definedName name="solver_ssz" localSheetId="9" hidden="1">100</definedName>
    <definedName name="solver_std" localSheetId="0" hidden="1">0</definedName>
    <definedName name="solver_tim" localSheetId="0" hidden="1">100</definedName>
    <definedName name="solver_tim" localSheetId="8" hidden="1">2147483647</definedName>
    <definedName name="solver_tim" localSheetId="7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im" localSheetId="5" hidden="1">2147483647</definedName>
    <definedName name="solver_tim" localSheetId="9" hidden="1">2147483647</definedName>
    <definedName name="solver_tol" localSheetId="0" hidden="1">0.0005</definedName>
    <definedName name="solver_tol" localSheetId="8" hidden="1">0.01</definedName>
    <definedName name="solver_tol" localSheetId="7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ol" localSheetId="5" hidden="1">0.01</definedName>
    <definedName name="solver_tol" localSheetId="9" hidden="1">0.01</definedName>
    <definedName name="solver_typ" localSheetId="0" hidden="1">2</definedName>
    <definedName name="solver_typ" localSheetId="8" hidden="1">1</definedName>
    <definedName name="solver_typ" localSheetId="7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6" hidden="1">1</definedName>
    <definedName name="solver_typ" localSheetId="5" hidden="1">1</definedName>
    <definedName name="solver_typ" localSheetId="9" hidden="1">1</definedName>
    <definedName name="solver_val" localSheetId="0" hidden="1">0</definedName>
    <definedName name="solver_val" localSheetId="8" hidden="1">0</definedName>
    <definedName name="solver_val" localSheetId="7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6" hidden="1">0</definedName>
    <definedName name="solver_val" localSheetId="5" hidden="1">0</definedName>
    <definedName name="solver_val" localSheetId="9" hidden="1">0</definedName>
    <definedName name="solver_ver" localSheetId="0" hidden="1">2</definedName>
    <definedName name="solver_ver" localSheetId="8" hidden="1">3</definedName>
    <definedName name="solver_ver" localSheetId="7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6" hidden="1">3</definedName>
    <definedName name="solver_ver" localSheetId="5" hidden="1">3</definedName>
    <definedName name="solver_ver" localSheetId="9" hidden="1">3</definedName>
    <definedName name="theta">Rotations!$I$10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9" l="1" a="1"/>
  <c r="G22" i="9" s="1"/>
  <c r="C10" i="10"/>
  <c r="D10" i="10"/>
  <c r="E10" i="10"/>
  <c r="F10" i="10"/>
  <c r="G10" i="10"/>
  <c r="B10" i="10"/>
  <c r="C9" i="10"/>
  <c r="D9" i="10"/>
  <c r="E9" i="10"/>
  <c r="F9" i="10"/>
  <c r="G9" i="10"/>
  <c r="B9" i="10"/>
  <c r="F22" i="9" l="1"/>
  <c r="G24" i="9"/>
  <c r="E22" i="9"/>
  <c r="F19" i="9"/>
  <c r="F24" i="9"/>
  <c r="G21" i="9"/>
  <c r="E19" i="9"/>
  <c r="E24" i="9"/>
  <c r="F21" i="9"/>
  <c r="E21" i="9"/>
  <c r="G23" i="9"/>
  <c r="F23" i="9"/>
  <c r="G20" i="9"/>
  <c r="E23" i="9"/>
  <c r="F20" i="9"/>
  <c r="E20" i="9"/>
  <c r="G19" i="9"/>
  <c r="F17" i="9" l="1"/>
  <c r="G17" i="9"/>
  <c r="E17" i="9"/>
  <c r="H17" i="9" s="1"/>
  <c r="K18" i="9"/>
  <c r="K17" i="9"/>
  <c r="K16" i="9"/>
  <c r="M12" i="9"/>
  <c r="M13" i="9"/>
  <c r="M11" i="9"/>
  <c r="H7" i="10"/>
  <c r="I7" i="10" s="1"/>
  <c r="H7" i="9"/>
  <c r="I7" i="9" s="1"/>
  <c r="N8" i="7" l="1"/>
  <c r="M8" i="7"/>
  <c r="L8" i="7"/>
  <c r="K8" i="7"/>
  <c r="J8" i="7"/>
  <c r="I8" i="7"/>
  <c r="G8" i="7"/>
  <c r="N7" i="7"/>
  <c r="M7" i="7"/>
  <c r="L7" i="7"/>
  <c r="K7" i="7"/>
  <c r="J7" i="7"/>
  <c r="I7" i="7"/>
  <c r="G7" i="7"/>
  <c r="N6" i="7"/>
  <c r="M6" i="7"/>
  <c r="L6" i="7"/>
  <c r="K6" i="7"/>
  <c r="J6" i="7"/>
  <c r="I6" i="7"/>
  <c r="G6" i="7"/>
  <c r="N5" i="7"/>
  <c r="M5" i="7"/>
  <c r="L5" i="7"/>
  <c r="K5" i="7"/>
  <c r="J5" i="7"/>
  <c r="I5" i="7"/>
  <c r="G5" i="7"/>
  <c r="H2" i="7"/>
  <c r="G2" i="7"/>
  <c r="F2" i="7"/>
  <c r="E2" i="7"/>
  <c r="D2" i="7"/>
  <c r="C2" i="7"/>
  <c r="H1" i="7"/>
  <c r="G1" i="7"/>
  <c r="M31" i="7" s="1"/>
  <c r="F1" i="7"/>
  <c r="E1" i="7"/>
  <c r="K57" i="7" s="1"/>
  <c r="D1" i="7"/>
  <c r="J38" i="7" s="1"/>
  <c r="C1" i="7"/>
  <c r="I25" i="7" s="1"/>
  <c r="M21" i="7" l="1"/>
  <c r="N47" i="7"/>
  <c r="N11" i="7"/>
  <c r="K14" i="7"/>
  <c r="J17" i="7"/>
  <c r="N21" i="7"/>
  <c r="N25" i="7"/>
  <c r="M30" i="7"/>
  <c r="K39" i="7"/>
  <c r="J50" i="7"/>
  <c r="I24" i="7"/>
  <c r="J12" i="7"/>
  <c r="N14" i="7"/>
  <c r="K17" i="7"/>
  <c r="K22" i="7"/>
  <c r="K26" i="7"/>
  <c r="K31" i="7"/>
  <c r="N39" i="7"/>
  <c r="K51" i="7"/>
  <c r="K12" i="7"/>
  <c r="J15" i="7"/>
  <c r="N17" i="7"/>
  <c r="M22" i="7"/>
  <c r="J27" i="7"/>
  <c r="J42" i="7"/>
  <c r="N51" i="7"/>
  <c r="J10" i="7"/>
  <c r="N12" i="7"/>
  <c r="K15" i="7"/>
  <c r="K18" i="7"/>
  <c r="J23" i="7"/>
  <c r="K27" i="7"/>
  <c r="N32" i="7"/>
  <c r="K43" i="7"/>
  <c r="J54" i="7"/>
  <c r="K10" i="7"/>
  <c r="J13" i="7"/>
  <c r="N15" i="7"/>
  <c r="J19" i="7"/>
  <c r="K23" i="7"/>
  <c r="J28" i="7"/>
  <c r="J33" i="7"/>
  <c r="N43" i="7"/>
  <c r="K55" i="7"/>
  <c r="N10" i="7"/>
  <c r="K13" i="7"/>
  <c r="J16" i="7"/>
  <c r="K19" i="7"/>
  <c r="J24" i="7"/>
  <c r="N28" i="7"/>
  <c r="K34" i="7"/>
  <c r="J46" i="7"/>
  <c r="N55" i="7"/>
  <c r="J11" i="7"/>
  <c r="N13" i="7"/>
  <c r="K16" i="7"/>
  <c r="Q16" i="7" s="1"/>
  <c r="J20" i="7"/>
  <c r="N24" i="7"/>
  <c r="N29" i="7"/>
  <c r="J36" i="7"/>
  <c r="K47" i="7"/>
  <c r="J58" i="7"/>
  <c r="K11" i="7"/>
  <c r="J14" i="7"/>
  <c r="N16" i="7"/>
  <c r="N20" i="7"/>
  <c r="K30" i="7"/>
  <c r="E26" i="9"/>
  <c r="F26" i="9"/>
  <c r="G26" i="9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I20" i="7"/>
  <c r="M25" i="7"/>
  <c r="I28" i="7"/>
  <c r="I33" i="7"/>
  <c r="M35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5" i="7"/>
  <c r="I31" i="7"/>
  <c r="I34" i="7"/>
  <c r="I27" i="7"/>
  <c r="I23" i="7"/>
  <c r="I19" i="7"/>
  <c r="I17" i="7"/>
  <c r="I16" i="7"/>
  <c r="I15" i="7"/>
  <c r="I14" i="7"/>
  <c r="I13" i="7"/>
  <c r="Q13" i="7" s="1"/>
  <c r="I12" i="7"/>
  <c r="I11" i="7"/>
  <c r="I10" i="7"/>
  <c r="I30" i="7"/>
  <c r="I26" i="7"/>
  <c r="I22" i="7"/>
  <c r="I18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2" i="7"/>
  <c r="M28" i="7"/>
  <c r="M24" i="7"/>
  <c r="M20" i="7"/>
  <c r="M17" i="7"/>
  <c r="M16" i="7"/>
  <c r="M15" i="7"/>
  <c r="Q15" i="7" s="1"/>
  <c r="M14" i="7"/>
  <c r="Q14" i="7" s="1"/>
  <c r="M13" i="7"/>
  <c r="M12" i="7"/>
  <c r="M11" i="7"/>
  <c r="Q11" i="7" s="1"/>
  <c r="M10" i="7"/>
  <c r="P8" i="7" s="1"/>
  <c r="M33" i="7"/>
  <c r="M27" i="7"/>
  <c r="M23" i="7"/>
  <c r="M19" i="7"/>
  <c r="M18" i="7"/>
  <c r="I21" i="7"/>
  <c r="M26" i="7"/>
  <c r="I29" i="7"/>
  <c r="I32" i="7"/>
  <c r="M34" i="7"/>
  <c r="P10" i="7"/>
  <c r="O16" i="7"/>
  <c r="Q17" i="7"/>
  <c r="M29" i="7"/>
  <c r="I36" i="7"/>
  <c r="J57" i="7"/>
  <c r="J55" i="7"/>
  <c r="Q55" i="7" s="1"/>
  <c r="J53" i="7"/>
  <c r="J51" i="7"/>
  <c r="Q51" i="7" s="1"/>
  <c r="J49" i="7"/>
  <c r="J47" i="7"/>
  <c r="Q47" i="7" s="1"/>
  <c r="J45" i="7"/>
  <c r="J43" i="7"/>
  <c r="Q43" i="7" s="1"/>
  <c r="J41" i="7"/>
  <c r="J39" i="7"/>
  <c r="Q39" i="7" s="1"/>
  <c r="J37" i="7"/>
  <c r="J34" i="7"/>
  <c r="N58" i="7"/>
  <c r="N56" i="7"/>
  <c r="N54" i="7"/>
  <c r="N52" i="7"/>
  <c r="N50" i="7"/>
  <c r="N48" i="7"/>
  <c r="N46" i="7"/>
  <c r="N44" i="7"/>
  <c r="N42" i="7"/>
  <c r="N40" i="7"/>
  <c r="N38" i="7"/>
  <c r="N36" i="7"/>
  <c r="N35" i="7"/>
  <c r="N31" i="7"/>
  <c r="O39" i="7"/>
  <c r="N18" i="7"/>
  <c r="K20" i="7"/>
  <c r="J21" i="7"/>
  <c r="N22" i="7"/>
  <c r="K24" i="7"/>
  <c r="O24" i="7" s="1"/>
  <c r="J25" i="7"/>
  <c r="Q25" i="7" s="1"/>
  <c r="N26" i="7"/>
  <c r="K28" i="7"/>
  <c r="Q28" i="7" s="1"/>
  <c r="J29" i="7"/>
  <c r="N30" i="7"/>
  <c r="J32" i="7"/>
  <c r="N34" i="7"/>
  <c r="J35" i="7"/>
  <c r="K36" i="7"/>
  <c r="K37" i="7"/>
  <c r="K41" i="7"/>
  <c r="K45" i="7"/>
  <c r="O45" i="7" s="1"/>
  <c r="K49" i="7"/>
  <c r="K53" i="7"/>
  <c r="K58" i="7"/>
  <c r="R58" i="7" s="1"/>
  <c r="K56" i="7"/>
  <c r="K54" i="7"/>
  <c r="R54" i="7" s="1"/>
  <c r="K52" i="7"/>
  <c r="K50" i="7"/>
  <c r="K48" i="7"/>
  <c r="K46" i="7"/>
  <c r="O46" i="7" s="1"/>
  <c r="K44" i="7"/>
  <c r="K42" i="7"/>
  <c r="O42" i="7" s="1"/>
  <c r="K40" i="7"/>
  <c r="K38" i="7"/>
  <c r="R38" i="7" s="1"/>
  <c r="K33" i="7"/>
  <c r="Q33" i="7" s="1"/>
  <c r="R51" i="7"/>
  <c r="R32" i="7"/>
  <c r="J18" i="7"/>
  <c r="O18" i="7" s="1"/>
  <c r="N19" i="7"/>
  <c r="Q19" i="7" s="1"/>
  <c r="R20" i="7"/>
  <c r="K21" i="7"/>
  <c r="J22" i="7"/>
  <c r="O22" i="7"/>
  <c r="N23" i="7"/>
  <c r="K25" i="7"/>
  <c r="J26" i="7"/>
  <c r="O26" i="7"/>
  <c r="N27" i="7"/>
  <c r="K29" i="7"/>
  <c r="O29" i="7" s="1"/>
  <c r="J30" i="7"/>
  <c r="O30" i="7" s="1"/>
  <c r="J31" i="7"/>
  <c r="O31" i="7" s="1"/>
  <c r="K32" i="7"/>
  <c r="P32" i="7" s="1"/>
  <c r="N33" i="7"/>
  <c r="K35" i="7"/>
  <c r="N37" i="7"/>
  <c r="O37" i="7" s="1"/>
  <c r="J40" i="7"/>
  <c r="Q40" i="7" s="1"/>
  <c r="N41" i="7"/>
  <c r="J44" i="7"/>
  <c r="N45" i="7"/>
  <c r="R46" i="7"/>
  <c r="J48" i="7"/>
  <c r="P48" i="7" s="1"/>
  <c r="N49" i="7"/>
  <c r="J52" i="7"/>
  <c r="N53" i="7"/>
  <c r="O53" i="7" s="1"/>
  <c r="J56" i="7"/>
  <c r="N57" i="7"/>
  <c r="B29" i="6" a="1"/>
  <c r="B29" i="6" s="1"/>
  <c r="B30" i="6" a="1"/>
  <c r="B30" i="6" s="1"/>
  <c r="B31" i="6" a="1"/>
  <c r="B31" i="6" s="1"/>
  <c r="B32" i="6" a="1"/>
  <c r="B32" i="6" s="1"/>
  <c r="B28" i="6" a="1"/>
  <c r="B28" i="6" s="1"/>
  <c r="B17" i="6"/>
  <c r="B16" i="6" a="1"/>
  <c r="B16" i="6" s="1"/>
  <c r="B27" i="6" a="1"/>
  <c r="B27" i="6" s="1"/>
  <c r="B26" i="6" a="1"/>
  <c r="B26" i="6" s="1"/>
  <c r="B25" i="6" a="1"/>
  <c r="B25" i="6" s="1"/>
  <c r="B24" i="6" a="1"/>
  <c r="B24" i="6" s="1"/>
  <c r="B23" i="6" a="1"/>
  <c r="B23" i="6" s="1"/>
  <c r="B22" i="6" a="1"/>
  <c r="B22" i="6" s="1"/>
  <c r="B21" i="6" a="1"/>
  <c r="B21" i="6" s="1"/>
  <c r="B20" i="6" a="1"/>
  <c r="B20" i="6" s="1"/>
  <c r="B19" i="6" a="1"/>
  <c r="B19" i="6" s="1"/>
  <c r="B18" i="6" a="1"/>
  <c r="B18" i="6" s="1"/>
  <c r="B23" i="5" a="1"/>
  <c r="B23" i="5" s="1"/>
  <c r="B24" i="5" a="1"/>
  <c r="B24" i="5" s="1"/>
  <c r="B25" i="5" a="1"/>
  <c r="B25" i="5" s="1"/>
  <c r="B22" i="5" a="1"/>
  <c r="B22" i="5" s="1"/>
  <c r="B15" i="5"/>
  <c r="B14" i="5" a="1"/>
  <c r="B14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P43" i="7" l="1"/>
  <c r="P44" i="7"/>
  <c r="O50" i="7"/>
  <c r="R10" i="7"/>
  <c r="Q56" i="7"/>
  <c r="R42" i="7"/>
  <c r="Q52" i="7"/>
  <c r="Q12" i="7"/>
  <c r="P27" i="7"/>
  <c r="P14" i="7"/>
  <c r="Q36" i="7"/>
  <c r="P15" i="7"/>
  <c r="Q22" i="7"/>
  <c r="H26" i="9"/>
  <c r="O54" i="7"/>
  <c r="P51" i="7"/>
  <c r="R16" i="7"/>
  <c r="O25" i="7"/>
  <c r="Q32" i="7"/>
  <c r="R43" i="7"/>
  <c r="O10" i="7"/>
  <c r="R21" i="7"/>
  <c r="P42" i="7"/>
  <c r="P50" i="7"/>
  <c r="P58" i="7"/>
  <c r="P29" i="7"/>
  <c r="K2" i="7"/>
  <c r="P11" i="7"/>
  <c r="P47" i="7"/>
  <c r="R14" i="7"/>
  <c r="P52" i="7"/>
  <c r="N1" i="7"/>
  <c r="Q29" i="7"/>
  <c r="R33" i="7"/>
  <c r="O14" i="7"/>
  <c r="O19" i="7"/>
  <c r="Q31" i="7"/>
  <c r="P55" i="7"/>
  <c r="R26" i="7"/>
  <c r="P37" i="7"/>
  <c r="R45" i="7"/>
  <c r="P53" i="7"/>
  <c r="R31" i="7"/>
  <c r="O28" i="7"/>
  <c r="O36" i="7"/>
  <c r="Q44" i="7"/>
  <c r="O58" i="7"/>
  <c r="R35" i="7"/>
  <c r="P19" i="7"/>
  <c r="P38" i="7"/>
  <c r="P46" i="7"/>
  <c r="P54" i="7"/>
  <c r="R28" i="7"/>
  <c r="R25" i="7"/>
  <c r="O47" i="7"/>
  <c r="O34" i="7"/>
  <c r="O32" i="7"/>
  <c r="S32" i="7" s="1"/>
  <c r="T32" i="7" s="1"/>
  <c r="H7" i="6"/>
  <c r="H7" i="8"/>
  <c r="I7" i="8" s="1"/>
  <c r="N2" i="7"/>
  <c r="O55" i="7"/>
  <c r="P31" i="7"/>
  <c r="P22" i="7"/>
  <c r="P39" i="7"/>
  <c r="R12" i="7"/>
  <c r="O27" i="7"/>
  <c r="R41" i="7"/>
  <c r="R49" i="7"/>
  <c r="R57" i="7"/>
  <c r="O20" i="7"/>
  <c r="R24" i="7"/>
  <c r="P40" i="7"/>
  <c r="P56" i="7"/>
  <c r="H6" i="6"/>
  <c r="H6" i="10"/>
  <c r="I6" i="10" s="1"/>
  <c r="H6" i="8"/>
  <c r="I6" i="8" s="1"/>
  <c r="H6" i="9"/>
  <c r="I6" i="9" s="1"/>
  <c r="Q48" i="7"/>
  <c r="P35" i="7"/>
  <c r="O33" i="7"/>
  <c r="R37" i="7"/>
  <c r="R53" i="7"/>
  <c r="O38" i="7"/>
  <c r="R19" i="7"/>
  <c r="R36" i="7"/>
  <c r="Q20" i="7"/>
  <c r="Q35" i="7"/>
  <c r="Q37" i="7"/>
  <c r="Q41" i="7"/>
  <c r="Q45" i="7"/>
  <c r="Q49" i="7"/>
  <c r="Q53" i="7"/>
  <c r="Q57" i="7"/>
  <c r="O12" i="7"/>
  <c r="P12" i="7"/>
  <c r="P16" i="7"/>
  <c r="S16" i="7" s="1"/>
  <c r="T16" i="7" s="1"/>
  <c r="P20" i="7"/>
  <c r="P24" i="7"/>
  <c r="P28" i="7"/>
  <c r="P36" i="7"/>
  <c r="R30" i="7"/>
  <c r="R13" i="7"/>
  <c r="O13" i="7"/>
  <c r="R17" i="7"/>
  <c r="O17" i="7"/>
  <c r="R34" i="7"/>
  <c r="K1" i="7"/>
  <c r="Q27" i="7"/>
  <c r="R50" i="7"/>
  <c r="R39" i="7"/>
  <c r="S39" i="7" s="1"/>
  <c r="T39" i="7" s="1"/>
  <c r="R47" i="7"/>
  <c r="R55" i="7"/>
  <c r="O21" i="7"/>
  <c r="O41" i="7"/>
  <c r="O49" i="7"/>
  <c r="O57" i="7"/>
  <c r="Q24" i="7"/>
  <c r="Q10" i="7"/>
  <c r="S10" i="7" s="1"/>
  <c r="Q21" i="7"/>
  <c r="Q34" i="7"/>
  <c r="Q38" i="7"/>
  <c r="Q42" i="7"/>
  <c r="Q46" i="7"/>
  <c r="S46" i="7" s="1"/>
  <c r="T46" i="7" s="1"/>
  <c r="Q50" i="7"/>
  <c r="Q54" i="7"/>
  <c r="S54" i="7" s="1"/>
  <c r="T54" i="7" s="1"/>
  <c r="Q58" i="7"/>
  <c r="S58" i="7" s="1"/>
  <c r="T58" i="7" s="1"/>
  <c r="P13" i="7"/>
  <c r="P17" i="7"/>
  <c r="P21" i="7"/>
  <c r="P25" i="7"/>
  <c r="P33" i="7"/>
  <c r="P41" i="7"/>
  <c r="P45" i="7"/>
  <c r="S45" i="7" s="1"/>
  <c r="T45" i="7" s="1"/>
  <c r="P49" i="7"/>
  <c r="P57" i="7"/>
  <c r="R29" i="7"/>
  <c r="S29" i="7" s="1"/>
  <c r="T29" i="7" s="1"/>
  <c r="R27" i="7"/>
  <c r="Q18" i="7"/>
  <c r="I2" i="7"/>
  <c r="I1" i="7"/>
  <c r="L2" i="7"/>
  <c r="L1" i="7"/>
  <c r="R23" i="7"/>
  <c r="P23" i="7"/>
  <c r="Q26" i="7"/>
  <c r="J2" i="7"/>
  <c r="J1" i="7"/>
  <c r="O43" i="7"/>
  <c r="S43" i="7" s="1"/>
  <c r="T43" i="7" s="1"/>
  <c r="O51" i="7"/>
  <c r="S51" i="7" s="1"/>
  <c r="T51" i="7" s="1"/>
  <c r="P18" i="7"/>
  <c r="P26" i="7"/>
  <c r="P30" i="7"/>
  <c r="P34" i="7"/>
  <c r="M2" i="7"/>
  <c r="M1" i="7"/>
  <c r="R22" i="7"/>
  <c r="S22" i="7" s="1"/>
  <c r="T22" i="7" s="1"/>
  <c r="R11" i="7"/>
  <c r="O11" i="7"/>
  <c r="R15" i="7"/>
  <c r="O15" i="7"/>
  <c r="Q23" i="7"/>
  <c r="O35" i="7"/>
  <c r="R40" i="7"/>
  <c r="O40" i="7"/>
  <c r="R44" i="7"/>
  <c r="O44" i="7"/>
  <c r="R48" i="7"/>
  <c r="O48" i="7"/>
  <c r="R52" i="7"/>
  <c r="O52" i="7"/>
  <c r="R56" i="7"/>
  <c r="O56" i="7"/>
  <c r="O23" i="7"/>
  <c r="R18" i="7"/>
  <c r="Q30" i="7"/>
  <c r="B20" i="4" a="1"/>
  <c r="B20" i="4" s="1"/>
  <c r="B19" i="4" a="1"/>
  <c r="B19" i="4" s="1"/>
  <c r="B18" i="4" a="1"/>
  <c r="B18" i="4" s="1"/>
  <c r="B14" i="4"/>
  <c r="B13" i="4" a="1"/>
  <c r="B13" i="4" s="1"/>
  <c r="B17" i="4" a="1"/>
  <c r="B17" i="4" s="1"/>
  <c r="B16" i="4" a="1"/>
  <c r="B16" i="4" s="1"/>
  <c r="B15" i="4" a="1"/>
  <c r="B15" i="4" s="1"/>
  <c r="B16" i="3" a="1"/>
  <c r="B16" i="3" s="1"/>
  <c r="B15" i="3" a="1"/>
  <c r="B15" i="3" s="1"/>
  <c r="B13" i="3"/>
  <c r="B12" i="3" a="1"/>
  <c r="B12" i="3" s="1"/>
  <c r="B14" i="3" a="1"/>
  <c r="B14" i="3" s="1"/>
  <c r="B13" i="2" a="1"/>
  <c r="B13" i="2" s="1"/>
  <c r="B11" i="2" a="1"/>
  <c r="B11" i="2" s="1"/>
  <c r="B12" i="2"/>
  <c r="B11" i="1"/>
  <c r="B10" i="1" a="1"/>
  <c r="B10" i="1" s="1"/>
  <c r="S14" i="7" l="1"/>
  <c r="T14" i="7" s="1"/>
  <c r="S55" i="7"/>
  <c r="T55" i="7" s="1"/>
  <c r="S37" i="7"/>
  <c r="T37" i="7" s="1"/>
  <c r="S31" i="7"/>
  <c r="T31" i="7" s="1"/>
  <c r="S19" i="7"/>
  <c r="T19" i="7" s="1"/>
  <c r="S28" i="7"/>
  <c r="T28" i="7" s="1"/>
  <c r="S42" i="7"/>
  <c r="T42" i="7" s="1"/>
  <c r="S47" i="7"/>
  <c r="T47" i="7" s="1"/>
  <c r="H2" i="10"/>
  <c r="I2" i="10" s="1"/>
  <c r="H2" i="9"/>
  <c r="I2" i="9" s="1"/>
  <c r="H2" i="8"/>
  <c r="I2" i="8" s="1"/>
  <c r="H2" i="6"/>
  <c r="S25" i="7"/>
  <c r="T25" i="7" s="1"/>
  <c r="H5" i="6"/>
  <c r="H5" i="9"/>
  <c r="I5" i="9" s="1"/>
  <c r="H5" i="8"/>
  <c r="I5" i="8" s="1"/>
  <c r="H5" i="10"/>
  <c r="I5" i="10" s="1"/>
  <c r="H4" i="6"/>
  <c r="H4" i="9"/>
  <c r="I4" i="9" s="1"/>
  <c r="H4" i="10"/>
  <c r="I4" i="10" s="1"/>
  <c r="H4" i="8"/>
  <c r="I4" i="8" s="1"/>
  <c r="H3" i="6"/>
  <c r="H3" i="9"/>
  <c r="I3" i="9" s="1"/>
  <c r="H3" i="8"/>
  <c r="I3" i="8" s="1"/>
  <c r="H3" i="10"/>
  <c r="I3" i="10" s="1"/>
  <c r="S26" i="7"/>
  <c r="T26" i="7" s="1"/>
  <c r="S24" i="7"/>
  <c r="T24" i="7" s="1"/>
  <c r="S50" i="7"/>
  <c r="T50" i="7" s="1"/>
  <c r="S57" i="7"/>
  <c r="T57" i="7" s="1"/>
  <c r="S27" i="7"/>
  <c r="T27" i="7" s="1"/>
  <c r="S30" i="7"/>
  <c r="T30" i="7" s="1"/>
  <c r="S13" i="7"/>
  <c r="T13" i="7" s="1"/>
  <c r="S33" i="7"/>
  <c r="T33" i="7" s="1"/>
  <c r="S18" i="7"/>
  <c r="T18" i="7" s="1"/>
  <c r="S23" i="7"/>
  <c r="T23" i="7" s="1"/>
  <c r="S34" i="7"/>
  <c r="T34" i="7" s="1"/>
  <c r="S20" i="7"/>
  <c r="T20" i="7" s="1"/>
  <c r="S36" i="7"/>
  <c r="T36" i="7" s="1"/>
  <c r="S53" i="7"/>
  <c r="T53" i="7" s="1"/>
  <c r="T10" i="7"/>
  <c r="S17" i="7"/>
  <c r="T17" i="7" s="1"/>
  <c r="S56" i="7"/>
  <c r="T56" i="7" s="1"/>
  <c r="S48" i="7"/>
  <c r="T48" i="7" s="1"/>
  <c r="S40" i="7"/>
  <c r="T40" i="7" s="1"/>
  <c r="S15" i="7"/>
  <c r="T15" i="7" s="1"/>
  <c r="S49" i="7"/>
  <c r="T49" i="7" s="1"/>
  <c r="S38" i="7"/>
  <c r="T38" i="7" s="1"/>
  <c r="S41" i="7"/>
  <c r="T41" i="7" s="1"/>
  <c r="S52" i="7"/>
  <c r="T52" i="7" s="1"/>
  <c r="S44" i="7"/>
  <c r="T44" i="7" s="1"/>
  <c r="S35" i="7"/>
  <c r="T35" i="7" s="1"/>
  <c r="S11" i="7"/>
  <c r="T11" i="7" s="1"/>
  <c r="S21" i="7"/>
  <c r="T21" i="7" s="1"/>
  <c r="S12" i="7"/>
  <c r="T12" i="7" s="1"/>
  <c r="S8" i="7" l="1"/>
</calcChain>
</file>

<file path=xl/sharedStrings.xml><?xml version="1.0" encoding="utf-8"?>
<sst xmlns="http://schemas.openxmlformats.org/spreadsheetml/2006/main" count="452" uniqueCount="123">
  <si>
    <t>Mean</t>
  </si>
  <si>
    <t>Std dev</t>
  </si>
  <si>
    <t>Column</t>
  </si>
  <si>
    <t>City</t>
  </si>
  <si>
    <t>Cluster</t>
  </si>
  <si>
    <t>z Black</t>
  </si>
  <si>
    <t>z Hispanic</t>
  </si>
  <si>
    <t>z Asian</t>
  </si>
  <si>
    <t>z Age</t>
  </si>
  <si>
    <t>z Unemp</t>
  </si>
  <si>
    <t xml:space="preserve"> z income</t>
  </si>
  <si>
    <t>Sum Dis^2</t>
  </si>
  <si>
    <t>City #</t>
  </si>
  <si>
    <t>%age Black</t>
  </si>
  <si>
    <t>%age Hispanic</t>
  </si>
  <si>
    <t>%age Asian</t>
  </si>
  <si>
    <t>Median Age</t>
  </si>
  <si>
    <t>Unemployment rate</t>
  </si>
  <si>
    <t>Per capita income(000's)</t>
  </si>
  <si>
    <t>Distance^2 to 1</t>
  </si>
  <si>
    <t>Distance^2 to 2</t>
  </si>
  <si>
    <t>Distance^2 to 3</t>
  </si>
  <si>
    <t>Distance^2 to 4</t>
  </si>
  <si>
    <t>Min Distance</t>
  </si>
  <si>
    <t>Assigned to</t>
  </si>
  <si>
    <t>Anchor</t>
  </si>
  <si>
    <t>Albuquerque</t>
  </si>
  <si>
    <t>Dallas</t>
  </si>
  <si>
    <t>LA</t>
  </si>
  <si>
    <t>Atlanta</t>
  </si>
  <si>
    <t>El Paso</t>
  </si>
  <si>
    <t>Austin</t>
  </si>
  <si>
    <t>Fort Worth</t>
  </si>
  <si>
    <t>Baltimore</t>
  </si>
  <si>
    <t>Fresno</t>
  </si>
  <si>
    <t>Boston</t>
  </si>
  <si>
    <t>Houston</t>
  </si>
  <si>
    <t>Charlotte</t>
  </si>
  <si>
    <t>Long Beach</t>
  </si>
  <si>
    <t>Chicago</t>
  </si>
  <si>
    <t>Los Angeles</t>
  </si>
  <si>
    <t>Cincinnati</t>
  </si>
  <si>
    <t>Miami</t>
  </si>
  <si>
    <t>Cleveland</t>
  </si>
  <si>
    <t>NY</t>
  </si>
  <si>
    <t>Columbus</t>
  </si>
  <si>
    <t>San Antonio</t>
  </si>
  <si>
    <t>San Diego</t>
  </si>
  <si>
    <t>Denver</t>
  </si>
  <si>
    <t>San Jose</t>
  </si>
  <si>
    <t>Detroit</t>
  </si>
  <si>
    <t>Omaha</t>
  </si>
  <si>
    <t>Honolulu</t>
  </si>
  <si>
    <t>Indianapolis</t>
  </si>
  <si>
    <t>Jacksonville</t>
  </si>
  <si>
    <t>Kansas City</t>
  </si>
  <si>
    <t>Las Vegas</t>
  </si>
  <si>
    <t>Milwaukee</t>
  </si>
  <si>
    <t>Minneapolis</t>
  </si>
  <si>
    <t>Memphis</t>
  </si>
  <si>
    <t>Nashville</t>
  </si>
  <si>
    <t>Oklahoma City</t>
  </si>
  <si>
    <t>Phoenix</t>
  </si>
  <si>
    <t>Pittsburgh</t>
  </si>
  <si>
    <t>New Orleans</t>
  </si>
  <si>
    <t>Portland</t>
  </si>
  <si>
    <t>Sacramento</t>
  </si>
  <si>
    <t>Oakland</t>
  </si>
  <si>
    <t>Toledo</t>
  </si>
  <si>
    <t>Tucson</t>
  </si>
  <si>
    <t>Tulsa</t>
  </si>
  <si>
    <t>Philadelphia</t>
  </si>
  <si>
    <t>Virginia Beach</t>
  </si>
  <si>
    <t>St. Louis</t>
  </si>
  <si>
    <t>San Francisco</t>
  </si>
  <si>
    <t>Seattle</t>
  </si>
  <si>
    <t>SF</t>
  </si>
  <si>
    <t>PC1</t>
  </si>
  <si>
    <t>var</t>
  </si>
  <si>
    <t>length</t>
  </si>
  <si>
    <t>PC 1</t>
  </si>
  <si>
    <t>PC 2</t>
  </si>
  <si>
    <t>cov PC 1 PC 2</t>
  </si>
  <si>
    <t>PC 3</t>
  </si>
  <si>
    <t>cov PC 1 PC 3</t>
  </si>
  <si>
    <t>cov PC 2 PC 3</t>
  </si>
  <si>
    <t>PC 4</t>
  </si>
  <si>
    <t>cov PC 4 PC 1</t>
  </si>
  <si>
    <t>cov PC 4 PC 2</t>
  </si>
  <si>
    <t>cov PC 4 PC 3</t>
  </si>
  <si>
    <t>Blacks</t>
  </si>
  <si>
    <t>Hispanics</t>
  </si>
  <si>
    <t>Asians</t>
  </si>
  <si>
    <t>Per capita income</t>
  </si>
  <si>
    <t>variance</t>
  </si>
  <si>
    <t>PC 5</t>
  </si>
  <si>
    <t>PC 6</t>
  </si>
  <si>
    <t>cov PC 1 PC 5</t>
  </si>
  <si>
    <t>cov PC 2 PC 5</t>
  </si>
  <si>
    <t>cov PC 3 PC 5</t>
  </si>
  <si>
    <t>cov PC 4 PC 5</t>
  </si>
  <si>
    <t>cov PC 1 PC 6</t>
  </si>
  <si>
    <t>cov PC 2 PC 6</t>
  </si>
  <si>
    <t>cov PC 3 PC 6</t>
  </si>
  <si>
    <t>cov PC 4 PC 6</t>
  </si>
  <si>
    <t>cov PC 5 PC 6</t>
  </si>
  <si>
    <t>variance explained</t>
  </si>
  <si>
    <t>Communality 3 Factors</t>
  </si>
  <si>
    <t>Totals</t>
  </si>
  <si>
    <t>Sorted by size</t>
  </si>
  <si>
    <t>Factor 1</t>
  </si>
  <si>
    <t>Factor 2</t>
  </si>
  <si>
    <t>Factor 3</t>
  </si>
  <si>
    <t>Changing variables</t>
  </si>
  <si>
    <t>Length</t>
  </si>
  <si>
    <t>Rotated Factor 1</t>
  </si>
  <si>
    <t>Rotated Factor 2</t>
  </si>
  <si>
    <t>Rotated Factor 3</t>
  </si>
  <si>
    <t>average</t>
  </si>
  <si>
    <t>f1f2</t>
  </si>
  <si>
    <t>STDEV</t>
  </si>
  <si>
    <t>f1f3</t>
  </si>
  <si>
    <t>f2f3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</si>
</sst>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"/>
    <numFmt numFmtId="166" formatCode="0.000"/>
  </numFmts>
  <fonts count="8"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Fill="1" applyBorder="1" applyAlignment="1"/>
    <xf numFmtId="166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1" xfId="0" applyFont="1" applyFill="1" applyBorder="1" applyAlignment="1">
      <alignment horizontal="center" wrapText="1"/>
    </xf>
    <xf numFmtId="9" fontId="0" fillId="0" borderId="0" xfId="1" applyFont="1"/>
    <xf numFmtId="9" fontId="0" fillId="0" borderId="0" xfId="0" applyNumberFormat="1"/>
    <xf numFmtId="0" fontId="0" fillId="0" borderId="3" xfId="0" applyBorder="1"/>
    <xf numFmtId="2" fontId="0" fillId="0" borderId="3" xfId="0" applyNumberFormat="1" applyBorder="1"/>
    <xf numFmtId="0" fontId="3" fillId="0" borderId="3" xfId="0" applyFont="1" applyBorder="1"/>
    <xf numFmtId="0" fontId="0" fillId="0" borderId="4" xfId="0" applyBorder="1"/>
    <xf numFmtId="0" fontId="0" fillId="0" borderId="3" xfId="0" applyBorder="1" applyAlignment="1">
      <alignment wrapText="1"/>
    </xf>
    <xf numFmtId="0" fontId="4" fillId="0" borderId="3" xfId="0" applyFont="1" applyBorder="1" applyAlignment="1">
      <alignment vertical="center" wrapText="1"/>
    </xf>
    <xf numFmtId="2" fontId="4" fillId="0" borderId="3" xfId="0" applyNumberFormat="1" applyFont="1" applyBorder="1" applyAlignment="1">
      <alignment vertical="center" wrapText="1"/>
    </xf>
    <xf numFmtId="0" fontId="5" fillId="0" borderId="3" xfId="0" applyFont="1" applyBorder="1"/>
    <xf numFmtId="0" fontId="3" fillId="0" borderId="0" xfId="0" applyFont="1"/>
    <xf numFmtId="0" fontId="6" fillId="0" borderId="3" xfId="0" applyFont="1" applyBorder="1"/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3" fillId="0" borderId="0" xfId="0" applyFont="1" applyFill="1" applyBorder="1"/>
    <xf numFmtId="2" fontId="0" fillId="2" borderId="0" xfId="0" applyNumberFormat="1" applyFill="1"/>
    <xf numFmtId="0" fontId="7" fillId="0" borderId="5" xfId="0" applyFont="1" applyFill="1" applyBorder="1"/>
    <xf numFmtId="2" fontId="0" fillId="0" borderId="0" xfId="0" applyNumberFormat="1" applyFill="1" applyBorder="1" applyAlignment="1"/>
    <xf numFmtId="0" fontId="7" fillId="0" borderId="6" xfId="0" applyFont="1" applyBorder="1" applyAlignment="1">
      <alignment wrapText="1"/>
    </xf>
    <xf numFmtId="0" fontId="7" fillId="0" borderId="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Scree Plot</a:t>
            </a:r>
          </a:p>
        </c:rich>
      </c:tx>
      <c:layout>
        <c:manualLayout>
          <c:xMode val="edge"/>
          <c:yMode val="edge"/>
          <c:x val="0.4316359987027856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'How many factrors'!$I$2:$I$7</c:f>
              <c:numCache>
                <c:formatCode>General</c:formatCode>
                <c:ptCount val="6"/>
                <c:pt idx="0">
                  <c:v>1.943437449526817</c:v>
                </c:pt>
                <c:pt idx="1">
                  <c:v>1.5236011932002929</c:v>
                </c:pt>
                <c:pt idx="2">
                  <c:v>1.2602235607152288</c:v>
                </c:pt>
                <c:pt idx="3">
                  <c:v>0.5503779740313236</c:v>
                </c:pt>
                <c:pt idx="4">
                  <c:v>0.47566372681833935</c:v>
                </c:pt>
                <c:pt idx="5">
                  <c:v>0.2466955713704978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10-4976-9A44-1563CAB6E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111823"/>
        <c:axId val="839064511"/>
      </c:scatterChart>
      <c:valAx>
        <c:axId val="108311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Factor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64511"/>
        <c:crosses val="autoZero"/>
        <c:crossBetween val="midCat"/>
      </c:valAx>
      <c:valAx>
        <c:axId val="8390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1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88193</xdr:colOff>
      <xdr:row>0</xdr:row>
      <xdr:rowOff>79379</xdr:rowOff>
    </xdr:from>
    <xdr:to>
      <xdr:col>16</xdr:col>
      <xdr:colOff>395110</xdr:colOff>
      <xdr:row>16</xdr:row>
      <xdr:rowOff>123829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2195D1-784E-42D7-9656-407FE03C0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.ADS/Documents/k509/clu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s"/>
      <sheetName val="ev_HiddenInfo"/>
      <sheetName val="cluster"/>
      <sheetName val="sorted"/>
      <sheetName val="Sheet2"/>
      <sheetName val="Sheet3"/>
    </sheetNames>
    <sheetDataSet>
      <sheetData sheetId="0"/>
      <sheetData sheetId="1"/>
      <sheetData sheetId="2">
        <row r="9">
          <cell r="A9" t="str">
            <v>City #</v>
          </cell>
          <cell r="B9" t="str">
            <v>City</v>
          </cell>
          <cell r="C9" t="str">
            <v>%age Black</v>
          </cell>
          <cell r="D9" t="str">
            <v>%age Hispanic</v>
          </cell>
          <cell r="E9" t="str">
            <v>%age Asian</v>
          </cell>
          <cell r="F9" t="str">
            <v>Median Age</v>
          </cell>
          <cell r="G9" t="str">
            <v>Unemployment rate</v>
          </cell>
          <cell r="H9" t="str">
            <v>Per capita income(000's)</v>
          </cell>
          <cell r="I9" t="str">
            <v>z Black</v>
          </cell>
          <cell r="J9" t="str">
            <v>z Hispanic</v>
          </cell>
          <cell r="K9" t="str">
            <v>z Asian</v>
          </cell>
          <cell r="L9" t="str">
            <v>z Age</v>
          </cell>
          <cell r="M9" t="str">
            <v>z Unemp</v>
          </cell>
          <cell r="N9" t="str">
            <v xml:space="preserve"> z income</v>
          </cell>
        </row>
        <row r="10">
          <cell r="A10">
            <v>1</v>
          </cell>
          <cell r="B10" t="str">
            <v>Albuquerque</v>
          </cell>
          <cell r="C10">
            <v>3</v>
          </cell>
          <cell r="D10">
            <v>35</v>
          </cell>
          <cell r="E10">
            <v>2</v>
          </cell>
          <cell r="F10">
            <v>32</v>
          </cell>
          <cell r="G10">
            <v>5</v>
          </cell>
          <cell r="H10">
            <v>18</v>
          </cell>
          <cell r="I10">
            <v>-1.1787211276674006</v>
          </cell>
          <cell r="J10">
            <v>1.238953671509099</v>
          </cell>
          <cell r="K10">
            <v>-0.36257404881515115</v>
          </cell>
          <cell r="L10">
            <v>6.1341965739815825E-2</v>
          </cell>
          <cell r="M10">
            <v>-0.75146328616419855</v>
          </cell>
          <cell r="N10">
            <v>-0.87523115699754672</v>
          </cell>
        </row>
        <row r="11">
          <cell r="A11">
            <v>2</v>
          </cell>
          <cell r="B11" t="str">
            <v>Atlanta</v>
          </cell>
          <cell r="C11">
            <v>67</v>
          </cell>
          <cell r="D11">
            <v>2</v>
          </cell>
          <cell r="E11">
            <v>1</v>
          </cell>
          <cell r="F11">
            <v>31</v>
          </cell>
          <cell r="G11">
            <v>5</v>
          </cell>
          <cell r="H11">
            <v>22</v>
          </cell>
          <cell r="I11">
            <v>2.3551884864482475</v>
          </cell>
          <cell r="J11">
            <v>-0.76443441532111411</v>
          </cell>
          <cell r="K11">
            <v>-0.45230196998657746</v>
          </cell>
          <cell r="L11">
            <v>-0.43961742113534436</v>
          </cell>
          <cell r="M11">
            <v>-0.75146328616419855</v>
          </cell>
          <cell r="N11">
            <v>0.32438637287321631</v>
          </cell>
        </row>
        <row r="12">
          <cell r="A12">
            <v>3</v>
          </cell>
          <cell r="B12" t="str">
            <v>Austin</v>
          </cell>
          <cell r="C12">
            <v>12</v>
          </cell>
          <cell r="D12">
            <v>23</v>
          </cell>
          <cell r="E12">
            <v>3</v>
          </cell>
          <cell r="F12">
            <v>29</v>
          </cell>
          <cell r="G12">
            <v>3</v>
          </cell>
          <cell r="H12">
            <v>19</v>
          </cell>
          <cell r="I12">
            <v>-0.68176508818238746</v>
          </cell>
          <cell r="J12">
            <v>0.51044891266174874</v>
          </cell>
          <cell r="K12">
            <v>-0.27284612764372485</v>
          </cell>
          <cell r="L12">
            <v>-1.4415361948856649</v>
          </cell>
          <cell r="M12">
            <v>-1.4953360340843145</v>
          </cell>
          <cell r="N12">
            <v>-0.57532677452985603</v>
          </cell>
        </row>
        <row r="13">
          <cell r="A13">
            <v>4</v>
          </cell>
          <cell r="B13" t="str">
            <v>Baltimore</v>
          </cell>
          <cell r="C13">
            <v>59</v>
          </cell>
          <cell r="D13">
            <v>1</v>
          </cell>
          <cell r="E13">
            <v>1</v>
          </cell>
          <cell r="F13">
            <v>33</v>
          </cell>
          <cell r="G13">
            <v>11</v>
          </cell>
          <cell r="H13">
            <v>22</v>
          </cell>
          <cell r="I13">
            <v>1.9134497846837917</v>
          </cell>
          <cell r="J13">
            <v>-0.82514314522506005</v>
          </cell>
          <cell r="K13">
            <v>-0.45230196998657746</v>
          </cell>
          <cell r="L13">
            <v>0.56230135261497605</v>
          </cell>
          <cell r="M13">
            <v>1.480154957596149</v>
          </cell>
          <cell r="N13">
            <v>0.32438637287321631</v>
          </cell>
        </row>
        <row r="14">
          <cell r="A14">
            <v>5</v>
          </cell>
          <cell r="B14" t="str">
            <v>Boston</v>
          </cell>
          <cell r="C14">
            <v>26</v>
          </cell>
          <cell r="D14">
            <v>11</v>
          </cell>
          <cell r="E14">
            <v>5</v>
          </cell>
          <cell r="F14">
            <v>30</v>
          </cell>
          <cell r="G14">
            <v>5</v>
          </cell>
          <cell r="H14">
            <v>24</v>
          </cell>
          <cell r="I14">
            <v>9.1277639905410601E-2</v>
          </cell>
          <cell r="J14">
            <v>-0.21805584618560148</v>
          </cell>
          <cell r="K14">
            <v>-9.3390285300872233E-2</v>
          </cell>
          <cell r="L14">
            <v>-0.94057680801050458</v>
          </cell>
          <cell r="M14">
            <v>-0.75146328616419855</v>
          </cell>
          <cell r="N14">
            <v>0.92419513780859786</v>
          </cell>
        </row>
        <row r="15">
          <cell r="A15">
            <v>6</v>
          </cell>
          <cell r="B15" t="str">
            <v>Charlotte</v>
          </cell>
          <cell r="C15">
            <v>32</v>
          </cell>
          <cell r="D15">
            <v>1</v>
          </cell>
          <cell r="E15">
            <v>2</v>
          </cell>
          <cell r="F15">
            <v>32</v>
          </cell>
          <cell r="G15">
            <v>3</v>
          </cell>
          <cell r="H15">
            <v>20</v>
          </cell>
          <cell r="I15">
            <v>0.42258166622875259</v>
          </cell>
          <cell r="J15">
            <v>-0.82514314522506005</v>
          </cell>
          <cell r="K15">
            <v>-0.36257404881515115</v>
          </cell>
          <cell r="L15">
            <v>6.1341965739815825E-2</v>
          </cell>
          <cell r="M15">
            <v>-1.4953360340843145</v>
          </cell>
          <cell r="N15">
            <v>-0.27542239206216523</v>
          </cell>
        </row>
        <row r="16">
          <cell r="A16">
            <v>7</v>
          </cell>
          <cell r="B16" t="str">
            <v>Chicago</v>
          </cell>
          <cell r="C16">
            <v>39</v>
          </cell>
          <cell r="D16">
            <v>20</v>
          </cell>
          <cell r="E16">
            <v>4</v>
          </cell>
          <cell r="F16">
            <v>31</v>
          </cell>
          <cell r="G16">
            <v>9</v>
          </cell>
          <cell r="H16">
            <v>24</v>
          </cell>
          <cell r="I16">
            <v>0.80910303027265162</v>
          </cell>
          <cell r="J16">
            <v>0.32832272294991122</v>
          </cell>
          <cell r="K16">
            <v>-0.18311820647229854</v>
          </cell>
          <cell r="L16">
            <v>-0.43961742113534436</v>
          </cell>
          <cell r="M16">
            <v>0.73628220967603308</v>
          </cell>
          <cell r="N16">
            <v>0.92419513780859786</v>
          </cell>
        </row>
        <row r="17">
          <cell r="A17">
            <v>8</v>
          </cell>
          <cell r="B17" t="str">
            <v>Cincinnati</v>
          </cell>
          <cell r="C17">
            <v>38</v>
          </cell>
          <cell r="D17">
            <v>1</v>
          </cell>
          <cell r="E17">
            <v>1</v>
          </cell>
          <cell r="F17">
            <v>31</v>
          </cell>
          <cell r="G17">
            <v>8</v>
          </cell>
          <cell r="H17">
            <v>21</v>
          </cell>
          <cell r="I17">
            <v>0.75388569255209459</v>
          </cell>
          <cell r="J17">
            <v>-0.82514314522506005</v>
          </cell>
          <cell r="K17">
            <v>-0.45230196998657746</v>
          </cell>
          <cell r="L17">
            <v>-0.43961742113534436</v>
          </cell>
          <cell r="M17">
            <v>0.36434583571597517</v>
          </cell>
          <cell r="N17">
            <v>2.4481990405525539E-2</v>
          </cell>
        </row>
        <row r="18">
          <cell r="A18">
            <v>9</v>
          </cell>
          <cell r="B18" t="str">
            <v>Cleveland</v>
          </cell>
          <cell r="C18">
            <v>47</v>
          </cell>
          <cell r="D18">
            <v>5</v>
          </cell>
          <cell r="E18">
            <v>1</v>
          </cell>
          <cell r="F18">
            <v>32</v>
          </cell>
          <cell r="G18">
            <v>13</v>
          </cell>
          <cell r="H18">
            <v>22</v>
          </cell>
          <cell r="I18">
            <v>1.2508417320371077</v>
          </cell>
          <cell r="J18">
            <v>-0.58230822560927664</v>
          </cell>
          <cell r="K18">
            <v>-0.45230196998657746</v>
          </cell>
          <cell r="L18">
            <v>6.1341965739815825E-2</v>
          </cell>
          <cell r="M18">
            <v>2.2240277055162649</v>
          </cell>
          <cell r="N18">
            <v>0.32438637287321631</v>
          </cell>
        </row>
        <row r="19">
          <cell r="A19">
            <v>10</v>
          </cell>
          <cell r="B19" t="str">
            <v>Columbus</v>
          </cell>
          <cell r="C19">
            <v>23</v>
          </cell>
          <cell r="D19">
            <v>1</v>
          </cell>
          <cell r="E19">
            <v>2</v>
          </cell>
          <cell r="F19">
            <v>29</v>
          </cell>
          <cell r="G19">
            <v>3</v>
          </cell>
          <cell r="H19">
            <v>13</v>
          </cell>
          <cell r="I19">
            <v>-7.4374373256260409E-2</v>
          </cell>
          <cell r="J19">
            <v>-0.82514314522506005</v>
          </cell>
          <cell r="K19">
            <v>-0.36257404881515115</v>
          </cell>
          <cell r="L19">
            <v>-1.4415361948856649</v>
          </cell>
          <cell r="M19">
            <v>-1.4953360340843145</v>
          </cell>
          <cell r="N19">
            <v>-2.3747530693360006</v>
          </cell>
        </row>
        <row r="20">
          <cell r="A20">
            <v>11</v>
          </cell>
          <cell r="B20" t="str">
            <v>Dallas</v>
          </cell>
          <cell r="C20">
            <v>30</v>
          </cell>
          <cell r="D20">
            <v>21</v>
          </cell>
          <cell r="E20">
            <v>2</v>
          </cell>
          <cell r="F20">
            <v>30</v>
          </cell>
          <cell r="G20">
            <v>9</v>
          </cell>
          <cell r="H20">
            <v>22</v>
          </cell>
          <cell r="I20">
            <v>0.31214699078763858</v>
          </cell>
          <cell r="J20">
            <v>0.3890314528538571</v>
          </cell>
          <cell r="K20">
            <v>-0.36257404881515115</v>
          </cell>
          <cell r="L20">
            <v>-0.94057680801050458</v>
          </cell>
          <cell r="M20">
            <v>0.73628220967603308</v>
          </cell>
          <cell r="N20">
            <v>0.32438637287321631</v>
          </cell>
        </row>
        <row r="21">
          <cell r="A21">
            <v>12</v>
          </cell>
          <cell r="B21" t="str">
            <v>Denver</v>
          </cell>
          <cell r="C21">
            <v>13</v>
          </cell>
          <cell r="D21">
            <v>23</v>
          </cell>
          <cell r="E21">
            <v>2</v>
          </cell>
          <cell r="F21">
            <v>34</v>
          </cell>
          <cell r="G21">
            <v>7</v>
          </cell>
          <cell r="H21">
            <v>23</v>
          </cell>
          <cell r="I21">
            <v>-0.62654775046183042</v>
          </cell>
          <cell r="J21">
            <v>0.51044891266174874</v>
          </cell>
          <cell r="K21">
            <v>-0.36257404881515115</v>
          </cell>
          <cell r="L21">
            <v>1.0632607394901363</v>
          </cell>
          <cell r="M21">
            <v>-7.5905382440827401E-3</v>
          </cell>
          <cell r="N21">
            <v>0.62429075534090706</v>
          </cell>
        </row>
        <row r="22">
          <cell r="A22">
            <v>13</v>
          </cell>
          <cell r="B22" t="str">
            <v>Detroit</v>
          </cell>
          <cell r="C22">
            <v>76</v>
          </cell>
          <cell r="D22">
            <v>3</v>
          </cell>
          <cell r="E22">
            <v>1</v>
          </cell>
          <cell r="F22">
            <v>31</v>
          </cell>
          <cell r="G22">
            <v>9</v>
          </cell>
          <cell r="H22">
            <v>21</v>
          </cell>
          <cell r="I22">
            <v>2.8521445259332605</v>
          </cell>
          <cell r="J22">
            <v>-0.70372568541716829</v>
          </cell>
          <cell r="K22">
            <v>-0.45230196998657746</v>
          </cell>
          <cell r="L22">
            <v>-0.43961742113534436</v>
          </cell>
          <cell r="M22">
            <v>0.73628220967603308</v>
          </cell>
          <cell r="N22">
            <v>2.4481990405525539E-2</v>
          </cell>
        </row>
        <row r="23">
          <cell r="A23">
            <v>14</v>
          </cell>
          <cell r="B23" t="str">
            <v>El Paso</v>
          </cell>
          <cell r="C23">
            <v>3</v>
          </cell>
          <cell r="D23">
            <v>69</v>
          </cell>
          <cell r="E23">
            <v>1</v>
          </cell>
          <cell r="F23">
            <v>29</v>
          </cell>
          <cell r="G23">
            <v>11</v>
          </cell>
          <cell r="H23">
            <v>13</v>
          </cell>
          <cell r="I23">
            <v>-1.1787211276674006</v>
          </cell>
          <cell r="J23">
            <v>3.3030504882432581</v>
          </cell>
          <cell r="K23">
            <v>-0.45230196998657746</v>
          </cell>
          <cell r="L23">
            <v>-1.4415361948856649</v>
          </cell>
          <cell r="M23">
            <v>1.480154957596149</v>
          </cell>
          <cell r="N23">
            <v>-2.3747530693360006</v>
          </cell>
        </row>
        <row r="24">
          <cell r="A24">
            <v>15</v>
          </cell>
          <cell r="B24" t="str">
            <v>Fort Worth</v>
          </cell>
          <cell r="C24">
            <v>22</v>
          </cell>
          <cell r="D24">
            <v>20</v>
          </cell>
          <cell r="E24">
            <v>2</v>
          </cell>
          <cell r="F24">
            <v>30</v>
          </cell>
          <cell r="G24">
            <v>9</v>
          </cell>
          <cell r="H24">
            <v>20</v>
          </cell>
          <cell r="I24">
            <v>-0.1295917109768174</v>
          </cell>
          <cell r="J24">
            <v>0.32832272294991122</v>
          </cell>
          <cell r="K24">
            <v>-0.36257404881515115</v>
          </cell>
          <cell r="L24">
            <v>-0.94057680801050458</v>
          </cell>
          <cell r="M24">
            <v>0.73628220967603308</v>
          </cell>
          <cell r="N24">
            <v>-0.27542239206216523</v>
          </cell>
        </row>
        <row r="25">
          <cell r="A25">
            <v>16</v>
          </cell>
          <cell r="B25" t="str">
            <v>Fresno</v>
          </cell>
          <cell r="C25">
            <v>9</v>
          </cell>
          <cell r="D25">
            <v>30</v>
          </cell>
          <cell r="E25">
            <v>13</v>
          </cell>
          <cell r="F25">
            <v>28</v>
          </cell>
          <cell r="G25">
            <v>13</v>
          </cell>
          <cell r="H25">
            <v>16</v>
          </cell>
          <cell r="I25">
            <v>-0.84741710134405845</v>
          </cell>
          <cell r="J25">
            <v>0.93541002198936973</v>
          </cell>
          <cell r="K25">
            <v>0.6244330840705381</v>
          </cell>
          <cell r="L25">
            <v>-1.9424955817608249</v>
          </cell>
          <cell r="M25">
            <v>2.2240277055162649</v>
          </cell>
          <cell r="N25">
            <v>-1.4750399219329282</v>
          </cell>
        </row>
        <row r="26">
          <cell r="A26">
            <v>17</v>
          </cell>
          <cell r="B26" t="str">
            <v>Honolulu</v>
          </cell>
          <cell r="C26">
            <v>1</v>
          </cell>
          <cell r="D26">
            <v>5</v>
          </cell>
          <cell r="E26">
            <v>71</v>
          </cell>
          <cell r="F26">
            <v>37</v>
          </cell>
          <cell r="G26">
            <v>5</v>
          </cell>
          <cell r="H26">
            <v>24</v>
          </cell>
          <cell r="I26">
            <v>-1.2891558031085144</v>
          </cell>
          <cell r="J26">
            <v>-0.58230822560927664</v>
          </cell>
          <cell r="K26">
            <v>5.8286525120132628</v>
          </cell>
          <cell r="L26">
            <v>2.5661389001156167</v>
          </cell>
          <cell r="M26">
            <v>-0.75146328616419855</v>
          </cell>
          <cell r="N26">
            <v>0.92419513780859786</v>
          </cell>
        </row>
        <row r="27">
          <cell r="A27">
            <v>18</v>
          </cell>
          <cell r="B27" t="str">
            <v>Houston</v>
          </cell>
          <cell r="C27">
            <v>28</v>
          </cell>
          <cell r="D27">
            <v>28</v>
          </cell>
          <cell r="E27">
            <v>4</v>
          </cell>
          <cell r="F27">
            <v>30</v>
          </cell>
          <cell r="G27">
            <v>7</v>
          </cell>
          <cell r="H27">
            <v>22</v>
          </cell>
          <cell r="I27">
            <v>0.20171231534652459</v>
          </cell>
          <cell r="J27">
            <v>0.81399256218147809</v>
          </cell>
          <cell r="K27">
            <v>-0.18311820647229854</v>
          </cell>
          <cell r="L27">
            <v>-0.94057680801050458</v>
          </cell>
          <cell r="M27">
            <v>-7.5905382440827401E-3</v>
          </cell>
          <cell r="N27">
            <v>0.32438637287321631</v>
          </cell>
        </row>
        <row r="28">
          <cell r="A28">
            <v>19</v>
          </cell>
          <cell r="B28" t="str">
            <v>Indianapolis</v>
          </cell>
          <cell r="C28">
            <v>22</v>
          </cell>
          <cell r="D28">
            <v>1</v>
          </cell>
          <cell r="E28">
            <v>1</v>
          </cell>
          <cell r="F28">
            <v>32</v>
          </cell>
          <cell r="G28">
            <v>5</v>
          </cell>
          <cell r="H28">
            <v>21</v>
          </cell>
          <cell r="I28">
            <v>-0.1295917109768174</v>
          </cell>
          <cell r="J28">
            <v>-0.82514314522506005</v>
          </cell>
          <cell r="K28">
            <v>-0.45230196998657746</v>
          </cell>
          <cell r="L28">
            <v>6.1341965739815825E-2</v>
          </cell>
          <cell r="M28">
            <v>-0.75146328616419855</v>
          </cell>
          <cell r="N28">
            <v>2.4481990405525539E-2</v>
          </cell>
        </row>
        <row r="29">
          <cell r="A29">
            <v>20</v>
          </cell>
          <cell r="B29" t="str">
            <v>Jacksonville</v>
          </cell>
          <cell r="C29">
            <v>25</v>
          </cell>
          <cell r="D29">
            <v>3</v>
          </cell>
          <cell r="E29">
            <v>2</v>
          </cell>
          <cell r="F29">
            <v>32</v>
          </cell>
          <cell r="G29">
            <v>7</v>
          </cell>
          <cell r="H29">
            <v>19</v>
          </cell>
          <cell r="I29">
            <v>3.6060302184853593E-2</v>
          </cell>
          <cell r="J29">
            <v>-0.70372568541716829</v>
          </cell>
          <cell r="K29">
            <v>-0.36257404881515115</v>
          </cell>
          <cell r="L29">
            <v>6.1341965739815825E-2</v>
          </cell>
          <cell r="M29">
            <v>-7.5905382440827401E-3</v>
          </cell>
          <cell r="N29">
            <v>-0.57532677452985603</v>
          </cell>
        </row>
        <row r="30">
          <cell r="A30">
            <v>21</v>
          </cell>
          <cell r="B30" t="str">
            <v>Kansas City</v>
          </cell>
          <cell r="C30">
            <v>30</v>
          </cell>
          <cell r="D30">
            <v>4</v>
          </cell>
          <cell r="E30">
            <v>1</v>
          </cell>
          <cell r="F30">
            <v>33</v>
          </cell>
          <cell r="G30">
            <v>6</v>
          </cell>
          <cell r="H30">
            <v>21</v>
          </cell>
          <cell r="I30">
            <v>0.31214699078763858</v>
          </cell>
          <cell r="J30">
            <v>-0.64301695551322247</v>
          </cell>
          <cell r="K30">
            <v>-0.45230196998657746</v>
          </cell>
          <cell r="L30">
            <v>0.56230135261497605</v>
          </cell>
          <cell r="M30">
            <v>-0.37952691220414064</v>
          </cell>
          <cell r="N30">
            <v>2.4481990405525539E-2</v>
          </cell>
        </row>
        <row r="31">
          <cell r="A31">
            <v>22</v>
          </cell>
          <cell r="B31" t="str">
            <v>Las Vegas</v>
          </cell>
          <cell r="C31">
            <v>11</v>
          </cell>
          <cell r="D31">
            <v>13</v>
          </cell>
          <cell r="E31">
            <v>4</v>
          </cell>
          <cell r="F31">
            <v>33</v>
          </cell>
          <cell r="G31">
            <v>5</v>
          </cell>
          <cell r="H31">
            <v>20</v>
          </cell>
          <cell r="I31">
            <v>-0.73698242590294449</v>
          </cell>
          <cell r="J31">
            <v>-9.6638386377709759E-2</v>
          </cell>
          <cell r="K31">
            <v>-0.18311820647229854</v>
          </cell>
          <cell r="L31">
            <v>0.56230135261497605</v>
          </cell>
          <cell r="M31">
            <v>-0.75146328616419855</v>
          </cell>
          <cell r="N31">
            <v>-0.27542239206216523</v>
          </cell>
        </row>
        <row r="32">
          <cell r="A32">
            <v>23</v>
          </cell>
          <cell r="B32" t="str">
            <v>Long Beach</v>
          </cell>
          <cell r="C32">
            <v>14</v>
          </cell>
          <cell r="D32">
            <v>24</v>
          </cell>
          <cell r="E32">
            <v>14</v>
          </cell>
          <cell r="F32">
            <v>30</v>
          </cell>
          <cell r="G32">
            <v>8</v>
          </cell>
          <cell r="H32">
            <v>21</v>
          </cell>
          <cell r="I32">
            <v>-0.57133041274127339</v>
          </cell>
          <cell r="J32">
            <v>0.57115764256569468</v>
          </cell>
          <cell r="K32">
            <v>0.71416100524196446</v>
          </cell>
          <cell r="L32">
            <v>-0.94057680801050458</v>
          </cell>
          <cell r="M32">
            <v>0.36434583571597517</v>
          </cell>
          <cell r="N32">
            <v>2.4481990405525539E-2</v>
          </cell>
        </row>
        <row r="33">
          <cell r="A33">
            <v>24</v>
          </cell>
          <cell r="B33" t="str">
            <v>Los Angeles</v>
          </cell>
          <cell r="C33">
            <v>14</v>
          </cell>
          <cell r="D33">
            <v>40</v>
          </cell>
          <cell r="E33">
            <v>10</v>
          </cell>
          <cell r="F33">
            <v>31</v>
          </cell>
          <cell r="G33">
            <v>11</v>
          </cell>
          <cell r="H33">
            <v>21</v>
          </cell>
          <cell r="I33">
            <v>-0.57133041274127339</v>
          </cell>
          <cell r="J33">
            <v>1.5424973210288284</v>
          </cell>
          <cell r="K33">
            <v>0.35524932055625924</v>
          </cell>
          <cell r="L33">
            <v>-0.43961742113534436</v>
          </cell>
          <cell r="M33">
            <v>1.480154957596149</v>
          </cell>
          <cell r="N33">
            <v>2.4481990405525539E-2</v>
          </cell>
        </row>
        <row r="34">
          <cell r="A34">
            <v>25</v>
          </cell>
          <cell r="B34" t="str">
            <v>Memphis</v>
          </cell>
          <cell r="C34">
            <v>55</v>
          </cell>
          <cell r="D34">
            <v>1</v>
          </cell>
          <cell r="E34">
            <v>1</v>
          </cell>
          <cell r="F34">
            <v>32</v>
          </cell>
          <cell r="G34">
            <v>9</v>
          </cell>
          <cell r="H34">
            <v>20</v>
          </cell>
          <cell r="I34">
            <v>1.6925804338015638</v>
          </cell>
          <cell r="J34">
            <v>-0.82514314522506005</v>
          </cell>
          <cell r="K34">
            <v>-0.45230196998657746</v>
          </cell>
          <cell r="L34">
            <v>6.1341965739815825E-2</v>
          </cell>
          <cell r="M34">
            <v>0.73628220967603308</v>
          </cell>
          <cell r="N34">
            <v>-0.27542239206216523</v>
          </cell>
        </row>
        <row r="35">
          <cell r="A35">
            <v>26</v>
          </cell>
          <cell r="B35" t="str">
            <v>Miami</v>
          </cell>
          <cell r="C35">
            <v>27</v>
          </cell>
          <cell r="D35">
            <v>63</v>
          </cell>
          <cell r="E35">
            <v>1</v>
          </cell>
          <cell r="F35">
            <v>36</v>
          </cell>
          <cell r="G35">
            <v>12</v>
          </cell>
          <cell r="H35">
            <v>17</v>
          </cell>
          <cell r="I35">
            <v>0.14649497762596761</v>
          </cell>
          <cell r="J35">
            <v>2.9387981088195829</v>
          </cell>
          <cell r="K35">
            <v>-0.45230196998657746</v>
          </cell>
          <cell r="L35">
            <v>2.0651795132404565</v>
          </cell>
          <cell r="M35">
            <v>1.8520913315562069</v>
          </cell>
          <cell r="N35">
            <v>-1.1751355394652374</v>
          </cell>
        </row>
        <row r="36">
          <cell r="A36">
            <v>27</v>
          </cell>
          <cell r="B36" t="str">
            <v>Milwaukee</v>
          </cell>
          <cell r="C36">
            <v>31</v>
          </cell>
          <cell r="D36">
            <v>6</v>
          </cell>
          <cell r="E36">
            <v>2</v>
          </cell>
          <cell r="F36">
            <v>30</v>
          </cell>
          <cell r="G36">
            <v>5</v>
          </cell>
          <cell r="H36">
            <v>22</v>
          </cell>
          <cell r="I36">
            <v>0.36736432850819561</v>
          </cell>
          <cell r="J36">
            <v>-0.52159949570533071</v>
          </cell>
          <cell r="K36">
            <v>-0.36257404881515115</v>
          </cell>
          <cell r="L36">
            <v>-0.94057680801050458</v>
          </cell>
          <cell r="M36">
            <v>-0.75146328616419855</v>
          </cell>
          <cell r="N36">
            <v>0.32438637287321631</v>
          </cell>
        </row>
        <row r="37">
          <cell r="A37">
            <v>28</v>
          </cell>
          <cell r="B37" t="str">
            <v>Minneapolis</v>
          </cell>
          <cell r="C37">
            <v>13</v>
          </cell>
          <cell r="D37">
            <v>2</v>
          </cell>
          <cell r="E37">
            <v>4</v>
          </cell>
          <cell r="F37">
            <v>32</v>
          </cell>
          <cell r="G37">
            <v>5</v>
          </cell>
          <cell r="H37">
            <v>23</v>
          </cell>
          <cell r="I37">
            <v>-0.62654775046183042</v>
          </cell>
          <cell r="J37">
            <v>-0.76443441532111411</v>
          </cell>
          <cell r="K37">
            <v>-0.18311820647229854</v>
          </cell>
          <cell r="L37">
            <v>6.1341965739815825E-2</v>
          </cell>
          <cell r="M37">
            <v>-0.75146328616419855</v>
          </cell>
          <cell r="N37">
            <v>0.62429075534090706</v>
          </cell>
        </row>
        <row r="38">
          <cell r="A38">
            <v>29</v>
          </cell>
          <cell r="B38" t="str">
            <v>Nashville</v>
          </cell>
          <cell r="C38">
            <v>23</v>
          </cell>
          <cell r="D38">
            <v>1</v>
          </cell>
          <cell r="E38">
            <v>1</v>
          </cell>
          <cell r="F38">
            <v>33</v>
          </cell>
          <cell r="G38">
            <v>3</v>
          </cell>
          <cell r="H38">
            <v>24</v>
          </cell>
          <cell r="I38">
            <v>-7.4374373256260409E-2</v>
          </cell>
          <cell r="J38">
            <v>-0.82514314522506005</v>
          </cell>
          <cell r="K38">
            <v>-0.45230196998657746</v>
          </cell>
          <cell r="L38">
            <v>0.56230135261497605</v>
          </cell>
          <cell r="M38">
            <v>-1.4953360340843145</v>
          </cell>
          <cell r="N38">
            <v>0.92419513780859786</v>
          </cell>
        </row>
        <row r="39">
          <cell r="A39">
            <v>30</v>
          </cell>
          <cell r="B39" t="str">
            <v>New Orleans</v>
          </cell>
          <cell r="C39">
            <v>62</v>
          </cell>
          <cell r="D39">
            <v>4</v>
          </cell>
          <cell r="E39">
            <v>2</v>
          </cell>
          <cell r="F39">
            <v>32</v>
          </cell>
          <cell r="G39">
            <v>7</v>
          </cell>
          <cell r="H39">
            <v>18</v>
          </cell>
          <cell r="I39">
            <v>2.0791017978454627</v>
          </cell>
          <cell r="J39">
            <v>-0.64301695551322247</v>
          </cell>
          <cell r="K39">
            <v>-0.36257404881515115</v>
          </cell>
          <cell r="L39">
            <v>6.1341965739815825E-2</v>
          </cell>
          <cell r="M39">
            <v>-7.5905382440827401E-3</v>
          </cell>
          <cell r="N39">
            <v>-0.87523115699754672</v>
          </cell>
        </row>
        <row r="40">
          <cell r="A40">
            <v>31</v>
          </cell>
          <cell r="B40" t="str">
            <v>NY</v>
          </cell>
          <cell r="C40">
            <v>29</v>
          </cell>
          <cell r="D40">
            <v>24</v>
          </cell>
          <cell r="E40">
            <v>7</v>
          </cell>
          <cell r="F40">
            <v>34</v>
          </cell>
          <cell r="G40">
            <v>11</v>
          </cell>
          <cell r="H40">
            <v>27</v>
          </cell>
          <cell r="I40">
            <v>0.2569296530670816</v>
          </cell>
          <cell r="J40">
            <v>0.57115764256569468</v>
          </cell>
          <cell r="K40">
            <v>8.6065557041980364E-2</v>
          </cell>
          <cell r="L40">
            <v>1.0632607394901363</v>
          </cell>
          <cell r="M40">
            <v>1.480154957596149</v>
          </cell>
          <cell r="N40">
            <v>1.8239082852116701</v>
          </cell>
        </row>
        <row r="41">
          <cell r="A41">
            <v>32</v>
          </cell>
          <cell r="B41" t="str">
            <v>Oakland</v>
          </cell>
          <cell r="C41">
            <v>44</v>
          </cell>
          <cell r="D41">
            <v>14</v>
          </cell>
          <cell r="E41">
            <v>15</v>
          </cell>
          <cell r="F41">
            <v>33</v>
          </cell>
          <cell r="G41">
            <v>10</v>
          </cell>
          <cell r="H41">
            <v>24</v>
          </cell>
          <cell r="I41">
            <v>1.0851897188754367</v>
          </cell>
          <cell r="J41">
            <v>-3.59296564737639E-2</v>
          </cell>
          <cell r="K41">
            <v>0.80388892641339071</v>
          </cell>
          <cell r="L41">
            <v>0.56230135261497605</v>
          </cell>
          <cell r="M41">
            <v>1.1082185836360909</v>
          </cell>
          <cell r="N41">
            <v>0.92419513780859786</v>
          </cell>
        </row>
        <row r="42">
          <cell r="A42">
            <v>33</v>
          </cell>
          <cell r="B42" t="str">
            <v>Oklahoma City</v>
          </cell>
          <cell r="C42">
            <v>16</v>
          </cell>
          <cell r="D42">
            <v>5</v>
          </cell>
          <cell r="E42">
            <v>2</v>
          </cell>
          <cell r="F42">
            <v>32</v>
          </cell>
          <cell r="G42">
            <v>6</v>
          </cell>
          <cell r="H42">
            <v>17</v>
          </cell>
          <cell r="I42">
            <v>-0.46089573730015942</v>
          </cell>
          <cell r="J42">
            <v>-0.58230822560927664</v>
          </cell>
          <cell r="K42">
            <v>-0.36257404881515115</v>
          </cell>
          <cell r="L42">
            <v>6.1341965739815825E-2</v>
          </cell>
          <cell r="M42">
            <v>-0.37952691220414064</v>
          </cell>
          <cell r="N42">
            <v>-1.1751355394652374</v>
          </cell>
        </row>
        <row r="43">
          <cell r="A43">
            <v>34</v>
          </cell>
          <cell r="B43" t="str">
            <v>Omaha</v>
          </cell>
          <cell r="C43">
            <v>13</v>
          </cell>
          <cell r="D43">
            <v>3</v>
          </cell>
          <cell r="E43">
            <v>1</v>
          </cell>
          <cell r="F43">
            <v>32</v>
          </cell>
          <cell r="G43">
            <v>5</v>
          </cell>
          <cell r="H43">
            <v>20</v>
          </cell>
          <cell r="I43">
            <v>-0.62654775046183042</v>
          </cell>
          <cell r="J43">
            <v>-0.70372568541716829</v>
          </cell>
          <cell r="K43">
            <v>-0.45230196998657746</v>
          </cell>
          <cell r="L43">
            <v>6.1341965739815825E-2</v>
          </cell>
          <cell r="M43">
            <v>-0.75146328616419855</v>
          </cell>
          <cell r="N43">
            <v>-0.27542239206216523</v>
          </cell>
        </row>
        <row r="44">
          <cell r="A44">
            <v>35</v>
          </cell>
          <cell r="B44" t="str">
            <v>Philadelphia</v>
          </cell>
          <cell r="C44">
            <v>40</v>
          </cell>
          <cell r="D44">
            <v>6</v>
          </cell>
          <cell r="E44">
            <v>3</v>
          </cell>
          <cell r="F44">
            <v>33</v>
          </cell>
          <cell r="G44">
            <v>9</v>
          </cell>
          <cell r="H44">
            <v>23</v>
          </cell>
          <cell r="I44">
            <v>0.86432036799320866</v>
          </cell>
          <cell r="J44">
            <v>-0.52159949570533071</v>
          </cell>
          <cell r="K44">
            <v>-0.27284612764372485</v>
          </cell>
          <cell r="L44">
            <v>0.56230135261497605</v>
          </cell>
          <cell r="M44">
            <v>0.73628220967603308</v>
          </cell>
          <cell r="N44">
            <v>0.62429075534090706</v>
          </cell>
        </row>
        <row r="45">
          <cell r="A45">
            <v>36</v>
          </cell>
          <cell r="B45" t="str">
            <v>Phoenix</v>
          </cell>
          <cell r="C45">
            <v>5</v>
          </cell>
          <cell r="D45">
            <v>20</v>
          </cell>
          <cell r="E45">
            <v>2</v>
          </cell>
          <cell r="F45">
            <v>31</v>
          </cell>
          <cell r="G45">
            <v>4</v>
          </cell>
          <cell r="H45">
            <v>19</v>
          </cell>
          <cell r="I45">
            <v>-1.0682864522262865</v>
          </cell>
          <cell r="J45">
            <v>0.32832272294991122</v>
          </cell>
          <cell r="K45">
            <v>-0.36257404881515115</v>
          </cell>
          <cell r="L45">
            <v>-0.43961742113534436</v>
          </cell>
          <cell r="M45">
            <v>-1.1233996601242564</v>
          </cell>
          <cell r="N45">
            <v>-0.57532677452985603</v>
          </cell>
        </row>
        <row r="46">
          <cell r="A46">
            <v>37</v>
          </cell>
          <cell r="B46" t="str">
            <v>Pittsburgh</v>
          </cell>
          <cell r="C46">
            <v>26</v>
          </cell>
          <cell r="D46">
            <v>1</v>
          </cell>
          <cell r="E46">
            <v>2</v>
          </cell>
          <cell r="F46">
            <v>35</v>
          </cell>
          <cell r="G46">
            <v>7</v>
          </cell>
          <cell r="H46">
            <v>21</v>
          </cell>
          <cell r="I46">
            <v>9.1277639905410601E-2</v>
          </cell>
          <cell r="J46">
            <v>-0.82514314522506005</v>
          </cell>
          <cell r="K46">
            <v>-0.36257404881515115</v>
          </cell>
          <cell r="L46">
            <v>1.5642201263652964</v>
          </cell>
          <cell r="M46">
            <v>-7.5905382440827401E-3</v>
          </cell>
          <cell r="N46">
            <v>2.4481990405525539E-2</v>
          </cell>
        </row>
        <row r="47">
          <cell r="A47">
            <v>38</v>
          </cell>
          <cell r="B47" t="str">
            <v>Portland</v>
          </cell>
          <cell r="C47">
            <v>8</v>
          </cell>
          <cell r="D47">
            <v>3</v>
          </cell>
          <cell r="E47">
            <v>5</v>
          </cell>
          <cell r="F47">
            <v>35</v>
          </cell>
          <cell r="G47">
            <v>7</v>
          </cell>
          <cell r="H47">
            <v>20</v>
          </cell>
          <cell r="I47">
            <v>-0.90263443906461549</v>
          </cell>
          <cell r="J47">
            <v>-0.70372568541716829</v>
          </cell>
          <cell r="K47">
            <v>-9.3390285300872233E-2</v>
          </cell>
          <cell r="L47">
            <v>1.5642201263652964</v>
          </cell>
          <cell r="M47">
            <v>-7.5905382440827401E-3</v>
          </cell>
          <cell r="N47">
            <v>-0.27542239206216523</v>
          </cell>
        </row>
        <row r="48">
          <cell r="A48">
            <v>39</v>
          </cell>
          <cell r="B48" t="str">
            <v>Sacramento</v>
          </cell>
          <cell r="C48">
            <v>15</v>
          </cell>
          <cell r="D48">
            <v>16</v>
          </cell>
          <cell r="E48">
            <v>15</v>
          </cell>
          <cell r="F48">
            <v>32</v>
          </cell>
          <cell r="G48">
            <v>8</v>
          </cell>
          <cell r="H48">
            <v>20</v>
          </cell>
          <cell r="I48">
            <v>-0.51611307502071646</v>
          </cell>
          <cell r="J48">
            <v>8.548780333412781E-2</v>
          </cell>
          <cell r="K48">
            <v>0.80388892641339071</v>
          </cell>
          <cell r="L48">
            <v>6.1341965739815825E-2</v>
          </cell>
          <cell r="M48">
            <v>0.36434583571597517</v>
          </cell>
          <cell r="N48">
            <v>-0.27542239206216523</v>
          </cell>
        </row>
        <row r="49">
          <cell r="A49">
            <v>40</v>
          </cell>
          <cell r="B49" t="str">
            <v>St. Louis</v>
          </cell>
          <cell r="C49">
            <v>48</v>
          </cell>
          <cell r="D49">
            <v>1</v>
          </cell>
          <cell r="E49">
            <v>1</v>
          </cell>
          <cell r="F49">
            <v>33</v>
          </cell>
          <cell r="G49">
            <v>8</v>
          </cell>
          <cell r="H49">
            <v>23</v>
          </cell>
          <cell r="I49">
            <v>1.3060590697576646</v>
          </cell>
          <cell r="J49">
            <v>-0.82514314522506005</v>
          </cell>
          <cell r="K49">
            <v>-0.45230196998657746</v>
          </cell>
          <cell r="L49">
            <v>0.56230135261497605</v>
          </cell>
          <cell r="M49">
            <v>0.36434583571597517</v>
          </cell>
          <cell r="N49">
            <v>0.62429075534090706</v>
          </cell>
        </row>
        <row r="50">
          <cell r="A50">
            <v>41</v>
          </cell>
          <cell r="B50" t="str">
            <v>San Antonio</v>
          </cell>
          <cell r="C50">
            <v>7</v>
          </cell>
          <cell r="D50">
            <v>56</v>
          </cell>
          <cell r="E50">
            <v>1</v>
          </cell>
          <cell r="F50">
            <v>30</v>
          </cell>
          <cell r="G50">
            <v>5</v>
          </cell>
          <cell r="H50">
            <v>17</v>
          </cell>
          <cell r="I50">
            <v>-0.95785177678517242</v>
          </cell>
          <cell r="J50">
            <v>2.513836999491962</v>
          </cell>
          <cell r="K50">
            <v>-0.45230196998657746</v>
          </cell>
          <cell r="L50">
            <v>-0.94057680801050458</v>
          </cell>
          <cell r="M50">
            <v>-0.75146328616419855</v>
          </cell>
          <cell r="N50">
            <v>-1.1751355394652374</v>
          </cell>
        </row>
        <row r="51">
          <cell r="A51">
            <v>42</v>
          </cell>
          <cell r="B51" t="str">
            <v>San Diego</v>
          </cell>
          <cell r="C51">
            <v>9</v>
          </cell>
          <cell r="D51">
            <v>21</v>
          </cell>
          <cell r="E51">
            <v>12</v>
          </cell>
          <cell r="F51">
            <v>31</v>
          </cell>
          <cell r="G51">
            <v>8</v>
          </cell>
          <cell r="H51">
            <v>20</v>
          </cell>
          <cell r="I51">
            <v>-0.84741710134405845</v>
          </cell>
          <cell r="J51">
            <v>0.3890314528538571</v>
          </cell>
          <cell r="K51">
            <v>0.53470516289911185</v>
          </cell>
          <cell r="L51">
            <v>-0.43961742113534436</v>
          </cell>
          <cell r="M51">
            <v>0.36434583571597517</v>
          </cell>
          <cell r="N51">
            <v>-0.27542239206216523</v>
          </cell>
        </row>
        <row r="52">
          <cell r="A52">
            <v>43</v>
          </cell>
          <cell r="B52" t="str">
            <v>San Francisco</v>
          </cell>
          <cell r="C52">
            <v>11</v>
          </cell>
          <cell r="D52">
            <v>14</v>
          </cell>
          <cell r="E52">
            <v>29</v>
          </cell>
          <cell r="F52">
            <v>36</v>
          </cell>
          <cell r="G52">
            <v>6</v>
          </cell>
          <cell r="H52">
            <v>31</v>
          </cell>
          <cell r="I52">
            <v>-0.73698242590294449</v>
          </cell>
          <cell r="J52">
            <v>-3.59296564737639E-2</v>
          </cell>
          <cell r="K52">
            <v>2.0600798228133592</v>
          </cell>
          <cell r="L52">
            <v>2.0651795132404565</v>
          </cell>
          <cell r="M52">
            <v>-0.37952691220414064</v>
          </cell>
          <cell r="N52">
            <v>3.0235258150824333</v>
          </cell>
        </row>
        <row r="53">
          <cell r="A53">
            <v>44</v>
          </cell>
          <cell r="B53" t="str">
            <v>San Jose</v>
          </cell>
          <cell r="C53">
            <v>5</v>
          </cell>
          <cell r="D53">
            <v>27</v>
          </cell>
          <cell r="E53">
            <v>20</v>
          </cell>
          <cell r="F53">
            <v>30</v>
          </cell>
          <cell r="G53">
            <v>8</v>
          </cell>
          <cell r="H53">
            <v>26</v>
          </cell>
          <cell r="I53">
            <v>-1.0682864522262865</v>
          </cell>
          <cell r="J53">
            <v>0.75328383227753226</v>
          </cell>
          <cell r="K53">
            <v>1.2525285322705222</v>
          </cell>
          <cell r="L53">
            <v>-0.94057680801050458</v>
          </cell>
          <cell r="M53">
            <v>0.36434583571597517</v>
          </cell>
          <cell r="N53">
            <v>1.5240039027439793</v>
          </cell>
        </row>
        <row r="54">
          <cell r="A54">
            <v>45</v>
          </cell>
          <cell r="B54" t="str">
            <v>Seattle</v>
          </cell>
          <cell r="C54">
            <v>10</v>
          </cell>
          <cell r="D54">
            <v>4</v>
          </cell>
          <cell r="E54">
            <v>12</v>
          </cell>
          <cell r="F54">
            <v>35</v>
          </cell>
          <cell r="G54">
            <v>5</v>
          </cell>
          <cell r="H54">
            <v>28</v>
          </cell>
          <cell r="I54">
            <v>-0.79219976362350142</v>
          </cell>
          <cell r="J54">
            <v>-0.64301695551322247</v>
          </cell>
          <cell r="K54">
            <v>0.53470516289911185</v>
          </cell>
          <cell r="L54">
            <v>1.5642201263652964</v>
          </cell>
          <cell r="M54">
            <v>-0.75146328616419855</v>
          </cell>
          <cell r="N54">
            <v>2.1238126676793607</v>
          </cell>
        </row>
        <row r="55">
          <cell r="A55">
            <v>46</v>
          </cell>
          <cell r="B55" t="str">
            <v>Toledo</v>
          </cell>
          <cell r="C55">
            <v>20</v>
          </cell>
          <cell r="D55">
            <v>4</v>
          </cell>
          <cell r="E55">
            <v>1</v>
          </cell>
          <cell r="F55">
            <v>32</v>
          </cell>
          <cell r="G55">
            <v>6</v>
          </cell>
          <cell r="H55">
            <v>19</v>
          </cell>
          <cell r="I55">
            <v>-0.24002638641793142</v>
          </cell>
          <cell r="J55">
            <v>-0.64301695551322247</v>
          </cell>
          <cell r="K55">
            <v>-0.45230196998657746</v>
          </cell>
          <cell r="L55">
            <v>6.1341965739815825E-2</v>
          </cell>
          <cell r="M55">
            <v>-0.37952691220414064</v>
          </cell>
          <cell r="N55">
            <v>-0.57532677452985603</v>
          </cell>
        </row>
        <row r="56">
          <cell r="A56">
            <v>47</v>
          </cell>
          <cell r="B56" t="str">
            <v>Tucson</v>
          </cell>
          <cell r="C56">
            <v>4</v>
          </cell>
          <cell r="D56">
            <v>29</v>
          </cell>
          <cell r="E56">
            <v>2</v>
          </cell>
          <cell r="F56">
            <v>31</v>
          </cell>
          <cell r="G56">
            <v>3</v>
          </cell>
          <cell r="H56">
            <v>19</v>
          </cell>
          <cell r="I56">
            <v>-1.1235037899468434</v>
          </cell>
          <cell r="J56">
            <v>0.87470129208542391</v>
          </cell>
          <cell r="K56">
            <v>-0.36257404881515115</v>
          </cell>
          <cell r="L56">
            <v>-0.43961742113534436</v>
          </cell>
          <cell r="M56">
            <v>-1.4953360340843145</v>
          </cell>
          <cell r="N56">
            <v>-0.57532677452985603</v>
          </cell>
        </row>
        <row r="57">
          <cell r="A57">
            <v>48</v>
          </cell>
          <cell r="B57" t="str">
            <v>Tulsa</v>
          </cell>
          <cell r="C57">
            <v>14</v>
          </cell>
          <cell r="D57">
            <v>3</v>
          </cell>
          <cell r="E57">
            <v>1</v>
          </cell>
          <cell r="F57">
            <v>33</v>
          </cell>
          <cell r="G57">
            <v>4</v>
          </cell>
          <cell r="H57">
            <v>20</v>
          </cell>
          <cell r="I57">
            <v>-0.57133041274127339</v>
          </cell>
          <cell r="J57">
            <v>-0.70372568541716829</v>
          </cell>
          <cell r="K57">
            <v>-0.45230196998657746</v>
          </cell>
          <cell r="L57">
            <v>0.56230135261497605</v>
          </cell>
          <cell r="M57">
            <v>-1.1233996601242564</v>
          </cell>
          <cell r="N57">
            <v>-0.27542239206216523</v>
          </cell>
        </row>
        <row r="58">
          <cell r="A58">
            <v>49</v>
          </cell>
          <cell r="B58" t="str">
            <v>Virginia Beach</v>
          </cell>
          <cell r="C58">
            <v>14</v>
          </cell>
          <cell r="D58">
            <v>3</v>
          </cell>
          <cell r="E58">
            <v>4</v>
          </cell>
          <cell r="F58">
            <v>29</v>
          </cell>
          <cell r="G58">
            <v>6</v>
          </cell>
          <cell r="H58">
            <v>18</v>
          </cell>
          <cell r="I58">
            <v>-0.57133041274127339</v>
          </cell>
          <cell r="J58">
            <v>-0.70372568541716829</v>
          </cell>
          <cell r="K58">
            <v>-0.18311820647229854</v>
          </cell>
          <cell r="L58">
            <v>-1.4415361948856649</v>
          </cell>
          <cell r="M58">
            <v>-0.37952691220414064</v>
          </cell>
          <cell r="N58">
            <v>-0.87523115699754672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8"/>
  <sheetViews>
    <sheetView tabSelected="1" topLeftCell="B1" workbookViewId="0">
      <selection activeCell="C17" sqref="A1:U58"/>
    </sheetView>
  </sheetViews>
  <sheetFormatPr defaultRowHeight="12.6"/>
  <cols>
    <col min="2" max="2" width="12.42578125" customWidth="1"/>
    <col min="7" max="7" width="13.5703125" customWidth="1"/>
    <col min="20" max="20" width="10.5703125" customWidth="1"/>
    <col min="21" max="21" width="10" customWidth="1"/>
    <col min="23" max="23" width="10.42578125" customWidth="1"/>
    <col min="24" max="24" width="13.28515625" customWidth="1"/>
    <col min="258" max="258" width="12.42578125" customWidth="1"/>
    <col min="263" max="263" width="13.5703125" customWidth="1"/>
    <col min="276" max="276" width="10.5703125" customWidth="1"/>
    <col min="277" max="277" width="10" customWidth="1"/>
    <col min="279" max="279" width="10.42578125" customWidth="1"/>
    <col min="280" max="280" width="13.28515625" customWidth="1"/>
    <col min="514" max="514" width="12.42578125" customWidth="1"/>
    <col min="519" max="519" width="13.5703125" customWidth="1"/>
    <col min="532" max="532" width="10.5703125" customWidth="1"/>
    <col min="533" max="533" width="10" customWidth="1"/>
    <col min="535" max="535" width="10.42578125" customWidth="1"/>
    <col min="536" max="536" width="13.28515625" customWidth="1"/>
    <col min="770" max="770" width="12.42578125" customWidth="1"/>
    <col min="775" max="775" width="13.5703125" customWidth="1"/>
    <col min="788" max="788" width="10.5703125" customWidth="1"/>
    <col min="789" max="789" width="10" customWidth="1"/>
    <col min="791" max="791" width="10.42578125" customWidth="1"/>
    <col min="792" max="792" width="13.28515625" customWidth="1"/>
    <col min="1026" max="1026" width="12.42578125" customWidth="1"/>
    <col min="1031" max="1031" width="13.5703125" customWidth="1"/>
    <col min="1044" max="1044" width="10.5703125" customWidth="1"/>
    <col min="1045" max="1045" width="10" customWidth="1"/>
    <col min="1047" max="1047" width="10.42578125" customWidth="1"/>
    <col min="1048" max="1048" width="13.28515625" customWidth="1"/>
    <col min="1282" max="1282" width="12.42578125" customWidth="1"/>
    <col min="1287" max="1287" width="13.5703125" customWidth="1"/>
    <col min="1300" max="1300" width="10.5703125" customWidth="1"/>
    <col min="1301" max="1301" width="10" customWidth="1"/>
    <col min="1303" max="1303" width="10.42578125" customWidth="1"/>
    <col min="1304" max="1304" width="13.28515625" customWidth="1"/>
    <col min="1538" max="1538" width="12.42578125" customWidth="1"/>
    <col min="1543" max="1543" width="13.5703125" customWidth="1"/>
    <col min="1556" max="1556" width="10.5703125" customWidth="1"/>
    <col min="1557" max="1557" width="10" customWidth="1"/>
    <col min="1559" max="1559" width="10.42578125" customWidth="1"/>
    <col min="1560" max="1560" width="13.28515625" customWidth="1"/>
    <col min="1794" max="1794" width="12.42578125" customWidth="1"/>
    <col min="1799" max="1799" width="13.5703125" customWidth="1"/>
    <col min="1812" max="1812" width="10.5703125" customWidth="1"/>
    <col min="1813" max="1813" width="10" customWidth="1"/>
    <col min="1815" max="1815" width="10.42578125" customWidth="1"/>
    <col min="1816" max="1816" width="13.28515625" customWidth="1"/>
    <col min="2050" max="2050" width="12.42578125" customWidth="1"/>
    <col min="2055" max="2055" width="13.5703125" customWidth="1"/>
    <col min="2068" max="2068" width="10.5703125" customWidth="1"/>
    <col min="2069" max="2069" width="10" customWidth="1"/>
    <col min="2071" max="2071" width="10.42578125" customWidth="1"/>
    <col min="2072" max="2072" width="13.28515625" customWidth="1"/>
    <col min="2306" max="2306" width="12.42578125" customWidth="1"/>
    <col min="2311" max="2311" width="13.5703125" customWidth="1"/>
    <col min="2324" max="2324" width="10.5703125" customWidth="1"/>
    <col min="2325" max="2325" width="10" customWidth="1"/>
    <col min="2327" max="2327" width="10.42578125" customWidth="1"/>
    <col min="2328" max="2328" width="13.28515625" customWidth="1"/>
    <col min="2562" max="2562" width="12.42578125" customWidth="1"/>
    <col min="2567" max="2567" width="13.5703125" customWidth="1"/>
    <col min="2580" max="2580" width="10.5703125" customWidth="1"/>
    <col min="2581" max="2581" width="10" customWidth="1"/>
    <col min="2583" max="2583" width="10.42578125" customWidth="1"/>
    <col min="2584" max="2584" width="13.28515625" customWidth="1"/>
    <col min="2818" max="2818" width="12.42578125" customWidth="1"/>
    <col min="2823" max="2823" width="13.5703125" customWidth="1"/>
    <col min="2836" max="2836" width="10.5703125" customWidth="1"/>
    <col min="2837" max="2837" width="10" customWidth="1"/>
    <col min="2839" max="2839" width="10.42578125" customWidth="1"/>
    <col min="2840" max="2840" width="13.28515625" customWidth="1"/>
    <col min="3074" max="3074" width="12.42578125" customWidth="1"/>
    <col min="3079" max="3079" width="13.5703125" customWidth="1"/>
    <col min="3092" max="3092" width="10.5703125" customWidth="1"/>
    <col min="3093" max="3093" width="10" customWidth="1"/>
    <col min="3095" max="3095" width="10.42578125" customWidth="1"/>
    <col min="3096" max="3096" width="13.28515625" customWidth="1"/>
    <col min="3330" max="3330" width="12.42578125" customWidth="1"/>
    <col min="3335" max="3335" width="13.5703125" customWidth="1"/>
    <col min="3348" max="3348" width="10.5703125" customWidth="1"/>
    <col min="3349" max="3349" width="10" customWidth="1"/>
    <col min="3351" max="3351" width="10.42578125" customWidth="1"/>
    <col min="3352" max="3352" width="13.28515625" customWidth="1"/>
    <col min="3586" max="3586" width="12.42578125" customWidth="1"/>
    <col min="3591" max="3591" width="13.5703125" customWidth="1"/>
    <col min="3604" max="3604" width="10.5703125" customWidth="1"/>
    <col min="3605" max="3605" width="10" customWidth="1"/>
    <col min="3607" max="3607" width="10.42578125" customWidth="1"/>
    <col min="3608" max="3608" width="13.28515625" customWidth="1"/>
    <col min="3842" max="3842" width="12.42578125" customWidth="1"/>
    <col min="3847" max="3847" width="13.5703125" customWidth="1"/>
    <col min="3860" max="3860" width="10.5703125" customWidth="1"/>
    <col min="3861" max="3861" width="10" customWidth="1"/>
    <col min="3863" max="3863" width="10.42578125" customWidth="1"/>
    <col min="3864" max="3864" width="13.28515625" customWidth="1"/>
    <col min="4098" max="4098" width="12.42578125" customWidth="1"/>
    <col min="4103" max="4103" width="13.5703125" customWidth="1"/>
    <col min="4116" max="4116" width="10.5703125" customWidth="1"/>
    <col min="4117" max="4117" width="10" customWidth="1"/>
    <col min="4119" max="4119" width="10.42578125" customWidth="1"/>
    <col min="4120" max="4120" width="13.28515625" customWidth="1"/>
    <col min="4354" max="4354" width="12.42578125" customWidth="1"/>
    <col min="4359" max="4359" width="13.5703125" customWidth="1"/>
    <col min="4372" max="4372" width="10.5703125" customWidth="1"/>
    <col min="4373" max="4373" width="10" customWidth="1"/>
    <col min="4375" max="4375" width="10.42578125" customWidth="1"/>
    <col min="4376" max="4376" width="13.28515625" customWidth="1"/>
    <col min="4610" max="4610" width="12.42578125" customWidth="1"/>
    <col min="4615" max="4615" width="13.5703125" customWidth="1"/>
    <col min="4628" max="4628" width="10.5703125" customWidth="1"/>
    <col min="4629" max="4629" width="10" customWidth="1"/>
    <col min="4631" max="4631" width="10.42578125" customWidth="1"/>
    <col min="4632" max="4632" width="13.28515625" customWidth="1"/>
    <col min="4866" max="4866" width="12.42578125" customWidth="1"/>
    <col min="4871" max="4871" width="13.5703125" customWidth="1"/>
    <col min="4884" max="4884" width="10.5703125" customWidth="1"/>
    <col min="4885" max="4885" width="10" customWidth="1"/>
    <col min="4887" max="4887" width="10.42578125" customWidth="1"/>
    <col min="4888" max="4888" width="13.28515625" customWidth="1"/>
    <col min="5122" max="5122" width="12.42578125" customWidth="1"/>
    <col min="5127" max="5127" width="13.5703125" customWidth="1"/>
    <col min="5140" max="5140" width="10.5703125" customWidth="1"/>
    <col min="5141" max="5141" width="10" customWidth="1"/>
    <col min="5143" max="5143" width="10.42578125" customWidth="1"/>
    <col min="5144" max="5144" width="13.28515625" customWidth="1"/>
    <col min="5378" max="5378" width="12.42578125" customWidth="1"/>
    <col min="5383" max="5383" width="13.5703125" customWidth="1"/>
    <col min="5396" max="5396" width="10.5703125" customWidth="1"/>
    <col min="5397" max="5397" width="10" customWidth="1"/>
    <col min="5399" max="5399" width="10.42578125" customWidth="1"/>
    <col min="5400" max="5400" width="13.28515625" customWidth="1"/>
    <col min="5634" max="5634" width="12.42578125" customWidth="1"/>
    <col min="5639" max="5639" width="13.5703125" customWidth="1"/>
    <col min="5652" max="5652" width="10.5703125" customWidth="1"/>
    <col min="5653" max="5653" width="10" customWidth="1"/>
    <col min="5655" max="5655" width="10.42578125" customWidth="1"/>
    <col min="5656" max="5656" width="13.28515625" customWidth="1"/>
    <col min="5890" max="5890" width="12.42578125" customWidth="1"/>
    <col min="5895" max="5895" width="13.5703125" customWidth="1"/>
    <col min="5908" max="5908" width="10.5703125" customWidth="1"/>
    <col min="5909" max="5909" width="10" customWidth="1"/>
    <col min="5911" max="5911" width="10.42578125" customWidth="1"/>
    <col min="5912" max="5912" width="13.28515625" customWidth="1"/>
    <col min="6146" max="6146" width="12.42578125" customWidth="1"/>
    <col min="6151" max="6151" width="13.5703125" customWidth="1"/>
    <col min="6164" max="6164" width="10.5703125" customWidth="1"/>
    <col min="6165" max="6165" width="10" customWidth="1"/>
    <col min="6167" max="6167" width="10.42578125" customWidth="1"/>
    <col min="6168" max="6168" width="13.28515625" customWidth="1"/>
    <col min="6402" max="6402" width="12.42578125" customWidth="1"/>
    <col min="6407" max="6407" width="13.5703125" customWidth="1"/>
    <col min="6420" max="6420" width="10.5703125" customWidth="1"/>
    <col min="6421" max="6421" width="10" customWidth="1"/>
    <col min="6423" max="6423" width="10.42578125" customWidth="1"/>
    <col min="6424" max="6424" width="13.28515625" customWidth="1"/>
    <col min="6658" max="6658" width="12.42578125" customWidth="1"/>
    <col min="6663" max="6663" width="13.5703125" customWidth="1"/>
    <col min="6676" max="6676" width="10.5703125" customWidth="1"/>
    <col min="6677" max="6677" width="10" customWidth="1"/>
    <col min="6679" max="6679" width="10.42578125" customWidth="1"/>
    <col min="6680" max="6680" width="13.28515625" customWidth="1"/>
    <col min="6914" max="6914" width="12.42578125" customWidth="1"/>
    <col min="6919" max="6919" width="13.5703125" customWidth="1"/>
    <col min="6932" max="6932" width="10.5703125" customWidth="1"/>
    <col min="6933" max="6933" width="10" customWidth="1"/>
    <col min="6935" max="6935" width="10.42578125" customWidth="1"/>
    <col min="6936" max="6936" width="13.28515625" customWidth="1"/>
    <col min="7170" max="7170" width="12.42578125" customWidth="1"/>
    <col min="7175" max="7175" width="13.5703125" customWidth="1"/>
    <col min="7188" max="7188" width="10.5703125" customWidth="1"/>
    <col min="7189" max="7189" width="10" customWidth="1"/>
    <col min="7191" max="7191" width="10.42578125" customWidth="1"/>
    <col min="7192" max="7192" width="13.28515625" customWidth="1"/>
    <col min="7426" max="7426" width="12.42578125" customWidth="1"/>
    <col min="7431" max="7431" width="13.5703125" customWidth="1"/>
    <col min="7444" max="7444" width="10.5703125" customWidth="1"/>
    <col min="7445" max="7445" width="10" customWidth="1"/>
    <col min="7447" max="7447" width="10.42578125" customWidth="1"/>
    <col min="7448" max="7448" width="13.28515625" customWidth="1"/>
    <col min="7682" max="7682" width="12.42578125" customWidth="1"/>
    <col min="7687" max="7687" width="13.5703125" customWidth="1"/>
    <col min="7700" max="7700" width="10.5703125" customWidth="1"/>
    <col min="7701" max="7701" width="10" customWidth="1"/>
    <col min="7703" max="7703" width="10.42578125" customWidth="1"/>
    <col min="7704" max="7704" width="13.28515625" customWidth="1"/>
    <col min="7938" max="7938" width="12.42578125" customWidth="1"/>
    <col min="7943" max="7943" width="13.5703125" customWidth="1"/>
    <col min="7956" max="7956" width="10.5703125" customWidth="1"/>
    <col min="7957" max="7957" width="10" customWidth="1"/>
    <col min="7959" max="7959" width="10.42578125" customWidth="1"/>
    <col min="7960" max="7960" width="13.28515625" customWidth="1"/>
    <col min="8194" max="8194" width="12.42578125" customWidth="1"/>
    <col min="8199" max="8199" width="13.5703125" customWidth="1"/>
    <col min="8212" max="8212" width="10.5703125" customWidth="1"/>
    <col min="8213" max="8213" width="10" customWidth="1"/>
    <col min="8215" max="8215" width="10.42578125" customWidth="1"/>
    <col min="8216" max="8216" width="13.28515625" customWidth="1"/>
    <col min="8450" max="8450" width="12.42578125" customWidth="1"/>
    <col min="8455" max="8455" width="13.5703125" customWidth="1"/>
    <col min="8468" max="8468" width="10.5703125" customWidth="1"/>
    <col min="8469" max="8469" width="10" customWidth="1"/>
    <col min="8471" max="8471" width="10.42578125" customWidth="1"/>
    <col min="8472" max="8472" width="13.28515625" customWidth="1"/>
    <col min="8706" max="8706" width="12.42578125" customWidth="1"/>
    <col min="8711" max="8711" width="13.5703125" customWidth="1"/>
    <col min="8724" max="8724" width="10.5703125" customWidth="1"/>
    <col min="8725" max="8725" width="10" customWidth="1"/>
    <col min="8727" max="8727" width="10.42578125" customWidth="1"/>
    <col min="8728" max="8728" width="13.28515625" customWidth="1"/>
    <col min="8962" max="8962" width="12.42578125" customWidth="1"/>
    <col min="8967" max="8967" width="13.5703125" customWidth="1"/>
    <col min="8980" max="8980" width="10.5703125" customWidth="1"/>
    <col min="8981" max="8981" width="10" customWidth="1"/>
    <col min="8983" max="8983" width="10.42578125" customWidth="1"/>
    <col min="8984" max="8984" width="13.28515625" customWidth="1"/>
    <col min="9218" max="9218" width="12.42578125" customWidth="1"/>
    <col min="9223" max="9223" width="13.5703125" customWidth="1"/>
    <col min="9236" max="9236" width="10.5703125" customWidth="1"/>
    <col min="9237" max="9237" width="10" customWidth="1"/>
    <col min="9239" max="9239" width="10.42578125" customWidth="1"/>
    <col min="9240" max="9240" width="13.28515625" customWidth="1"/>
    <col min="9474" max="9474" width="12.42578125" customWidth="1"/>
    <col min="9479" max="9479" width="13.5703125" customWidth="1"/>
    <col min="9492" max="9492" width="10.5703125" customWidth="1"/>
    <col min="9493" max="9493" width="10" customWidth="1"/>
    <col min="9495" max="9495" width="10.42578125" customWidth="1"/>
    <col min="9496" max="9496" width="13.28515625" customWidth="1"/>
    <col min="9730" max="9730" width="12.42578125" customWidth="1"/>
    <col min="9735" max="9735" width="13.5703125" customWidth="1"/>
    <col min="9748" max="9748" width="10.5703125" customWidth="1"/>
    <col min="9749" max="9749" width="10" customWidth="1"/>
    <col min="9751" max="9751" width="10.42578125" customWidth="1"/>
    <col min="9752" max="9752" width="13.28515625" customWidth="1"/>
    <col min="9986" max="9986" width="12.42578125" customWidth="1"/>
    <col min="9991" max="9991" width="13.5703125" customWidth="1"/>
    <col min="10004" max="10004" width="10.5703125" customWidth="1"/>
    <col min="10005" max="10005" width="10" customWidth="1"/>
    <col min="10007" max="10007" width="10.42578125" customWidth="1"/>
    <col min="10008" max="10008" width="13.28515625" customWidth="1"/>
    <col min="10242" max="10242" width="12.42578125" customWidth="1"/>
    <col min="10247" max="10247" width="13.5703125" customWidth="1"/>
    <col min="10260" max="10260" width="10.5703125" customWidth="1"/>
    <col min="10261" max="10261" width="10" customWidth="1"/>
    <col min="10263" max="10263" width="10.42578125" customWidth="1"/>
    <col min="10264" max="10264" width="13.28515625" customWidth="1"/>
    <col min="10498" max="10498" width="12.42578125" customWidth="1"/>
    <col min="10503" max="10503" width="13.5703125" customWidth="1"/>
    <col min="10516" max="10516" width="10.5703125" customWidth="1"/>
    <col min="10517" max="10517" width="10" customWidth="1"/>
    <col min="10519" max="10519" width="10.42578125" customWidth="1"/>
    <col min="10520" max="10520" width="13.28515625" customWidth="1"/>
    <col min="10754" max="10754" width="12.42578125" customWidth="1"/>
    <col min="10759" max="10759" width="13.5703125" customWidth="1"/>
    <col min="10772" max="10772" width="10.5703125" customWidth="1"/>
    <col min="10773" max="10773" width="10" customWidth="1"/>
    <col min="10775" max="10775" width="10.42578125" customWidth="1"/>
    <col min="10776" max="10776" width="13.28515625" customWidth="1"/>
    <col min="11010" max="11010" width="12.42578125" customWidth="1"/>
    <col min="11015" max="11015" width="13.5703125" customWidth="1"/>
    <col min="11028" max="11028" width="10.5703125" customWidth="1"/>
    <col min="11029" max="11029" width="10" customWidth="1"/>
    <col min="11031" max="11031" width="10.42578125" customWidth="1"/>
    <col min="11032" max="11032" width="13.28515625" customWidth="1"/>
    <col min="11266" max="11266" width="12.42578125" customWidth="1"/>
    <col min="11271" max="11271" width="13.5703125" customWidth="1"/>
    <col min="11284" max="11284" width="10.5703125" customWidth="1"/>
    <col min="11285" max="11285" width="10" customWidth="1"/>
    <col min="11287" max="11287" width="10.42578125" customWidth="1"/>
    <col min="11288" max="11288" width="13.28515625" customWidth="1"/>
    <col min="11522" max="11522" width="12.42578125" customWidth="1"/>
    <col min="11527" max="11527" width="13.5703125" customWidth="1"/>
    <col min="11540" max="11540" width="10.5703125" customWidth="1"/>
    <col min="11541" max="11541" width="10" customWidth="1"/>
    <col min="11543" max="11543" width="10.42578125" customWidth="1"/>
    <col min="11544" max="11544" width="13.28515625" customWidth="1"/>
    <col min="11778" max="11778" width="12.42578125" customWidth="1"/>
    <col min="11783" max="11783" width="13.5703125" customWidth="1"/>
    <col min="11796" max="11796" width="10.5703125" customWidth="1"/>
    <col min="11797" max="11797" width="10" customWidth="1"/>
    <col min="11799" max="11799" width="10.42578125" customWidth="1"/>
    <col min="11800" max="11800" width="13.28515625" customWidth="1"/>
    <col min="12034" max="12034" width="12.42578125" customWidth="1"/>
    <col min="12039" max="12039" width="13.5703125" customWidth="1"/>
    <col min="12052" max="12052" width="10.5703125" customWidth="1"/>
    <col min="12053" max="12053" width="10" customWidth="1"/>
    <col min="12055" max="12055" width="10.42578125" customWidth="1"/>
    <col min="12056" max="12056" width="13.28515625" customWidth="1"/>
    <col min="12290" max="12290" width="12.42578125" customWidth="1"/>
    <col min="12295" max="12295" width="13.5703125" customWidth="1"/>
    <col min="12308" max="12308" width="10.5703125" customWidth="1"/>
    <col min="12309" max="12309" width="10" customWidth="1"/>
    <col min="12311" max="12311" width="10.42578125" customWidth="1"/>
    <col min="12312" max="12312" width="13.28515625" customWidth="1"/>
    <col min="12546" max="12546" width="12.42578125" customWidth="1"/>
    <col min="12551" max="12551" width="13.5703125" customWidth="1"/>
    <col min="12564" max="12564" width="10.5703125" customWidth="1"/>
    <col min="12565" max="12565" width="10" customWidth="1"/>
    <col min="12567" max="12567" width="10.42578125" customWidth="1"/>
    <col min="12568" max="12568" width="13.28515625" customWidth="1"/>
    <col min="12802" max="12802" width="12.42578125" customWidth="1"/>
    <col min="12807" max="12807" width="13.5703125" customWidth="1"/>
    <col min="12820" max="12820" width="10.5703125" customWidth="1"/>
    <col min="12821" max="12821" width="10" customWidth="1"/>
    <col min="12823" max="12823" width="10.42578125" customWidth="1"/>
    <col min="12824" max="12824" width="13.28515625" customWidth="1"/>
    <col min="13058" max="13058" width="12.42578125" customWidth="1"/>
    <col min="13063" max="13063" width="13.5703125" customWidth="1"/>
    <col min="13076" max="13076" width="10.5703125" customWidth="1"/>
    <col min="13077" max="13077" width="10" customWidth="1"/>
    <col min="13079" max="13079" width="10.42578125" customWidth="1"/>
    <col min="13080" max="13080" width="13.28515625" customWidth="1"/>
    <col min="13314" max="13314" width="12.42578125" customWidth="1"/>
    <col min="13319" max="13319" width="13.5703125" customWidth="1"/>
    <col min="13332" max="13332" width="10.5703125" customWidth="1"/>
    <col min="13333" max="13333" width="10" customWidth="1"/>
    <col min="13335" max="13335" width="10.42578125" customWidth="1"/>
    <col min="13336" max="13336" width="13.28515625" customWidth="1"/>
    <col min="13570" max="13570" width="12.42578125" customWidth="1"/>
    <col min="13575" max="13575" width="13.5703125" customWidth="1"/>
    <col min="13588" max="13588" width="10.5703125" customWidth="1"/>
    <col min="13589" max="13589" width="10" customWidth="1"/>
    <col min="13591" max="13591" width="10.42578125" customWidth="1"/>
    <col min="13592" max="13592" width="13.28515625" customWidth="1"/>
    <col min="13826" max="13826" width="12.42578125" customWidth="1"/>
    <col min="13831" max="13831" width="13.5703125" customWidth="1"/>
    <col min="13844" max="13844" width="10.5703125" customWidth="1"/>
    <col min="13845" max="13845" width="10" customWidth="1"/>
    <col min="13847" max="13847" width="10.42578125" customWidth="1"/>
    <col min="13848" max="13848" width="13.28515625" customWidth="1"/>
    <col min="14082" max="14082" width="12.42578125" customWidth="1"/>
    <col min="14087" max="14087" width="13.5703125" customWidth="1"/>
    <col min="14100" max="14100" width="10.5703125" customWidth="1"/>
    <col min="14101" max="14101" width="10" customWidth="1"/>
    <col min="14103" max="14103" width="10.42578125" customWidth="1"/>
    <col min="14104" max="14104" width="13.28515625" customWidth="1"/>
    <col min="14338" max="14338" width="12.42578125" customWidth="1"/>
    <col min="14343" max="14343" width="13.5703125" customWidth="1"/>
    <col min="14356" max="14356" width="10.5703125" customWidth="1"/>
    <col min="14357" max="14357" width="10" customWidth="1"/>
    <col min="14359" max="14359" width="10.42578125" customWidth="1"/>
    <col min="14360" max="14360" width="13.28515625" customWidth="1"/>
    <col min="14594" max="14594" width="12.42578125" customWidth="1"/>
    <col min="14599" max="14599" width="13.5703125" customWidth="1"/>
    <col min="14612" max="14612" width="10.5703125" customWidth="1"/>
    <col min="14613" max="14613" width="10" customWidth="1"/>
    <col min="14615" max="14615" width="10.42578125" customWidth="1"/>
    <col min="14616" max="14616" width="13.28515625" customWidth="1"/>
    <col min="14850" max="14850" width="12.42578125" customWidth="1"/>
    <col min="14855" max="14855" width="13.5703125" customWidth="1"/>
    <col min="14868" max="14868" width="10.5703125" customWidth="1"/>
    <col min="14869" max="14869" width="10" customWidth="1"/>
    <col min="14871" max="14871" width="10.42578125" customWidth="1"/>
    <col min="14872" max="14872" width="13.28515625" customWidth="1"/>
    <col min="15106" max="15106" width="12.42578125" customWidth="1"/>
    <col min="15111" max="15111" width="13.5703125" customWidth="1"/>
    <col min="15124" max="15124" width="10.5703125" customWidth="1"/>
    <col min="15125" max="15125" width="10" customWidth="1"/>
    <col min="15127" max="15127" width="10.42578125" customWidth="1"/>
    <col min="15128" max="15128" width="13.28515625" customWidth="1"/>
    <col min="15362" max="15362" width="12.42578125" customWidth="1"/>
    <col min="15367" max="15367" width="13.5703125" customWidth="1"/>
    <col min="15380" max="15380" width="10.5703125" customWidth="1"/>
    <col min="15381" max="15381" width="10" customWidth="1"/>
    <col min="15383" max="15383" width="10.42578125" customWidth="1"/>
    <col min="15384" max="15384" width="13.28515625" customWidth="1"/>
    <col min="15618" max="15618" width="12.42578125" customWidth="1"/>
    <col min="15623" max="15623" width="13.5703125" customWidth="1"/>
    <col min="15636" max="15636" width="10.5703125" customWidth="1"/>
    <col min="15637" max="15637" width="10" customWidth="1"/>
    <col min="15639" max="15639" width="10.42578125" customWidth="1"/>
    <col min="15640" max="15640" width="13.28515625" customWidth="1"/>
    <col min="15874" max="15874" width="12.42578125" customWidth="1"/>
    <col min="15879" max="15879" width="13.5703125" customWidth="1"/>
    <col min="15892" max="15892" width="10.5703125" customWidth="1"/>
    <col min="15893" max="15893" width="10" customWidth="1"/>
    <col min="15895" max="15895" width="10.42578125" customWidth="1"/>
    <col min="15896" max="15896" width="13.28515625" customWidth="1"/>
    <col min="16130" max="16130" width="12.42578125" customWidth="1"/>
    <col min="16135" max="16135" width="13.5703125" customWidth="1"/>
    <col min="16148" max="16148" width="10.5703125" customWidth="1"/>
    <col min="16149" max="16149" width="10" customWidth="1"/>
    <col min="16151" max="16151" width="10.42578125" customWidth="1"/>
    <col min="16152" max="16152" width="13.28515625" customWidth="1"/>
  </cols>
  <sheetData>
    <row r="1" spans="1:25">
      <c r="B1" t="s">
        <v>0</v>
      </c>
      <c r="C1">
        <f t="shared" ref="C1:N1" si="0">AVERAGE(C10:C58)</f>
        <v>24.346938775510203</v>
      </c>
      <c r="D1">
        <f t="shared" si="0"/>
        <v>14.591836734693878</v>
      </c>
      <c r="E1">
        <f t="shared" si="0"/>
        <v>6.0408163265306118</v>
      </c>
      <c r="F1">
        <f t="shared" si="0"/>
        <v>31.877551020408163</v>
      </c>
      <c r="G1">
        <f t="shared" si="0"/>
        <v>7.0204081632653059</v>
      </c>
      <c r="H1">
        <f t="shared" si="0"/>
        <v>20.918367346938776</v>
      </c>
      <c r="I1">
        <f t="shared" si="0"/>
        <v>4.0783702945413916E-17</v>
      </c>
      <c r="J1">
        <f t="shared" si="0"/>
        <v>-4.0783702945413916E-17</v>
      </c>
      <c r="K1">
        <f t="shared" si="0"/>
        <v>-1.2461687011098696E-17</v>
      </c>
      <c r="L1">
        <f t="shared" si="0"/>
        <v>2.9908048826636869E-16</v>
      </c>
      <c r="M1">
        <f t="shared" si="0"/>
        <v>1.0082637672616218E-16</v>
      </c>
      <c r="N1">
        <f t="shared" si="0"/>
        <v>-2.5149950149671914E-16</v>
      </c>
    </row>
    <row r="2" spans="1:25">
      <c r="B2" t="s">
        <v>1</v>
      </c>
      <c r="C2">
        <f t="shared" ref="C2:N2" si="1">STDEV(C10:C58)</f>
        <v>18.110253794936359</v>
      </c>
      <c r="D2">
        <f t="shared" si="1"/>
        <v>16.472095554992059</v>
      </c>
      <c r="E2">
        <f t="shared" si="1"/>
        <v>11.144802943662182</v>
      </c>
      <c r="F2">
        <f t="shared" si="1"/>
        <v>1.9961698017831599</v>
      </c>
      <c r="G2">
        <f t="shared" si="1"/>
        <v>2.6886319005394981</v>
      </c>
      <c r="H2">
        <f t="shared" si="1"/>
        <v>3.3343960890859332</v>
      </c>
      <c r="I2">
        <f t="shared" si="1"/>
        <v>1</v>
      </c>
      <c r="J2">
        <f t="shared" si="1"/>
        <v>1.0000000000000002</v>
      </c>
      <c r="K2">
        <f t="shared" si="1"/>
        <v>0.99999999999999956</v>
      </c>
      <c r="L2">
        <f t="shared" si="1"/>
        <v>1</v>
      </c>
      <c r="M2">
        <f t="shared" si="1"/>
        <v>1.0000000000000002</v>
      </c>
      <c r="N2">
        <f t="shared" si="1"/>
        <v>1</v>
      </c>
    </row>
    <row r="3" spans="1:25">
      <c r="H3" t="s">
        <v>2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</row>
    <row r="4" spans="1:25" ht="12.95">
      <c r="G4" t="s">
        <v>3</v>
      </c>
      <c r="H4" t="s">
        <v>4</v>
      </c>
      <c r="I4" s="5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</row>
    <row r="5" spans="1:25">
      <c r="G5" t="str">
        <f>VLOOKUP(H5,Lookup,2)</f>
        <v>Los Angeles</v>
      </c>
      <c r="H5">
        <v>24</v>
      </c>
      <c r="I5">
        <f>VLOOKUP($H5,Lookup,I$3)</f>
        <v>-0.57133041274127339</v>
      </c>
      <c r="J5">
        <f t="shared" ref="J5:N8" si="2">VLOOKUP($H5,Lookup,J$3)</f>
        <v>1.5424973210288284</v>
      </c>
      <c r="K5">
        <f t="shared" si="2"/>
        <v>0.35524932055625924</v>
      </c>
      <c r="L5">
        <f t="shared" si="2"/>
        <v>-0.43961742113534436</v>
      </c>
      <c r="M5">
        <f t="shared" si="2"/>
        <v>1.480154957596149</v>
      </c>
      <c r="N5">
        <f t="shared" si="2"/>
        <v>2.4481990405525539E-2</v>
      </c>
    </row>
    <row r="6" spans="1:25">
      <c r="G6" t="str">
        <f>VLOOKUP(H6,Lookup,2)</f>
        <v>Omaha</v>
      </c>
      <c r="H6">
        <v>34</v>
      </c>
      <c r="I6">
        <f>VLOOKUP($H6,Lookup,I$3)</f>
        <v>-0.62654775046183042</v>
      </c>
      <c r="J6">
        <f t="shared" si="2"/>
        <v>-0.70372568541716829</v>
      </c>
      <c r="K6">
        <f t="shared" si="2"/>
        <v>-0.45230196998657746</v>
      </c>
      <c r="L6">
        <f t="shared" si="2"/>
        <v>6.1341965739815825E-2</v>
      </c>
      <c r="M6">
        <f t="shared" si="2"/>
        <v>-0.75146328616419855</v>
      </c>
      <c r="N6">
        <f t="shared" si="2"/>
        <v>-0.27542239206216523</v>
      </c>
    </row>
    <row r="7" spans="1:25">
      <c r="G7" t="str">
        <f>VLOOKUP(H7,Lookup,2)</f>
        <v>Memphis</v>
      </c>
      <c r="H7">
        <v>25</v>
      </c>
      <c r="I7">
        <f>VLOOKUP($H7,Lookup,I$3)</f>
        <v>1.6925804338015638</v>
      </c>
      <c r="J7">
        <f t="shared" si="2"/>
        <v>-0.82514314522506005</v>
      </c>
      <c r="K7">
        <f t="shared" si="2"/>
        <v>-0.45230196998657746</v>
      </c>
      <c r="L7">
        <f t="shared" si="2"/>
        <v>6.1341965739815825E-2</v>
      </c>
      <c r="M7">
        <f t="shared" si="2"/>
        <v>0.73628220967603308</v>
      </c>
      <c r="N7">
        <f t="shared" si="2"/>
        <v>-0.27542239206216523</v>
      </c>
    </row>
    <row r="8" spans="1:25">
      <c r="G8" t="str">
        <f>VLOOKUP(H8,Lookup,2)</f>
        <v>San Francisco</v>
      </c>
      <c r="H8">
        <v>43</v>
      </c>
      <c r="I8">
        <f>VLOOKUP($H8,Lookup,I$3)</f>
        <v>-0.73698242590294449</v>
      </c>
      <c r="J8">
        <f t="shared" si="2"/>
        <v>-3.59296564737639E-2</v>
      </c>
      <c r="K8">
        <f t="shared" si="2"/>
        <v>2.0600798228133592</v>
      </c>
      <c r="L8">
        <f t="shared" si="2"/>
        <v>2.0651795132404565</v>
      </c>
      <c r="M8">
        <f t="shared" si="2"/>
        <v>-0.37952691220414064</v>
      </c>
      <c r="N8">
        <f t="shared" si="2"/>
        <v>3.0235258150824333</v>
      </c>
      <c r="P8">
        <f>SUMXMY2(I5:N5,I10:N10)</f>
        <v>7.016896658150249</v>
      </c>
      <c r="R8" t="s">
        <v>11</v>
      </c>
      <c r="S8">
        <f>SUM(S10:S58)</f>
        <v>165.34823767123436</v>
      </c>
    </row>
    <row r="9" spans="1:25" ht="50.1">
      <c r="A9" t="s">
        <v>12</v>
      </c>
      <c r="B9" t="s">
        <v>3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s="6" t="s">
        <v>19</v>
      </c>
      <c r="P9" s="6" t="s">
        <v>20</v>
      </c>
      <c r="Q9" s="6" t="s">
        <v>21</v>
      </c>
      <c r="R9" s="6" t="s">
        <v>22</v>
      </c>
      <c r="S9" s="6" t="s">
        <v>23</v>
      </c>
      <c r="T9" t="s">
        <v>24</v>
      </c>
      <c r="U9" t="s">
        <v>3</v>
      </c>
      <c r="W9" t="s">
        <v>24</v>
      </c>
      <c r="X9" t="s">
        <v>3</v>
      </c>
      <c r="Y9" t="s">
        <v>25</v>
      </c>
    </row>
    <row r="10" spans="1:25">
      <c r="A10">
        <v>1</v>
      </c>
      <c r="B10" t="s">
        <v>26</v>
      </c>
      <c r="C10">
        <v>3</v>
      </c>
      <c r="D10">
        <v>35</v>
      </c>
      <c r="E10">
        <v>2</v>
      </c>
      <c r="F10">
        <v>32</v>
      </c>
      <c r="G10">
        <v>5</v>
      </c>
      <c r="H10">
        <v>18</v>
      </c>
      <c r="I10">
        <f>STANDARDIZE(C10,C$1,C$2)</f>
        <v>-1.1787211276674006</v>
      </c>
      <c r="J10">
        <f t="shared" ref="J10:N58" si="3">STANDARDIZE(D10,D$1,D$2)</f>
        <v>1.238953671509099</v>
      </c>
      <c r="K10">
        <f t="shared" si="3"/>
        <v>-0.36257404881515115</v>
      </c>
      <c r="L10">
        <f t="shared" si="3"/>
        <v>6.1341965739815707E-2</v>
      </c>
      <c r="M10">
        <f t="shared" si="3"/>
        <v>-0.75146328616419855</v>
      </c>
      <c r="N10">
        <f t="shared" si="3"/>
        <v>-0.87523115699754672</v>
      </c>
      <c r="O10">
        <f>SUMXMY2($I$5:$N$5,I10:N10)</f>
        <v>7.016896658150249</v>
      </c>
      <c r="P10">
        <f t="shared" ref="P10:P58" si="4">SUMXMY2($I$6:$N$6,$I10:$N10)</f>
        <v>4.4467201766531135</v>
      </c>
      <c r="Q10">
        <f>SUMXMY2($I$7:$N$7,$I10:$N10)</f>
        <v>15.086076640470152</v>
      </c>
      <c r="R10">
        <f>SUMXMY2($I$8:$N$8,$I10:$N10)</f>
        <v>27.04371987271201</v>
      </c>
      <c r="S10">
        <f>MIN(O10:R10)</f>
        <v>4.4467201766531135</v>
      </c>
      <c r="T10">
        <f>MATCH(S10,O10:R10,0)</f>
        <v>2</v>
      </c>
      <c r="U10" t="s">
        <v>26</v>
      </c>
      <c r="W10">
        <v>1</v>
      </c>
      <c r="X10" t="s">
        <v>27</v>
      </c>
      <c r="Y10" t="s">
        <v>28</v>
      </c>
    </row>
    <row r="11" spans="1:25">
      <c r="A11">
        <v>2</v>
      </c>
      <c r="B11" t="s">
        <v>29</v>
      </c>
      <c r="C11">
        <v>67</v>
      </c>
      <c r="D11">
        <v>2</v>
      </c>
      <c r="E11">
        <v>1</v>
      </c>
      <c r="F11">
        <v>31</v>
      </c>
      <c r="G11">
        <v>5</v>
      </c>
      <c r="H11">
        <v>22</v>
      </c>
      <c r="I11">
        <f t="shared" ref="I11:I58" si="5">STANDARDIZE(C11,C$1,C$2)</f>
        <v>2.3551884864482475</v>
      </c>
      <c r="J11">
        <f t="shared" si="3"/>
        <v>-0.76443441532111411</v>
      </c>
      <c r="K11">
        <f t="shared" si="3"/>
        <v>-0.45230196998657746</v>
      </c>
      <c r="L11">
        <f t="shared" si="3"/>
        <v>-0.43961742113534358</v>
      </c>
      <c r="M11">
        <f t="shared" si="3"/>
        <v>-0.75146328616419855</v>
      </c>
      <c r="N11">
        <f t="shared" si="3"/>
        <v>0.32438637287321631</v>
      </c>
      <c r="O11">
        <f t="shared" ref="O11:O58" si="6">SUMXMY2($I$5:$N$5,I11:N11)</f>
        <v>19.608648614856751</v>
      </c>
      <c r="P11">
        <f t="shared" si="4"/>
        <v>9.5051673981808644</v>
      </c>
      <c r="Q11">
        <f t="shared" ref="Q11:Q58" si="7">SUMXMY2($I$7:$N$7,$I11:$N11)</f>
        <v>3.2668525035033209</v>
      </c>
      <c r="R11">
        <f t="shared" ref="R11:R58" si="8">SUMXMY2($I$8:$N$8,$I11:$N11)</f>
        <v>30.102000484869109</v>
      </c>
      <c r="S11">
        <f t="shared" ref="S11:S58" si="9">MIN(O11:R11)</f>
        <v>3.2668525035033209</v>
      </c>
      <c r="T11">
        <f t="shared" ref="T11:T58" si="10">MATCH(S11,O11:R11,0)</f>
        <v>3</v>
      </c>
      <c r="U11" t="s">
        <v>29</v>
      </c>
      <c r="W11">
        <v>1</v>
      </c>
      <c r="X11" t="s">
        <v>30</v>
      </c>
      <c r="Y11" t="s">
        <v>28</v>
      </c>
    </row>
    <row r="12" spans="1:25">
      <c r="A12">
        <v>3</v>
      </c>
      <c r="B12" t="s">
        <v>31</v>
      </c>
      <c r="C12">
        <v>12</v>
      </c>
      <c r="D12">
        <v>23</v>
      </c>
      <c r="E12">
        <v>3</v>
      </c>
      <c r="F12">
        <v>29</v>
      </c>
      <c r="G12">
        <v>3</v>
      </c>
      <c r="H12">
        <v>19</v>
      </c>
      <c r="I12">
        <f t="shared" si="5"/>
        <v>-0.68176508818238746</v>
      </c>
      <c r="J12">
        <f t="shared" si="3"/>
        <v>0.51044891266174874</v>
      </c>
      <c r="K12">
        <f t="shared" si="3"/>
        <v>-0.27284612764372485</v>
      </c>
      <c r="L12">
        <f t="shared" si="3"/>
        <v>-1.441536194885662</v>
      </c>
      <c r="M12">
        <f t="shared" si="3"/>
        <v>-1.4953360340843145</v>
      </c>
      <c r="N12">
        <f t="shared" si="3"/>
        <v>-0.57532677452985603</v>
      </c>
      <c r="O12">
        <f t="shared" si="6"/>
        <v>11.688982052060583</v>
      </c>
      <c r="P12">
        <f t="shared" si="4"/>
        <v>4.4114053777626001</v>
      </c>
      <c r="Q12">
        <f t="shared" si="7"/>
        <v>14.782232592398909</v>
      </c>
      <c r="R12">
        <f t="shared" si="8"/>
        <v>32.237947001360155</v>
      </c>
      <c r="S12">
        <f t="shared" si="9"/>
        <v>4.4114053777626001</v>
      </c>
      <c r="T12">
        <f t="shared" si="10"/>
        <v>2</v>
      </c>
      <c r="U12" t="s">
        <v>31</v>
      </c>
      <c r="W12">
        <v>1</v>
      </c>
      <c r="X12" t="s">
        <v>32</v>
      </c>
      <c r="Y12" t="s">
        <v>28</v>
      </c>
    </row>
    <row r="13" spans="1:25">
      <c r="A13">
        <v>4</v>
      </c>
      <c r="B13" t="s">
        <v>33</v>
      </c>
      <c r="C13">
        <v>59</v>
      </c>
      <c r="D13">
        <v>1</v>
      </c>
      <c r="E13">
        <v>1</v>
      </c>
      <c r="F13">
        <v>33</v>
      </c>
      <c r="G13">
        <v>11</v>
      </c>
      <c r="H13">
        <v>22</v>
      </c>
      <c r="I13">
        <f t="shared" si="5"/>
        <v>1.9134497846837917</v>
      </c>
      <c r="J13">
        <f t="shared" si="3"/>
        <v>-0.82514314522506005</v>
      </c>
      <c r="K13">
        <f t="shared" si="3"/>
        <v>-0.45230196998657746</v>
      </c>
      <c r="L13">
        <f t="shared" si="3"/>
        <v>0.56230135261497494</v>
      </c>
      <c r="M13">
        <f t="shared" si="3"/>
        <v>1.480154957596149</v>
      </c>
      <c r="N13">
        <f t="shared" si="3"/>
        <v>0.32438637287321631</v>
      </c>
      <c r="O13">
        <f t="shared" si="6"/>
        <v>13.525776961632747</v>
      </c>
      <c r="P13">
        <f t="shared" si="4"/>
        <v>12.057180525767697</v>
      </c>
      <c r="Q13">
        <f t="shared" si="7"/>
        <v>1.2128607970490042</v>
      </c>
      <c r="R13">
        <f t="shared" si="8"/>
        <v>26.962124257573727</v>
      </c>
      <c r="S13">
        <f t="shared" si="9"/>
        <v>1.2128607970490042</v>
      </c>
      <c r="T13">
        <f t="shared" si="10"/>
        <v>3</v>
      </c>
      <c r="U13" t="s">
        <v>33</v>
      </c>
      <c r="W13">
        <v>1</v>
      </c>
      <c r="X13" t="s">
        <v>34</v>
      </c>
      <c r="Y13" t="s">
        <v>28</v>
      </c>
    </row>
    <row r="14" spans="1:25">
      <c r="A14">
        <v>5</v>
      </c>
      <c r="B14" t="s">
        <v>35</v>
      </c>
      <c r="C14">
        <v>26</v>
      </c>
      <c r="D14">
        <v>11</v>
      </c>
      <c r="E14">
        <v>5</v>
      </c>
      <c r="F14">
        <v>30</v>
      </c>
      <c r="G14">
        <v>5</v>
      </c>
      <c r="H14">
        <v>24</v>
      </c>
      <c r="I14">
        <f t="shared" si="5"/>
        <v>9.1277639905410601E-2</v>
      </c>
      <c r="J14">
        <f t="shared" si="3"/>
        <v>-0.21805584618560148</v>
      </c>
      <c r="K14">
        <f t="shared" si="3"/>
        <v>-9.3390285300872233E-2</v>
      </c>
      <c r="L14">
        <f t="shared" si="3"/>
        <v>-0.94057680801050281</v>
      </c>
      <c r="M14">
        <f t="shared" si="3"/>
        <v>-0.75146328616419855</v>
      </c>
      <c r="N14">
        <f t="shared" si="3"/>
        <v>0.92419513780859786</v>
      </c>
      <c r="O14">
        <f t="shared" si="6"/>
        <v>9.7804384227569283</v>
      </c>
      <c r="P14">
        <f t="shared" si="4"/>
        <v>3.3228895283656024</v>
      </c>
      <c r="Q14">
        <f t="shared" si="7"/>
        <v>7.7178533313580528</v>
      </c>
      <c r="R14">
        <f t="shared" si="8"/>
        <v>18.936715213691009</v>
      </c>
      <c r="S14">
        <f t="shared" si="9"/>
        <v>3.3228895283656024</v>
      </c>
      <c r="T14">
        <f t="shared" si="10"/>
        <v>2</v>
      </c>
      <c r="U14" t="s">
        <v>35</v>
      </c>
      <c r="W14">
        <v>1</v>
      </c>
      <c r="X14" t="s">
        <v>36</v>
      </c>
      <c r="Y14" t="s">
        <v>28</v>
      </c>
    </row>
    <row r="15" spans="1:25">
      <c r="A15">
        <v>6</v>
      </c>
      <c r="B15" t="s">
        <v>37</v>
      </c>
      <c r="C15">
        <v>32</v>
      </c>
      <c r="D15">
        <v>1</v>
      </c>
      <c r="E15">
        <v>2</v>
      </c>
      <c r="F15">
        <v>32</v>
      </c>
      <c r="G15">
        <v>3</v>
      </c>
      <c r="H15">
        <v>20</v>
      </c>
      <c r="I15">
        <f t="shared" si="5"/>
        <v>0.42258166622875259</v>
      </c>
      <c r="J15">
        <f t="shared" si="3"/>
        <v>-0.82514314522506005</v>
      </c>
      <c r="K15">
        <f t="shared" si="3"/>
        <v>-0.36257404881515115</v>
      </c>
      <c r="L15">
        <f t="shared" si="3"/>
        <v>6.1341965739815707E-2</v>
      </c>
      <c r="M15">
        <f t="shared" si="3"/>
        <v>-1.4953360340843145</v>
      </c>
      <c r="N15">
        <f t="shared" si="3"/>
        <v>-0.27542239206216523</v>
      </c>
      <c r="O15">
        <f t="shared" si="6"/>
        <v>16.303302575274429</v>
      </c>
      <c r="P15">
        <f t="shared" si="4"/>
        <v>1.6768124974476941</v>
      </c>
      <c r="Q15">
        <f t="shared" si="7"/>
        <v>6.6010679553582232</v>
      </c>
      <c r="R15">
        <f t="shared" si="8"/>
        <v>23.980152782971757</v>
      </c>
      <c r="S15">
        <f t="shared" si="9"/>
        <v>1.6768124974476941</v>
      </c>
      <c r="T15">
        <f t="shared" si="10"/>
        <v>2</v>
      </c>
      <c r="U15" t="s">
        <v>37</v>
      </c>
      <c r="W15">
        <v>1</v>
      </c>
      <c r="X15" t="s">
        <v>38</v>
      </c>
      <c r="Y15" t="s">
        <v>28</v>
      </c>
    </row>
    <row r="16" spans="1:25">
      <c r="A16">
        <v>7</v>
      </c>
      <c r="B16" t="s">
        <v>39</v>
      </c>
      <c r="C16">
        <v>39</v>
      </c>
      <c r="D16">
        <v>20</v>
      </c>
      <c r="E16">
        <v>4</v>
      </c>
      <c r="F16">
        <v>31</v>
      </c>
      <c r="G16">
        <v>9</v>
      </c>
      <c r="H16">
        <v>24</v>
      </c>
      <c r="I16">
        <f t="shared" si="5"/>
        <v>0.80910303027265162</v>
      </c>
      <c r="J16">
        <f t="shared" si="3"/>
        <v>0.32832272294991122</v>
      </c>
      <c r="K16">
        <f t="shared" si="3"/>
        <v>-0.18311820647229854</v>
      </c>
      <c r="L16">
        <f t="shared" si="3"/>
        <v>-0.43961742113534358</v>
      </c>
      <c r="M16">
        <f t="shared" si="3"/>
        <v>0.73628220967603308</v>
      </c>
      <c r="N16">
        <f t="shared" si="3"/>
        <v>0.92419513780859786</v>
      </c>
      <c r="O16">
        <f t="shared" si="6"/>
        <v>5.0324864520783912</v>
      </c>
      <c r="P16">
        <f t="shared" si="4"/>
        <v>7.1021061656407252</v>
      </c>
      <c r="Q16">
        <f t="shared" si="7"/>
        <v>3.8735182554021068</v>
      </c>
      <c r="R16">
        <f t="shared" si="8"/>
        <v>19.481224403776999</v>
      </c>
      <c r="S16">
        <f t="shared" si="9"/>
        <v>3.8735182554021068</v>
      </c>
      <c r="T16">
        <f t="shared" si="10"/>
        <v>3</v>
      </c>
      <c r="U16" t="s">
        <v>39</v>
      </c>
      <c r="W16">
        <v>1</v>
      </c>
      <c r="X16" t="s">
        <v>40</v>
      </c>
      <c r="Y16" t="s">
        <v>28</v>
      </c>
    </row>
    <row r="17" spans="1:25">
      <c r="A17">
        <v>8</v>
      </c>
      <c r="B17" t="s">
        <v>41</v>
      </c>
      <c r="C17">
        <v>38</v>
      </c>
      <c r="D17">
        <v>1</v>
      </c>
      <c r="E17">
        <v>1</v>
      </c>
      <c r="F17">
        <v>31</v>
      </c>
      <c r="G17">
        <v>8</v>
      </c>
      <c r="H17">
        <v>21</v>
      </c>
      <c r="I17">
        <f t="shared" si="5"/>
        <v>0.75388569255209459</v>
      </c>
      <c r="J17">
        <f t="shared" si="3"/>
        <v>-0.82514314522506005</v>
      </c>
      <c r="K17">
        <f t="shared" si="3"/>
        <v>-0.45230196998657746</v>
      </c>
      <c r="L17">
        <f t="shared" si="3"/>
        <v>-0.43961742113534358</v>
      </c>
      <c r="M17">
        <f t="shared" si="3"/>
        <v>0.36434583571597517</v>
      </c>
      <c r="N17">
        <f t="shared" si="3"/>
        <v>2.4481990405525539E-2</v>
      </c>
      <c r="O17">
        <f t="shared" si="6"/>
        <v>9.259088186500259</v>
      </c>
      <c r="P17">
        <f t="shared" si="4"/>
        <v>3.5062716325301477</v>
      </c>
      <c r="Q17">
        <f t="shared" si="7"/>
        <v>1.3603874294456264</v>
      </c>
      <c r="R17">
        <f t="shared" si="8"/>
        <v>24.979226160134608</v>
      </c>
      <c r="S17">
        <f t="shared" si="9"/>
        <v>1.3603874294456264</v>
      </c>
      <c r="T17">
        <f t="shared" si="10"/>
        <v>3</v>
      </c>
      <c r="U17" t="s">
        <v>41</v>
      </c>
      <c r="W17">
        <v>1</v>
      </c>
      <c r="X17" t="s">
        <v>42</v>
      </c>
      <c r="Y17" t="s">
        <v>28</v>
      </c>
    </row>
    <row r="18" spans="1:25">
      <c r="A18">
        <v>9</v>
      </c>
      <c r="B18" t="s">
        <v>43</v>
      </c>
      <c r="C18">
        <v>47</v>
      </c>
      <c r="D18">
        <v>5</v>
      </c>
      <c r="E18">
        <v>1</v>
      </c>
      <c r="F18">
        <v>32</v>
      </c>
      <c r="G18">
        <v>13</v>
      </c>
      <c r="H18">
        <v>22</v>
      </c>
      <c r="I18">
        <f t="shared" si="5"/>
        <v>1.2508417320371077</v>
      </c>
      <c r="J18">
        <f t="shared" si="3"/>
        <v>-0.58230822560927664</v>
      </c>
      <c r="K18">
        <f t="shared" si="3"/>
        <v>-0.45230196998657746</v>
      </c>
      <c r="L18">
        <f t="shared" si="3"/>
        <v>6.1341965739815707E-2</v>
      </c>
      <c r="M18">
        <f t="shared" si="3"/>
        <v>2.2240277055162649</v>
      </c>
      <c r="N18">
        <f t="shared" si="3"/>
        <v>0.32438637287321631</v>
      </c>
      <c r="O18">
        <f t="shared" si="6"/>
        <v>9.3814986341075901</v>
      </c>
      <c r="P18">
        <f t="shared" si="4"/>
        <v>12.75265066460873</v>
      </c>
      <c r="Q18">
        <f t="shared" si="7"/>
        <v>2.8272590937075566</v>
      </c>
      <c r="R18">
        <f t="shared" si="8"/>
        <v>28.641251989209383</v>
      </c>
      <c r="S18">
        <f t="shared" si="9"/>
        <v>2.8272590937075566</v>
      </c>
      <c r="T18">
        <f t="shared" si="10"/>
        <v>3</v>
      </c>
      <c r="U18" t="s">
        <v>43</v>
      </c>
      <c r="W18">
        <v>1</v>
      </c>
      <c r="X18" t="s">
        <v>44</v>
      </c>
      <c r="Y18" t="s">
        <v>28</v>
      </c>
    </row>
    <row r="19" spans="1:25">
      <c r="A19">
        <v>10</v>
      </c>
      <c r="B19" t="s">
        <v>45</v>
      </c>
      <c r="C19">
        <v>23</v>
      </c>
      <c r="D19">
        <v>1</v>
      </c>
      <c r="E19">
        <v>2</v>
      </c>
      <c r="F19">
        <v>29</v>
      </c>
      <c r="G19">
        <v>3</v>
      </c>
      <c r="H19">
        <v>13</v>
      </c>
      <c r="I19">
        <f t="shared" si="5"/>
        <v>-7.4374373256260409E-2</v>
      </c>
      <c r="J19">
        <f t="shared" si="3"/>
        <v>-0.82514314522506005</v>
      </c>
      <c r="K19">
        <f t="shared" si="3"/>
        <v>-0.36257404881515115</v>
      </c>
      <c r="L19">
        <f t="shared" si="3"/>
        <v>-1.441536194885662</v>
      </c>
      <c r="M19">
        <f t="shared" si="3"/>
        <v>-1.4953360340843145</v>
      </c>
      <c r="N19">
        <f t="shared" si="3"/>
        <v>-2.3747530693360006</v>
      </c>
      <c r="O19">
        <f t="shared" si="6"/>
        <v>21.981673814897142</v>
      </c>
      <c r="P19">
        <f t="shared" si="4"/>
        <v>7.5468674612048154</v>
      </c>
      <c r="Q19">
        <f t="shared" si="7"/>
        <v>14.776132434134556</v>
      </c>
      <c r="R19">
        <f t="shared" si="8"/>
        <v>49.614659112023233</v>
      </c>
      <c r="S19">
        <f t="shared" si="9"/>
        <v>7.5468674612048154</v>
      </c>
      <c r="T19">
        <f t="shared" si="10"/>
        <v>2</v>
      </c>
      <c r="U19" t="s">
        <v>45</v>
      </c>
      <c r="W19">
        <v>1</v>
      </c>
      <c r="X19" t="s">
        <v>46</v>
      </c>
      <c r="Y19" t="s">
        <v>28</v>
      </c>
    </row>
    <row r="20" spans="1:25">
      <c r="A20">
        <v>11</v>
      </c>
      <c r="B20" t="s">
        <v>27</v>
      </c>
      <c r="C20">
        <v>30</v>
      </c>
      <c r="D20">
        <v>21</v>
      </c>
      <c r="E20">
        <v>2</v>
      </c>
      <c r="F20">
        <v>30</v>
      </c>
      <c r="G20">
        <v>9</v>
      </c>
      <c r="H20">
        <v>22</v>
      </c>
      <c r="I20">
        <f t="shared" si="5"/>
        <v>0.31214699078763858</v>
      </c>
      <c r="J20">
        <f t="shared" si="3"/>
        <v>0.3890314528538571</v>
      </c>
      <c r="K20">
        <f t="shared" si="3"/>
        <v>-0.36257404881515115</v>
      </c>
      <c r="L20">
        <f t="shared" si="3"/>
        <v>-0.94057680801050281</v>
      </c>
      <c r="M20">
        <f t="shared" si="3"/>
        <v>0.73628220967603308</v>
      </c>
      <c r="N20">
        <f t="shared" si="3"/>
        <v>0.32438637287321631</v>
      </c>
      <c r="O20">
        <f t="shared" si="6"/>
        <v>3.5205358322264382</v>
      </c>
      <c r="P20">
        <f t="shared" si="4"/>
        <v>5.6603155244089809</v>
      </c>
      <c r="Q20">
        <f t="shared" si="7"/>
        <v>4.7514793287357744</v>
      </c>
      <c r="R20">
        <f t="shared" si="8"/>
        <v>24.71547104682368</v>
      </c>
      <c r="S20">
        <f t="shared" si="9"/>
        <v>3.5205358322264382</v>
      </c>
      <c r="T20">
        <f t="shared" si="10"/>
        <v>1</v>
      </c>
      <c r="U20" t="s">
        <v>27</v>
      </c>
      <c r="W20">
        <v>1</v>
      </c>
      <c r="X20" t="s">
        <v>47</v>
      </c>
      <c r="Y20" t="s">
        <v>28</v>
      </c>
    </row>
    <row r="21" spans="1:25">
      <c r="A21">
        <v>12</v>
      </c>
      <c r="B21" t="s">
        <v>48</v>
      </c>
      <c r="C21">
        <v>13</v>
      </c>
      <c r="D21">
        <v>23</v>
      </c>
      <c r="E21">
        <v>2</v>
      </c>
      <c r="F21">
        <v>34</v>
      </c>
      <c r="G21">
        <v>7</v>
      </c>
      <c r="H21">
        <v>23</v>
      </c>
      <c r="I21">
        <f t="shared" si="5"/>
        <v>-0.62654775046183042</v>
      </c>
      <c r="J21">
        <f t="shared" si="3"/>
        <v>0.51044891266174874</v>
      </c>
      <c r="K21">
        <f t="shared" si="3"/>
        <v>-0.36257404881515115</v>
      </c>
      <c r="L21">
        <f t="shared" si="3"/>
        <v>1.0632607394901343</v>
      </c>
      <c r="M21">
        <f t="shared" si="3"/>
        <v>-7.5905382440827401E-3</v>
      </c>
      <c r="N21">
        <f t="shared" si="3"/>
        <v>0.62429075534090706</v>
      </c>
      <c r="O21">
        <f t="shared" si="6"/>
        <v>6.4152432417849203</v>
      </c>
      <c r="P21">
        <f t="shared" si="4"/>
        <v>3.8489426963593538</v>
      </c>
      <c r="Q21">
        <f t="shared" si="7"/>
        <v>9.5368844218744027</v>
      </c>
      <c r="R21">
        <f t="shared" si="8"/>
        <v>13.078483907427795</v>
      </c>
      <c r="S21">
        <f t="shared" si="9"/>
        <v>3.8489426963593538</v>
      </c>
      <c r="T21">
        <f t="shared" si="10"/>
        <v>2</v>
      </c>
      <c r="U21" t="s">
        <v>48</v>
      </c>
      <c r="W21">
        <v>1</v>
      </c>
      <c r="X21" t="s">
        <v>49</v>
      </c>
      <c r="Y21" t="s">
        <v>28</v>
      </c>
    </row>
    <row r="22" spans="1:25">
      <c r="A22">
        <v>13</v>
      </c>
      <c r="B22" t="s">
        <v>50</v>
      </c>
      <c r="C22">
        <v>76</v>
      </c>
      <c r="D22">
        <v>3</v>
      </c>
      <c r="E22">
        <v>1</v>
      </c>
      <c r="F22">
        <v>31</v>
      </c>
      <c r="G22">
        <v>9</v>
      </c>
      <c r="H22">
        <v>21</v>
      </c>
      <c r="I22">
        <f t="shared" si="5"/>
        <v>2.8521445259332605</v>
      </c>
      <c r="J22">
        <f t="shared" si="3"/>
        <v>-0.70372568541716829</v>
      </c>
      <c r="K22">
        <f t="shared" si="3"/>
        <v>-0.45230196998657746</v>
      </c>
      <c r="L22">
        <f t="shared" si="3"/>
        <v>-0.43961742113534358</v>
      </c>
      <c r="M22">
        <f t="shared" si="3"/>
        <v>0.73628220967603308</v>
      </c>
      <c r="N22">
        <f t="shared" si="3"/>
        <v>2.4481990405525539E-2</v>
      </c>
      <c r="O22">
        <f t="shared" si="6"/>
        <v>17.971184202375522</v>
      </c>
      <c r="P22">
        <f t="shared" si="4"/>
        <v>14.655589560165421</v>
      </c>
      <c r="Q22">
        <f t="shared" si="7"/>
        <v>1.7002340292290694</v>
      </c>
      <c r="R22">
        <f t="shared" si="8"/>
        <v>36.153147626724362</v>
      </c>
      <c r="S22">
        <f t="shared" si="9"/>
        <v>1.7002340292290694</v>
      </c>
      <c r="T22">
        <f t="shared" si="10"/>
        <v>3</v>
      </c>
      <c r="U22" t="s">
        <v>50</v>
      </c>
      <c r="W22">
        <v>2</v>
      </c>
      <c r="X22" t="s">
        <v>26</v>
      </c>
      <c r="Y22" t="s">
        <v>51</v>
      </c>
    </row>
    <row r="23" spans="1:25">
      <c r="A23">
        <v>14</v>
      </c>
      <c r="B23" t="s">
        <v>30</v>
      </c>
      <c r="C23">
        <v>3</v>
      </c>
      <c r="D23">
        <v>69</v>
      </c>
      <c r="E23">
        <v>1</v>
      </c>
      <c r="F23">
        <v>29</v>
      </c>
      <c r="G23">
        <v>11</v>
      </c>
      <c r="H23">
        <v>13</v>
      </c>
      <c r="I23">
        <f t="shared" si="5"/>
        <v>-1.1787211276674006</v>
      </c>
      <c r="J23">
        <f t="shared" si="3"/>
        <v>3.3030504882432581</v>
      </c>
      <c r="K23">
        <f t="shared" si="3"/>
        <v>-0.45230196998657746</v>
      </c>
      <c r="L23">
        <f t="shared" si="3"/>
        <v>-1.441536194885662</v>
      </c>
      <c r="M23">
        <f t="shared" si="3"/>
        <v>1.480154957596149</v>
      </c>
      <c r="N23">
        <f t="shared" si="3"/>
        <v>-2.3747530693360006</v>
      </c>
      <c r="O23">
        <f t="shared" si="6"/>
        <v>10.880780123110895</v>
      </c>
      <c r="P23">
        <f t="shared" si="4"/>
        <v>28.005102788419553</v>
      </c>
      <c r="Q23">
        <f t="shared" si="7"/>
        <v>32.505534055628736</v>
      </c>
      <c r="R23">
        <f t="shared" si="8"/>
        <v>62.552870388683978</v>
      </c>
      <c r="S23">
        <f t="shared" si="9"/>
        <v>10.880780123110895</v>
      </c>
      <c r="T23">
        <f t="shared" si="10"/>
        <v>1</v>
      </c>
      <c r="U23" t="s">
        <v>30</v>
      </c>
      <c r="W23">
        <v>2</v>
      </c>
      <c r="X23" t="s">
        <v>31</v>
      </c>
      <c r="Y23" t="s">
        <v>51</v>
      </c>
    </row>
    <row r="24" spans="1:25">
      <c r="A24">
        <v>15</v>
      </c>
      <c r="B24" t="s">
        <v>32</v>
      </c>
      <c r="C24">
        <v>22</v>
      </c>
      <c r="D24">
        <v>20</v>
      </c>
      <c r="E24">
        <v>2</v>
      </c>
      <c r="F24">
        <v>30</v>
      </c>
      <c r="G24">
        <v>9</v>
      </c>
      <c r="H24">
        <v>20</v>
      </c>
      <c r="I24">
        <f t="shared" si="5"/>
        <v>-0.1295917109768174</v>
      </c>
      <c r="J24">
        <f t="shared" si="3"/>
        <v>0.32832272294991122</v>
      </c>
      <c r="K24">
        <f t="shared" si="3"/>
        <v>-0.36257404881515115</v>
      </c>
      <c r="L24">
        <f t="shared" si="3"/>
        <v>-0.94057680801050281</v>
      </c>
      <c r="M24">
        <f t="shared" si="3"/>
        <v>0.73628220967603308</v>
      </c>
      <c r="N24">
        <f t="shared" si="3"/>
        <v>-0.27542239206216523</v>
      </c>
      <c r="O24">
        <f t="shared" si="6"/>
        <v>3.0788730358922574</v>
      </c>
      <c r="P24">
        <f t="shared" si="4"/>
        <v>4.5373682118176362</v>
      </c>
      <c r="Q24">
        <f t="shared" si="7"/>
        <v>5.6626871632819737</v>
      </c>
      <c r="R24">
        <f t="shared" si="8"/>
        <v>27.533515390844556</v>
      </c>
      <c r="S24">
        <f t="shared" si="9"/>
        <v>3.0788730358922574</v>
      </c>
      <c r="T24">
        <f t="shared" si="10"/>
        <v>1</v>
      </c>
      <c r="U24" t="s">
        <v>32</v>
      </c>
      <c r="W24">
        <v>2</v>
      </c>
      <c r="X24" t="s">
        <v>35</v>
      </c>
      <c r="Y24" t="s">
        <v>51</v>
      </c>
    </row>
    <row r="25" spans="1:25">
      <c r="A25">
        <v>16</v>
      </c>
      <c r="B25" t="s">
        <v>34</v>
      </c>
      <c r="C25">
        <v>9</v>
      </c>
      <c r="D25">
        <v>30</v>
      </c>
      <c r="E25">
        <v>13</v>
      </c>
      <c r="F25">
        <v>28</v>
      </c>
      <c r="G25">
        <v>13</v>
      </c>
      <c r="H25">
        <v>16</v>
      </c>
      <c r="I25">
        <f t="shared" si="5"/>
        <v>-0.84741710134405845</v>
      </c>
      <c r="J25">
        <f t="shared" si="3"/>
        <v>0.93541002198936973</v>
      </c>
      <c r="K25">
        <f t="shared" si="3"/>
        <v>0.6244330840705381</v>
      </c>
      <c r="L25">
        <f t="shared" si="3"/>
        <v>-1.9424955817608214</v>
      </c>
      <c r="M25">
        <f t="shared" si="3"/>
        <v>2.2240277055162649</v>
      </c>
      <c r="N25">
        <f t="shared" si="3"/>
        <v>-1.4750399219329282</v>
      </c>
      <c r="O25">
        <f t="shared" si="6"/>
        <v>5.5777941431848026</v>
      </c>
      <c r="P25">
        <f t="shared" si="4"/>
        <v>18.202901290407837</v>
      </c>
      <c r="Q25">
        <f t="shared" si="7"/>
        <v>18.37832710490947</v>
      </c>
      <c r="R25">
        <f t="shared" si="8"/>
        <v>46.093828151754856</v>
      </c>
      <c r="S25">
        <f t="shared" si="9"/>
        <v>5.5777941431848026</v>
      </c>
      <c r="T25">
        <f t="shared" si="10"/>
        <v>1</v>
      </c>
      <c r="U25" t="s">
        <v>34</v>
      </c>
      <c r="W25">
        <v>2</v>
      </c>
      <c r="X25" t="s">
        <v>37</v>
      </c>
      <c r="Y25" t="s">
        <v>51</v>
      </c>
    </row>
    <row r="26" spans="1:25">
      <c r="A26">
        <v>17</v>
      </c>
      <c r="B26" t="s">
        <v>52</v>
      </c>
      <c r="C26">
        <v>1</v>
      </c>
      <c r="D26">
        <v>5</v>
      </c>
      <c r="E26">
        <v>71</v>
      </c>
      <c r="F26">
        <v>37</v>
      </c>
      <c r="G26">
        <v>5</v>
      </c>
      <c r="H26">
        <v>24</v>
      </c>
      <c r="I26">
        <f t="shared" si="5"/>
        <v>-1.2891558031085144</v>
      </c>
      <c r="J26">
        <f t="shared" si="3"/>
        <v>-0.58230822560927664</v>
      </c>
      <c r="K26">
        <f t="shared" si="3"/>
        <v>5.8286525120132628</v>
      </c>
      <c r="L26">
        <f t="shared" si="3"/>
        <v>2.5661389001156119</v>
      </c>
      <c r="M26">
        <f t="shared" si="3"/>
        <v>-0.75146328616419855</v>
      </c>
      <c r="N26">
        <f t="shared" si="3"/>
        <v>0.92419513780859786</v>
      </c>
      <c r="O26">
        <f t="shared" si="6"/>
        <v>49.812389194565696</v>
      </c>
      <c r="P26">
        <f t="shared" si="4"/>
        <v>47.617270736363928</v>
      </c>
      <c r="Q26">
        <f t="shared" si="7"/>
        <v>58.326585550465872</v>
      </c>
      <c r="R26">
        <f t="shared" si="8"/>
        <v>19.602051359204477</v>
      </c>
      <c r="S26">
        <f t="shared" si="9"/>
        <v>19.602051359204477</v>
      </c>
      <c r="T26">
        <f t="shared" si="10"/>
        <v>4</v>
      </c>
      <c r="U26" t="s">
        <v>52</v>
      </c>
      <c r="W26">
        <v>2</v>
      </c>
      <c r="X26" t="s">
        <v>45</v>
      </c>
      <c r="Y26" t="s">
        <v>51</v>
      </c>
    </row>
    <row r="27" spans="1:25">
      <c r="A27">
        <v>18</v>
      </c>
      <c r="B27" t="s">
        <v>36</v>
      </c>
      <c r="C27">
        <v>28</v>
      </c>
      <c r="D27">
        <v>28</v>
      </c>
      <c r="E27">
        <v>4</v>
      </c>
      <c r="F27">
        <v>30</v>
      </c>
      <c r="G27">
        <v>7</v>
      </c>
      <c r="H27">
        <v>22</v>
      </c>
      <c r="I27">
        <f t="shared" si="5"/>
        <v>0.20171231534652459</v>
      </c>
      <c r="J27">
        <f t="shared" si="3"/>
        <v>0.81399256218147809</v>
      </c>
      <c r="K27">
        <f t="shared" si="3"/>
        <v>-0.18311820647229854</v>
      </c>
      <c r="L27">
        <f t="shared" si="3"/>
        <v>-0.94057680801050281</v>
      </c>
      <c r="M27">
        <f t="shared" si="3"/>
        <v>-7.5905382440827401E-3</v>
      </c>
      <c r="N27">
        <f t="shared" si="3"/>
        <v>0.32438637287321631</v>
      </c>
      <c r="O27">
        <f t="shared" si="6"/>
        <v>3.9724434435860649</v>
      </c>
      <c r="P27">
        <f t="shared" si="4"/>
        <v>4.9789017630313523</v>
      </c>
      <c r="Q27">
        <f t="shared" si="7"/>
        <v>6.898871961245387</v>
      </c>
      <c r="R27">
        <f t="shared" si="8"/>
        <v>23.093714451108454</v>
      </c>
      <c r="S27">
        <f t="shared" si="9"/>
        <v>3.9724434435860649</v>
      </c>
      <c r="T27">
        <f t="shared" si="10"/>
        <v>1</v>
      </c>
      <c r="U27" t="s">
        <v>36</v>
      </c>
      <c r="W27">
        <v>2</v>
      </c>
      <c r="X27" t="s">
        <v>48</v>
      </c>
      <c r="Y27" t="s">
        <v>51</v>
      </c>
    </row>
    <row r="28" spans="1:25">
      <c r="A28">
        <v>19</v>
      </c>
      <c r="B28" t="s">
        <v>53</v>
      </c>
      <c r="C28">
        <v>22</v>
      </c>
      <c r="D28">
        <v>1</v>
      </c>
      <c r="E28">
        <v>1</v>
      </c>
      <c r="F28">
        <v>32</v>
      </c>
      <c r="G28">
        <v>5</v>
      </c>
      <c r="H28">
        <v>21</v>
      </c>
      <c r="I28">
        <f t="shared" si="5"/>
        <v>-0.1295917109768174</v>
      </c>
      <c r="J28">
        <f t="shared" si="3"/>
        <v>-0.82514314522506005</v>
      </c>
      <c r="K28">
        <f t="shared" si="3"/>
        <v>-0.45230196998657746</v>
      </c>
      <c r="L28">
        <f t="shared" si="3"/>
        <v>6.1341965739815707E-2</v>
      </c>
      <c r="M28">
        <f t="shared" si="3"/>
        <v>-0.75146328616419855</v>
      </c>
      <c r="N28">
        <f t="shared" si="3"/>
        <v>2.4481990405525539E-2</v>
      </c>
      <c r="O28">
        <f t="shared" si="6"/>
        <v>11.684073838119232</v>
      </c>
      <c r="P28">
        <f t="shared" si="4"/>
        <v>0.35165014335015776</v>
      </c>
      <c r="Q28">
        <f t="shared" si="7"/>
        <v>5.6236406242224692</v>
      </c>
      <c r="R28">
        <f t="shared" si="8"/>
        <v>20.451809129578724</v>
      </c>
      <c r="S28">
        <f t="shared" si="9"/>
        <v>0.35165014335015776</v>
      </c>
      <c r="T28">
        <f t="shared" si="10"/>
        <v>2</v>
      </c>
      <c r="U28" t="s">
        <v>53</v>
      </c>
      <c r="W28">
        <v>2</v>
      </c>
      <c r="X28" t="s">
        <v>53</v>
      </c>
      <c r="Y28" t="s">
        <v>51</v>
      </c>
    </row>
    <row r="29" spans="1:25">
      <c r="A29">
        <v>20</v>
      </c>
      <c r="B29" t="s">
        <v>54</v>
      </c>
      <c r="C29">
        <v>25</v>
      </c>
      <c r="D29">
        <v>3</v>
      </c>
      <c r="E29">
        <v>2</v>
      </c>
      <c r="F29">
        <v>32</v>
      </c>
      <c r="G29">
        <v>7</v>
      </c>
      <c r="H29">
        <v>19</v>
      </c>
      <c r="I29">
        <f t="shared" si="5"/>
        <v>3.6060302184853593E-2</v>
      </c>
      <c r="J29">
        <f t="shared" si="3"/>
        <v>-0.70372568541716829</v>
      </c>
      <c r="K29">
        <f t="shared" si="3"/>
        <v>-0.36257404881515115</v>
      </c>
      <c r="L29">
        <f t="shared" si="3"/>
        <v>6.1341965739815707E-2</v>
      </c>
      <c r="M29">
        <f t="shared" si="3"/>
        <v>-7.5905382440827401E-3</v>
      </c>
      <c r="N29">
        <f t="shared" si="3"/>
        <v>-0.57532677452985603</v>
      </c>
      <c r="O29">
        <f t="shared" si="6"/>
        <v>8.7538291870660299</v>
      </c>
      <c r="P29">
        <f t="shared" si="4"/>
        <v>1.0903898349915275</v>
      </c>
      <c r="Q29">
        <f t="shared" si="7"/>
        <v>3.4101415495569403</v>
      </c>
      <c r="R29">
        <f t="shared" si="8"/>
        <v>24.018239922245638</v>
      </c>
      <c r="S29">
        <f t="shared" si="9"/>
        <v>1.0903898349915275</v>
      </c>
      <c r="T29">
        <f t="shared" si="10"/>
        <v>2</v>
      </c>
      <c r="U29" t="s">
        <v>54</v>
      </c>
      <c r="W29">
        <v>2</v>
      </c>
      <c r="X29" t="s">
        <v>54</v>
      </c>
      <c r="Y29" t="s">
        <v>51</v>
      </c>
    </row>
    <row r="30" spans="1:25">
      <c r="A30">
        <v>21</v>
      </c>
      <c r="B30" t="s">
        <v>55</v>
      </c>
      <c r="C30">
        <v>30</v>
      </c>
      <c r="D30">
        <v>4</v>
      </c>
      <c r="E30">
        <v>1</v>
      </c>
      <c r="F30">
        <v>33</v>
      </c>
      <c r="G30">
        <v>6</v>
      </c>
      <c r="H30">
        <v>21</v>
      </c>
      <c r="I30">
        <f t="shared" si="5"/>
        <v>0.31214699078763858</v>
      </c>
      <c r="J30">
        <f t="shared" si="3"/>
        <v>-0.64301695551322247</v>
      </c>
      <c r="K30">
        <f t="shared" si="3"/>
        <v>-0.45230196998657746</v>
      </c>
      <c r="L30">
        <f t="shared" si="3"/>
        <v>0.56230135261497494</v>
      </c>
      <c r="M30">
        <f t="shared" si="3"/>
        <v>-0.37952691220414064</v>
      </c>
      <c r="N30">
        <f t="shared" si="3"/>
        <v>2.4481990405525539E-2</v>
      </c>
      <c r="O30">
        <f t="shared" si="6"/>
        <v>10.671401948429958</v>
      </c>
      <c r="P30">
        <f t="shared" si="4"/>
        <v>1.3640729793321764</v>
      </c>
      <c r="Q30">
        <f t="shared" si="7"/>
        <v>3.5246993819628987</v>
      </c>
      <c r="R30">
        <f t="shared" si="8"/>
        <v>19.034196422430899</v>
      </c>
      <c r="S30">
        <f t="shared" si="9"/>
        <v>1.3640729793321764</v>
      </c>
      <c r="T30">
        <f t="shared" si="10"/>
        <v>2</v>
      </c>
      <c r="U30" t="s">
        <v>55</v>
      </c>
      <c r="W30">
        <v>2</v>
      </c>
      <c r="X30" t="s">
        <v>55</v>
      </c>
      <c r="Y30" t="s">
        <v>51</v>
      </c>
    </row>
    <row r="31" spans="1:25">
      <c r="A31">
        <v>22</v>
      </c>
      <c r="B31" t="s">
        <v>56</v>
      </c>
      <c r="C31">
        <v>11</v>
      </c>
      <c r="D31">
        <v>13</v>
      </c>
      <c r="E31">
        <v>4</v>
      </c>
      <c r="F31">
        <v>33</v>
      </c>
      <c r="G31">
        <v>5</v>
      </c>
      <c r="H31">
        <v>20</v>
      </c>
      <c r="I31">
        <f t="shared" si="5"/>
        <v>-0.73698242590294449</v>
      </c>
      <c r="J31">
        <f t="shared" si="3"/>
        <v>-9.6638386377709759E-2</v>
      </c>
      <c r="K31">
        <f t="shared" si="3"/>
        <v>-0.18311820647229854</v>
      </c>
      <c r="L31">
        <f t="shared" si="3"/>
        <v>0.56230135261497494</v>
      </c>
      <c r="M31">
        <f t="shared" si="3"/>
        <v>-0.75146328616419855</v>
      </c>
      <c r="N31">
        <f t="shared" si="3"/>
        <v>-0.27542239206216523</v>
      </c>
      <c r="O31">
        <f t="shared" si="6"/>
        <v>9.0779499046191816</v>
      </c>
      <c r="P31">
        <f t="shared" si="4"/>
        <v>0.7041710120328557</v>
      </c>
      <c r="Q31">
        <f t="shared" si="7"/>
        <v>8.9703017391497273</v>
      </c>
      <c r="R31">
        <f t="shared" si="8"/>
        <v>18.315661653859756</v>
      </c>
      <c r="S31">
        <f t="shared" si="9"/>
        <v>0.7041710120328557</v>
      </c>
      <c r="T31">
        <f t="shared" si="10"/>
        <v>2</v>
      </c>
      <c r="U31" t="s">
        <v>56</v>
      </c>
      <c r="W31">
        <v>2</v>
      </c>
      <c r="X31" t="s">
        <v>56</v>
      </c>
      <c r="Y31" t="s">
        <v>51</v>
      </c>
    </row>
    <row r="32" spans="1:25">
      <c r="A32">
        <v>23</v>
      </c>
      <c r="B32" t="s">
        <v>38</v>
      </c>
      <c r="C32">
        <v>14</v>
      </c>
      <c r="D32">
        <v>24</v>
      </c>
      <c r="E32">
        <v>14</v>
      </c>
      <c r="F32">
        <v>30</v>
      </c>
      <c r="G32">
        <v>8</v>
      </c>
      <c r="H32">
        <v>21</v>
      </c>
      <c r="I32">
        <f t="shared" si="5"/>
        <v>-0.57133041274127339</v>
      </c>
      <c r="J32">
        <f t="shared" si="3"/>
        <v>0.57115764256569468</v>
      </c>
      <c r="K32">
        <f t="shared" si="3"/>
        <v>0.71416100524196446</v>
      </c>
      <c r="L32">
        <f t="shared" si="3"/>
        <v>-0.94057680801050281</v>
      </c>
      <c r="M32">
        <f t="shared" si="3"/>
        <v>0.36434583571597517</v>
      </c>
      <c r="N32">
        <f t="shared" si="3"/>
        <v>2.4481990405525539E-2</v>
      </c>
      <c r="O32">
        <f t="shared" si="6"/>
        <v>2.5683086721301343</v>
      </c>
      <c r="P32">
        <f t="shared" si="4"/>
        <v>5.3278261912203027</v>
      </c>
      <c r="Q32">
        <f t="shared" si="7"/>
        <v>9.6677046177496369</v>
      </c>
      <c r="R32">
        <f t="shared" si="8"/>
        <v>20.789674631783342</v>
      </c>
      <c r="S32">
        <f t="shared" si="9"/>
        <v>2.5683086721301343</v>
      </c>
      <c r="T32">
        <f t="shared" si="10"/>
        <v>1</v>
      </c>
      <c r="U32" t="s">
        <v>38</v>
      </c>
      <c r="W32">
        <v>2</v>
      </c>
      <c r="X32" t="s">
        <v>57</v>
      </c>
      <c r="Y32" t="s">
        <v>51</v>
      </c>
    </row>
    <row r="33" spans="1:25">
      <c r="A33">
        <v>24</v>
      </c>
      <c r="B33" t="s">
        <v>40</v>
      </c>
      <c r="C33">
        <v>14</v>
      </c>
      <c r="D33">
        <v>40</v>
      </c>
      <c r="E33">
        <v>10</v>
      </c>
      <c r="F33">
        <v>31</v>
      </c>
      <c r="G33">
        <v>11</v>
      </c>
      <c r="H33">
        <v>21</v>
      </c>
      <c r="I33">
        <f t="shared" si="5"/>
        <v>-0.57133041274127339</v>
      </c>
      <c r="J33">
        <f t="shared" si="3"/>
        <v>1.5424973210288284</v>
      </c>
      <c r="K33">
        <f t="shared" si="3"/>
        <v>0.35524932055625924</v>
      </c>
      <c r="L33">
        <f t="shared" si="3"/>
        <v>-0.43961742113534358</v>
      </c>
      <c r="M33">
        <f t="shared" si="3"/>
        <v>1.480154957596149</v>
      </c>
      <c r="N33">
        <f t="shared" si="3"/>
        <v>2.4481990405525539E-2</v>
      </c>
      <c r="O33">
        <f t="shared" si="6"/>
        <v>6.0397163055983716E-31</v>
      </c>
      <c r="P33">
        <f t="shared" si="4"/>
        <v>11.02172876773532</v>
      </c>
      <c r="Q33">
        <f t="shared" si="7"/>
        <v>12.277402396414525</v>
      </c>
      <c r="R33">
        <f t="shared" si="8"/>
        <v>24.152007555853682</v>
      </c>
      <c r="S33">
        <f t="shared" si="9"/>
        <v>6.0397163055983716E-31</v>
      </c>
      <c r="T33">
        <f t="shared" si="10"/>
        <v>1</v>
      </c>
      <c r="U33" t="s">
        <v>40</v>
      </c>
      <c r="W33">
        <v>2</v>
      </c>
      <c r="X33" t="s">
        <v>58</v>
      </c>
      <c r="Y33" t="s">
        <v>51</v>
      </c>
    </row>
    <row r="34" spans="1:25">
      <c r="A34">
        <v>25</v>
      </c>
      <c r="B34" t="s">
        <v>59</v>
      </c>
      <c r="C34">
        <v>55</v>
      </c>
      <c r="D34">
        <v>1</v>
      </c>
      <c r="E34">
        <v>1</v>
      </c>
      <c r="F34">
        <v>32</v>
      </c>
      <c r="G34">
        <v>9</v>
      </c>
      <c r="H34">
        <v>20</v>
      </c>
      <c r="I34">
        <f t="shared" si="5"/>
        <v>1.6925804338015638</v>
      </c>
      <c r="J34">
        <f t="shared" si="3"/>
        <v>-0.82514314522506005</v>
      </c>
      <c r="K34">
        <f t="shared" si="3"/>
        <v>-0.45230196998657746</v>
      </c>
      <c r="L34">
        <f t="shared" si="3"/>
        <v>6.1341965739815707E-2</v>
      </c>
      <c r="M34">
        <f t="shared" si="3"/>
        <v>0.73628220967603308</v>
      </c>
      <c r="N34">
        <f t="shared" si="3"/>
        <v>-0.27542239206216523</v>
      </c>
      <c r="O34">
        <f t="shared" si="6"/>
        <v>12.277402396414526</v>
      </c>
      <c r="P34">
        <f t="shared" si="4"/>
        <v>7.6064843949839238</v>
      </c>
      <c r="Q34">
        <f t="shared" si="7"/>
        <v>1.3914843848197779E-32</v>
      </c>
      <c r="R34">
        <f t="shared" si="8"/>
        <v>28.981150079542111</v>
      </c>
      <c r="S34">
        <f t="shared" si="9"/>
        <v>1.3914843848197779E-32</v>
      </c>
      <c r="T34">
        <f t="shared" si="10"/>
        <v>3</v>
      </c>
      <c r="U34" t="s">
        <v>59</v>
      </c>
      <c r="W34">
        <v>2</v>
      </c>
      <c r="X34" t="s">
        <v>60</v>
      </c>
      <c r="Y34" t="s">
        <v>51</v>
      </c>
    </row>
    <row r="35" spans="1:25">
      <c r="A35">
        <v>26</v>
      </c>
      <c r="B35" t="s">
        <v>42</v>
      </c>
      <c r="C35">
        <v>27</v>
      </c>
      <c r="D35">
        <v>63</v>
      </c>
      <c r="E35">
        <v>1</v>
      </c>
      <c r="F35">
        <v>36</v>
      </c>
      <c r="G35">
        <v>12</v>
      </c>
      <c r="H35">
        <v>17</v>
      </c>
      <c r="I35">
        <f t="shared" si="5"/>
        <v>0.14649497762596761</v>
      </c>
      <c r="J35">
        <f t="shared" si="3"/>
        <v>2.9387981088195829</v>
      </c>
      <c r="K35">
        <f t="shared" si="3"/>
        <v>-0.45230196998657746</v>
      </c>
      <c r="L35">
        <f t="shared" si="3"/>
        <v>2.0651795132404529</v>
      </c>
      <c r="M35">
        <f t="shared" si="3"/>
        <v>1.8520913315562069</v>
      </c>
      <c r="N35">
        <f t="shared" si="3"/>
        <v>-1.1751355394652374</v>
      </c>
      <c r="O35">
        <f t="shared" si="6"/>
        <v>10.968494834604545</v>
      </c>
      <c r="P35">
        <f t="shared" si="4"/>
        <v>25.468919962866881</v>
      </c>
      <c r="Q35">
        <f t="shared" si="7"/>
        <v>22.627512662551176</v>
      </c>
      <c r="R35">
        <f t="shared" si="8"/>
        <v>38.550477029002067</v>
      </c>
      <c r="S35">
        <f t="shared" si="9"/>
        <v>10.968494834604545</v>
      </c>
      <c r="T35">
        <f t="shared" si="10"/>
        <v>1</v>
      </c>
      <c r="U35" t="s">
        <v>42</v>
      </c>
      <c r="W35">
        <v>2</v>
      </c>
      <c r="X35" t="s">
        <v>61</v>
      </c>
      <c r="Y35" t="s">
        <v>51</v>
      </c>
    </row>
    <row r="36" spans="1:25">
      <c r="A36">
        <v>27</v>
      </c>
      <c r="B36" t="s">
        <v>57</v>
      </c>
      <c r="C36">
        <v>31</v>
      </c>
      <c r="D36">
        <v>6</v>
      </c>
      <c r="E36">
        <v>2</v>
      </c>
      <c r="F36">
        <v>30</v>
      </c>
      <c r="G36">
        <v>5</v>
      </c>
      <c r="H36">
        <v>22</v>
      </c>
      <c r="I36">
        <f t="shared" si="5"/>
        <v>0.36736432850819561</v>
      </c>
      <c r="J36">
        <f t="shared" si="3"/>
        <v>-0.52159949570533071</v>
      </c>
      <c r="K36">
        <f t="shared" si="3"/>
        <v>-0.36257404881515115</v>
      </c>
      <c r="L36">
        <f t="shared" si="3"/>
        <v>-0.94057680801050281</v>
      </c>
      <c r="M36">
        <f t="shared" si="3"/>
        <v>-0.75146328616419855</v>
      </c>
      <c r="N36">
        <f t="shared" si="3"/>
        <v>0.32438637287321631</v>
      </c>
      <c r="O36">
        <f t="shared" si="6"/>
        <v>10.977936807522902</v>
      </c>
      <c r="P36">
        <f t="shared" si="4"/>
        <v>2.3926940532258669</v>
      </c>
      <c r="Q36">
        <f t="shared" si="7"/>
        <v>5.4333860168099726</v>
      </c>
      <c r="R36">
        <f t="shared" si="8"/>
        <v>23.782970185938382</v>
      </c>
      <c r="S36">
        <f t="shared" si="9"/>
        <v>2.3926940532258669</v>
      </c>
      <c r="T36">
        <f t="shared" si="10"/>
        <v>2</v>
      </c>
      <c r="U36" t="s">
        <v>57</v>
      </c>
      <c r="W36">
        <v>2</v>
      </c>
      <c r="X36" t="s">
        <v>51</v>
      </c>
      <c r="Y36" t="s">
        <v>51</v>
      </c>
    </row>
    <row r="37" spans="1:25">
      <c r="A37">
        <v>28</v>
      </c>
      <c r="B37" t="s">
        <v>58</v>
      </c>
      <c r="C37">
        <v>13</v>
      </c>
      <c r="D37">
        <v>2</v>
      </c>
      <c r="E37">
        <v>4</v>
      </c>
      <c r="F37">
        <v>32</v>
      </c>
      <c r="G37">
        <v>5</v>
      </c>
      <c r="H37">
        <v>23</v>
      </c>
      <c r="I37">
        <f t="shared" si="5"/>
        <v>-0.62654775046183042</v>
      </c>
      <c r="J37">
        <f t="shared" si="3"/>
        <v>-0.76443441532111411</v>
      </c>
      <c r="K37">
        <f t="shared" si="3"/>
        <v>-0.18311820647229854</v>
      </c>
      <c r="L37">
        <f t="shared" si="3"/>
        <v>6.1341965739815707E-2</v>
      </c>
      <c r="M37">
        <f t="shared" si="3"/>
        <v>-0.75146328616419855</v>
      </c>
      <c r="N37">
        <f t="shared" si="3"/>
        <v>0.62429075534090706</v>
      </c>
      <c r="O37">
        <f t="shared" si="6"/>
        <v>11.205673432398013</v>
      </c>
      <c r="P37">
        <f t="shared" si="4"/>
        <v>0.88562919603620394</v>
      </c>
      <c r="Q37">
        <f t="shared" si="7"/>
        <v>8.4773713914739268</v>
      </c>
      <c r="R37">
        <f t="shared" si="8"/>
        <v>15.484882854734943</v>
      </c>
      <c r="S37">
        <f t="shared" si="9"/>
        <v>0.88562919603620394</v>
      </c>
      <c r="T37">
        <f t="shared" si="10"/>
        <v>2</v>
      </c>
      <c r="U37" t="s">
        <v>58</v>
      </c>
      <c r="W37">
        <v>2</v>
      </c>
      <c r="X37" t="s">
        <v>62</v>
      </c>
      <c r="Y37" t="s">
        <v>51</v>
      </c>
    </row>
    <row r="38" spans="1:25">
      <c r="A38">
        <v>29</v>
      </c>
      <c r="B38" t="s">
        <v>60</v>
      </c>
      <c r="C38">
        <v>23</v>
      </c>
      <c r="D38">
        <v>1</v>
      </c>
      <c r="E38">
        <v>1</v>
      </c>
      <c r="F38">
        <v>33</v>
      </c>
      <c r="G38">
        <v>3</v>
      </c>
      <c r="H38">
        <v>24</v>
      </c>
      <c r="I38">
        <f t="shared" si="5"/>
        <v>-7.4374373256260409E-2</v>
      </c>
      <c r="J38">
        <f t="shared" si="3"/>
        <v>-0.82514314522506005</v>
      </c>
      <c r="K38">
        <f t="shared" si="3"/>
        <v>-0.45230196998657746</v>
      </c>
      <c r="L38">
        <f t="shared" si="3"/>
        <v>0.56230135261497494</v>
      </c>
      <c r="M38">
        <f t="shared" si="3"/>
        <v>-1.4953360340843145</v>
      </c>
      <c r="N38">
        <f t="shared" si="3"/>
        <v>0.92419513780859786</v>
      </c>
      <c r="O38">
        <f t="shared" si="6"/>
        <v>17.17169738785584</v>
      </c>
      <c r="P38">
        <f t="shared" si="4"/>
        <v>2.5630268284105968</v>
      </c>
      <c r="Q38">
        <f t="shared" si="7"/>
        <v>9.7922918013403386</v>
      </c>
      <c r="R38">
        <f t="shared" si="8"/>
        <v>15.284831689750902</v>
      </c>
      <c r="S38">
        <f t="shared" si="9"/>
        <v>2.5630268284105968</v>
      </c>
      <c r="T38">
        <f t="shared" si="10"/>
        <v>2</v>
      </c>
      <c r="U38" t="s">
        <v>60</v>
      </c>
      <c r="W38">
        <v>2</v>
      </c>
      <c r="X38" t="s">
        <v>63</v>
      </c>
      <c r="Y38" t="s">
        <v>51</v>
      </c>
    </row>
    <row r="39" spans="1:25">
      <c r="A39">
        <v>30</v>
      </c>
      <c r="B39" t="s">
        <v>64</v>
      </c>
      <c r="C39">
        <v>62</v>
      </c>
      <c r="D39">
        <v>4</v>
      </c>
      <c r="E39">
        <v>2</v>
      </c>
      <c r="F39">
        <v>32</v>
      </c>
      <c r="G39">
        <v>7</v>
      </c>
      <c r="H39">
        <v>18</v>
      </c>
      <c r="I39">
        <f t="shared" si="5"/>
        <v>2.0791017978454627</v>
      </c>
      <c r="J39">
        <f t="shared" si="3"/>
        <v>-0.64301695551322247</v>
      </c>
      <c r="K39">
        <f t="shared" si="3"/>
        <v>-0.36257404881515115</v>
      </c>
      <c r="L39">
        <f t="shared" si="3"/>
        <v>6.1341965739815707E-2</v>
      </c>
      <c r="M39">
        <f t="shared" si="3"/>
        <v>-7.5905382440827401E-3</v>
      </c>
      <c r="N39">
        <f t="shared" si="3"/>
        <v>-0.87523115699754672</v>
      </c>
      <c r="O39">
        <f t="shared" si="6"/>
        <v>15.590364660801717</v>
      </c>
      <c r="P39">
        <f t="shared" si="4"/>
        <v>8.2453933475712873</v>
      </c>
      <c r="Q39">
        <f t="shared" si="7"/>
        <v>1.103737033270586</v>
      </c>
      <c r="R39">
        <f t="shared" si="8"/>
        <v>33.522144636006495</v>
      </c>
      <c r="S39">
        <f t="shared" si="9"/>
        <v>1.103737033270586</v>
      </c>
      <c r="T39">
        <f t="shared" si="10"/>
        <v>3</v>
      </c>
      <c r="U39" t="s">
        <v>64</v>
      </c>
      <c r="W39">
        <v>2</v>
      </c>
      <c r="X39" t="s">
        <v>65</v>
      </c>
      <c r="Y39" t="s">
        <v>51</v>
      </c>
    </row>
    <row r="40" spans="1:25">
      <c r="A40">
        <v>31</v>
      </c>
      <c r="B40" t="s">
        <v>44</v>
      </c>
      <c r="C40">
        <v>29</v>
      </c>
      <c r="D40">
        <v>24</v>
      </c>
      <c r="E40">
        <v>7</v>
      </c>
      <c r="F40">
        <v>34</v>
      </c>
      <c r="G40">
        <v>11</v>
      </c>
      <c r="H40">
        <v>27</v>
      </c>
      <c r="I40">
        <f t="shared" si="5"/>
        <v>0.2569296530670816</v>
      </c>
      <c r="J40">
        <f t="shared" si="3"/>
        <v>0.57115764256569468</v>
      </c>
      <c r="K40">
        <f t="shared" si="3"/>
        <v>8.6065557041980364E-2</v>
      </c>
      <c r="L40">
        <f t="shared" si="3"/>
        <v>1.0632607394901343</v>
      </c>
      <c r="M40">
        <f t="shared" si="3"/>
        <v>1.480154957596149</v>
      </c>
      <c r="N40">
        <f t="shared" si="3"/>
        <v>1.8239082852116701</v>
      </c>
      <c r="O40">
        <f t="shared" si="6"/>
        <v>7.1985531622342283</v>
      </c>
      <c r="P40">
        <f t="shared" si="4"/>
        <v>13.086849924294075</v>
      </c>
      <c r="Q40">
        <f t="shared" si="7"/>
        <v>10.264965835202041</v>
      </c>
      <c r="R40">
        <f t="shared" si="8"/>
        <v>11.154488634876943</v>
      </c>
      <c r="S40">
        <f t="shared" si="9"/>
        <v>7.1985531622342283</v>
      </c>
      <c r="T40">
        <f t="shared" si="10"/>
        <v>1</v>
      </c>
      <c r="U40" t="s">
        <v>44</v>
      </c>
      <c r="W40">
        <v>2</v>
      </c>
      <c r="X40" t="s">
        <v>66</v>
      </c>
      <c r="Y40" t="s">
        <v>51</v>
      </c>
    </row>
    <row r="41" spans="1:25">
      <c r="A41">
        <v>32</v>
      </c>
      <c r="B41" t="s">
        <v>67</v>
      </c>
      <c r="C41">
        <v>44</v>
      </c>
      <c r="D41">
        <v>14</v>
      </c>
      <c r="E41">
        <v>15</v>
      </c>
      <c r="F41">
        <v>33</v>
      </c>
      <c r="G41">
        <v>10</v>
      </c>
      <c r="H41">
        <v>24</v>
      </c>
      <c r="I41">
        <f t="shared" si="5"/>
        <v>1.0851897188754367</v>
      </c>
      <c r="J41">
        <f t="shared" si="3"/>
        <v>-3.59296564737639E-2</v>
      </c>
      <c r="K41">
        <f t="shared" si="3"/>
        <v>0.80388892641339071</v>
      </c>
      <c r="L41">
        <f t="shared" si="3"/>
        <v>0.56230135261497494</v>
      </c>
      <c r="M41">
        <f t="shared" si="3"/>
        <v>1.1082185836360909</v>
      </c>
      <c r="N41">
        <f t="shared" si="3"/>
        <v>0.92419513780859786</v>
      </c>
      <c r="O41">
        <f t="shared" si="6"/>
        <v>7.3884298087808951</v>
      </c>
      <c r="P41">
        <f t="shared" si="4"/>
        <v>10.102471450539355</v>
      </c>
      <c r="Q41">
        <f t="shared" si="7"/>
        <v>4.3981761711497427</v>
      </c>
      <c r="R41">
        <f t="shared" si="8"/>
        <v>13.777545612025349</v>
      </c>
      <c r="S41">
        <f t="shared" si="9"/>
        <v>4.3981761711497427</v>
      </c>
      <c r="T41">
        <f t="shared" si="10"/>
        <v>3</v>
      </c>
      <c r="U41" t="s">
        <v>67</v>
      </c>
      <c r="W41">
        <v>2</v>
      </c>
      <c r="X41" t="s">
        <v>68</v>
      </c>
      <c r="Y41" t="s">
        <v>51</v>
      </c>
    </row>
    <row r="42" spans="1:25">
      <c r="A42">
        <v>33</v>
      </c>
      <c r="B42" t="s">
        <v>61</v>
      </c>
      <c r="C42">
        <v>16</v>
      </c>
      <c r="D42">
        <v>5</v>
      </c>
      <c r="E42">
        <v>2</v>
      </c>
      <c r="F42">
        <v>32</v>
      </c>
      <c r="G42">
        <v>6</v>
      </c>
      <c r="H42">
        <v>17</v>
      </c>
      <c r="I42">
        <f t="shared" si="5"/>
        <v>-0.46089573730015942</v>
      </c>
      <c r="J42">
        <f t="shared" si="3"/>
        <v>-0.58230822560927664</v>
      </c>
      <c r="K42">
        <f t="shared" si="3"/>
        <v>-0.36257404881515115</v>
      </c>
      <c r="L42">
        <f t="shared" si="3"/>
        <v>6.1341965739815707E-2</v>
      </c>
      <c r="M42">
        <f t="shared" si="3"/>
        <v>-0.37952691220414064</v>
      </c>
      <c r="N42">
        <f t="shared" si="3"/>
        <v>-1.1751355394652374</v>
      </c>
      <c r="O42">
        <f t="shared" si="6"/>
        <v>10.190724000315035</v>
      </c>
      <c r="P42">
        <f t="shared" si="4"/>
        <v>0.99805430273295936</v>
      </c>
      <c r="Q42">
        <f t="shared" si="7"/>
        <v>6.7589932616064363</v>
      </c>
      <c r="R42">
        <f t="shared" si="8"/>
        <v>27.888127269096294</v>
      </c>
      <c r="S42">
        <f t="shared" si="9"/>
        <v>0.99805430273295936</v>
      </c>
      <c r="T42">
        <f t="shared" si="10"/>
        <v>2</v>
      </c>
      <c r="U42" t="s">
        <v>61</v>
      </c>
      <c r="W42">
        <v>2</v>
      </c>
      <c r="X42" t="s">
        <v>69</v>
      </c>
      <c r="Y42" t="s">
        <v>51</v>
      </c>
    </row>
    <row r="43" spans="1:25">
      <c r="A43">
        <v>34</v>
      </c>
      <c r="B43" t="s">
        <v>51</v>
      </c>
      <c r="C43">
        <v>13</v>
      </c>
      <c r="D43">
        <v>3</v>
      </c>
      <c r="E43">
        <v>1</v>
      </c>
      <c r="F43">
        <v>32</v>
      </c>
      <c r="G43">
        <v>5</v>
      </c>
      <c r="H43">
        <v>20</v>
      </c>
      <c r="I43">
        <f t="shared" si="5"/>
        <v>-0.62654775046183042</v>
      </c>
      <c r="J43">
        <f t="shared" si="3"/>
        <v>-0.70372568541716829</v>
      </c>
      <c r="K43">
        <f t="shared" si="3"/>
        <v>-0.45230196998657746</v>
      </c>
      <c r="L43">
        <f t="shared" si="3"/>
        <v>6.1341965739815707E-2</v>
      </c>
      <c r="M43">
        <f t="shared" si="3"/>
        <v>-0.75146328616419855</v>
      </c>
      <c r="N43">
        <f t="shared" si="3"/>
        <v>-0.27542239206216523</v>
      </c>
      <c r="O43">
        <f t="shared" si="6"/>
        <v>11.021728767735322</v>
      </c>
      <c r="P43">
        <f t="shared" si="4"/>
        <v>1.3914843848197779E-32</v>
      </c>
      <c r="Q43">
        <f t="shared" si="7"/>
        <v>7.6064843949839238</v>
      </c>
      <c r="R43">
        <f t="shared" si="8"/>
        <v>21.806970483075489</v>
      </c>
      <c r="S43">
        <f t="shared" si="9"/>
        <v>1.3914843848197779E-32</v>
      </c>
      <c r="T43">
        <f t="shared" si="10"/>
        <v>2</v>
      </c>
      <c r="U43" t="s">
        <v>51</v>
      </c>
      <c r="W43">
        <v>2</v>
      </c>
      <c r="X43" t="s">
        <v>70</v>
      </c>
      <c r="Y43" t="s">
        <v>51</v>
      </c>
    </row>
    <row r="44" spans="1:25">
      <c r="A44">
        <v>35</v>
      </c>
      <c r="B44" t="s">
        <v>71</v>
      </c>
      <c r="C44">
        <v>40</v>
      </c>
      <c r="D44">
        <v>6</v>
      </c>
      <c r="E44">
        <v>3</v>
      </c>
      <c r="F44">
        <v>33</v>
      </c>
      <c r="G44">
        <v>9</v>
      </c>
      <c r="H44">
        <v>23</v>
      </c>
      <c r="I44">
        <f t="shared" si="5"/>
        <v>0.86432036799320866</v>
      </c>
      <c r="J44">
        <f t="shared" si="3"/>
        <v>-0.52159949570533071</v>
      </c>
      <c r="K44">
        <f t="shared" si="3"/>
        <v>-0.27284612764372485</v>
      </c>
      <c r="L44">
        <f t="shared" si="3"/>
        <v>0.56230135261497494</v>
      </c>
      <c r="M44">
        <f t="shared" si="3"/>
        <v>0.73628220967603308</v>
      </c>
      <c r="N44">
        <f t="shared" si="3"/>
        <v>0.62429075534090706</v>
      </c>
      <c r="O44">
        <f t="shared" si="6"/>
        <v>8.6330511739100313</v>
      </c>
      <c r="P44">
        <f t="shared" si="4"/>
        <v>5.5618928102567775</v>
      </c>
      <c r="Q44">
        <f t="shared" si="7"/>
        <v>1.8708019380358776</v>
      </c>
      <c r="R44">
        <f t="shared" si="8"/>
        <v>17.502590954843889</v>
      </c>
      <c r="S44">
        <f t="shared" si="9"/>
        <v>1.8708019380358776</v>
      </c>
      <c r="T44">
        <f t="shared" si="10"/>
        <v>3</v>
      </c>
      <c r="U44" t="s">
        <v>71</v>
      </c>
      <c r="W44">
        <v>2</v>
      </c>
      <c r="X44" t="s">
        <v>72</v>
      </c>
      <c r="Y44" t="s">
        <v>51</v>
      </c>
    </row>
    <row r="45" spans="1:25">
      <c r="A45">
        <v>36</v>
      </c>
      <c r="B45" t="s">
        <v>62</v>
      </c>
      <c r="C45">
        <v>5</v>
      </c>
      <c r="D45">
        <v>20</v>
      </c>
      <c r="E45">
        <v>2</v>
      </c>
      <c r="F45">
        <v>31</v>
      </c>
      <c r="G45">
        <v>4</v>
      </c>
      <c r="H45">
        <v>19</v>
      </c>
      <c r="I45">
        <f t="shared" si="5"/>
        <v>-1.0682864522262865</v>
      </c>
      <c r="J45">
        <f t="shared" si="3"/>
        <v>0.32832272294991122</v>
      </c>
      <c r="K45">
        <f t="shared" si="3"/>
        <v>-0.36257404881515115</v>
      </c>
      <c r="L45">
        <f t="shared" si="3"/>
        <v>-0.43961742113534358</v>
      </c>
      <c r="M45">
        <f t="shared" si="3"/>
        <v>-1.1233996601242564</v>
      </c>
      <c r="N45">
        <f t="shared" si="3"/>
        <v>-0.57532677452985603</v>
      </c>
      <c r="O45">
        <f t="shared" si="6"/>
        <v>9.3747228513630088</v>
      </c>
      <c r="P45">
        <f t="shared" si="4"/>
        <v>1.7475477098835337</v>
      </c>
      <c r="Q45">
        <f t="shared" si="7"/>
        <v>12.760240174033068</v>
      </c>
      <c r="R45">
        <f t="shared" si="8"/>
        <v>25.890788244806188</v>
      </c>
      <c r="S45">
        <f t="shared" si="9"/>
        <v>1.7475477098835337</v>
      </c>
      <c r="T45">
        <f t="shared" si="10"/>
        <v>2</v>
      </c>
      <c r="U45" t="s">
        <v>62</v>
      </c>
      <c r="W45">
        <v>3</v>
      </c>
      <c r="X45" t="s">
        <v>29</v>
      </c>
      <c r="Y45" t="s">
        <v>59</v>
      </c>
    </row>
    <row r="46" spans="1:25">
      <c r="A46">
        <v>37</v>
      </c>
      <c r="B46" t="s">
        <v>63</v>
      </c>
      <c r="C46">
        <v>26</v>
      </c>
      <c r="D46">
        <v>1</v>
      </c>
      <c r="E46">
        <v>2</v>
      </c>
      <c r="F46">
        <v>35</v>
      </c>
      <c r="G46">
        <v>7</v>
      </c>
      <c r="H46">
        <v>21</v>
      </c>
      <c r="I46">
        <f t="shared" si="5"/>
        <v>9.1277639905410601E-2</v>
      </c>
      <c r="J46">
        <f t="shared" si="3"/>
        <v>-0.82514314522506005</v>
      </c>
      <c r="K46">
        <f t="shared" si="3"/>
        <v>-0.36257404881515115</v>
      </c>
      <c r="L46">
        <f t="shared" si="3"/>
        <v>1.5642201263652935</v>
      </c>
      <c r="M46">
        <f t="shared" si="3"/>
        <v>-7.5905382440827401E-3</v>
      </c>
      <c r="N46">
        <f t="shared" si="3"/>
        <v>2.4481990405525539E-2</v>
      </c>
      <c r="O46">
        <f t="shared" si="6"/>
        <v>12.788792775657155</v>
      </c>
      <c r="P46">
        <f t="shared" si="4"/>
        <v>3.4399986598463994</v>
      </c>
      <c r="Q46">
        <f t="shared" si="7"/>
        <v>5.474153806983943</v>
      </c>
      <c r="R46">
        <f t="shared" si="8"/>
        <v>16.561685285062055</v>
      </c>
      <c r="S46">
        <f t="shared" si="9"/>
        <v>3.4399986598463994</v>
      </c>
      <c r="T46">
        <f t="shared" si="10"/>
        <v>2</v>
      </c>
      <c r="U46" t="s">
        <v>63</v>
      </c>
      <c r="W46">
        <v>3</v>
      </c>
      <c r="X46" t="s">
        <v>33</v>
      </c>
      <c r="Y46" t="s">
        <v>59</v>
      </c>
    </row>
    <row r="47" spans="1:25">
      <c r="A47">
        <v>38</v>
      </c>
      <c r="B47" t="s">
        <v>65</v>
      </c>
      <c r="C47">
        <v>8</v>
      </c>
      <c r="D47">
        <v>3</v>
      </c>
      <c r="E47">
        <v>5</v>
      </c>
      <c r="F47">
        <v>35</v>
      </c>
      <c r="G47">
        <v>7</v>
      </c>
      <c r="H47">
        <v>20</v>
      </c>
      <c r="I47">
        <f t="shared" si="5"/>
        <v>-0.90263443906461549</v>
      </c>
      <c r="J47">
        <f t="shared" si="3"/>
        <v>-0.70372568541716829</v>
      </c>
      <c r="K47">
        <f t="shared" si="3"/>
        <v>-9.3390285300872233E-2</v>
      </c>
      <c r="L47">
        <f t="shared" si="3"/>
        <v>1.5642201263652935</v>
      </c>
      <c r="M47">
        <f t="shared" si="3"/>
        <v>-7.5905382440827401E-3</v>
      </c>
      <c r="N47">
        <f t="shared" si="3"/>
        <v>-0.27542239206216523</v>
      </c>
      <c r="O47">
        <f t="shared" si="6"/>
        <v>11.675251864278588</v>
      </c>
      <c r="P47">
        <f t="shared" si="4"/>
        <v>3.0170308878108258</v>
      </c>
      <c r="Q47">
        <f t="shared" si="7"/>
        <v>9.6906894640791954</v>
      </c>
      <c r="R47">
        <f t="shared" si="8"/>
        <v>16.383181879274069</v>
      </c>
      <c r="S47">
        <f t="shared" si="9"/>
        <v>3.0170308878108258</v>
      </c>
      <c r="T47">
        <f t="shared" si="10"/>
        <v>2</v>
      </c>
      <c r="U47" t="s">
        <v>65</v>
      </c>
      <c r="W47">
        <v>3</v>
      </c>
      <c r="X47" t="s">
        <v>39</v>
      </c>
      <c r="Y47" t="s">
        <v>59</v>
      </c>
    </row>
    <row r="48" spans="1:25">
      <c r="A48">
        <v>39</v>
      </c>
      <c r="B48" t="s">
        <v>66</v>
      </c>
      <c r="C48">
        <v>15</v>
      </c>
      <c r="D48">
        <v>16</v>
      </c>
      <c r="E48">
        <v>15</v>
      </c>
      <c r="F48">
        <v>32</v>
      </c>
      <c r="G48">
        <v>8</v>
      </c>
      <c r="H48">
        <v>20</v>
      </c>
      <c r="I48">
        <f t="shared" si="5"/>
        <v>-0.51611307502071646</v>
      </c>
      <c r="J48">
        <f t="shared" si="3"/>
        <v>8.548780333412781E-2</v>
      </c>
      <c r="K48">
        <f t="shared" si="3"/>
        <v>0.80388892641339071</v>
      </c>
      <c r="L48">
        <f t="shared" si="3"/>
        <v>6.1341965739815707E-2</v>
      </c>
      <c r="M48">
        <f t="shared" si="3"/>
        <v>0.36434583571597517</v>
      </c>
      <c r="N48">
        <f t="shared" si="3"/>
        <v>-0.27542239206216523</v>
      </c>
      <c r="O48">
        <f t="shared" si="6"/>
        <v>3.9131361273742002</v>
      </c>
      <c r="P48">
        <f t="shared" si="4"/>
        <v>3.4580993130359361</v>
      </c>
      <c r="Q48">
        <f t="shared" si="7"/>
        <v>7.4239279748601934</v>
      </c>
      <c r="R48">
        <f t="shared" si="8"/>
        <v>17.093311893197662</v>
      </c>
      <c r="S48">
        <f t="shared" si="9"/>
        <v>3.4580993130359361</v>
      </c>
      <c r="T48">
        <f t="shared" si="10"/>
        <v>2</v>
      </c>
      <c r="U48" t="s">
        <v>66</v>
      </c>
      <c r="W48">
        <v>3</v>
      </c>
      <c r="X48" t="s">
        <v>41</v>
      </c>
      <c r="Y48" t="s">
        <v>59</v>
      </c>
    </row>
    <row r="49" spans="1:25">
      <c r="A49">
        <v>40</v>
      </c>
      <c r="B49" t="s">
        <v>73</v>
      </c>
      <c r="C49">
        <v>48</v>
      </c>
      <c r="D49">
        <v>1</v>
      </c>
      <c r="E49">
        <v>1</v>
      </c>
      <c r="F49">
        <v>33</v>
      </c>
      <c r="G49">
        <v>8</v>
      </c>
      <c r="H49">
        <v>23</v>
      </c>
      <c r="I49">
        <f t="shared" si="5"/>
        <v>1.3060590697576646</v>
      </c>
      <c r="J49">
        <f t="shared" si="3"/>
        <v>-0.82514314522506005</v>
      </c>
      <c r="K49">
        <f t="shared" si="3"/>
        <v>-0.45230196998657746</v>
      </c>
      <c r="L49">
        <f t="shared" si="3"/>
        <v>0.56230135261497494</v>
      </c>
      <c r="M49">
        <f t="shared" si="3"/>
        <v>0.36434583571597517</v>
      </c>
      <c r="N49">
        <f t="shared" si="3"/>
        <v>0.62429075534090706</v>
      </c>
      <c r="O49">
        <f t="shared" si="6"/>
        <v>12.391093513455617</v>
      </c>
      <c r="P49">
        <f t="shared" si="4"/>
        <v>6.0551853724843898</v>
      </c>
      <c r="Q49">
        <f t="shared" si="7"/>
        <v>1.3481794860451903</v>
      </c>
      <c r="R49">
        <f t="shared" si="8"/>
        <v>19.677257059286937</v>
      </c>
      <c r="S49">
        <f t="shared" si="9"/>
        <v>1.3481794860451903</v>
      </c>
      <c r="T49">
        <f t="shared" si="10"/>
        <v>3</v>
      </c>
      <c r="U49" t="s">
        <v>73</v>
      </c>
      <c r="W49">
        <v>3</v>
      </c>
      <c r="X49" t="s">
        <v>43</v>
      </c>
      <c r="Y49" t="s">
        <v>59</v>
      </c>
    </row>
    <row r="50" spans="1:25">
      <c r="A50">
        <v>41</v>
      </c>
      <c r="B50" t="s">
        <v>46</v>
      </c>
      <c r="C50">
        <v>7</v>
      </c>
      <c r="D50">
        <v>56</v>
      </c>
      <c r="E50">
        <v>1</v>
      </c>
      <c r="F50">
        <v>30</v>
      </c>
      <c r="G50">
        <v>5</v>
      </c>
      <c r="H50">
        <v>17</v>
      </c>
      <c r="I50">
        <f t="shared" si="5"/>
        <v>-0.95785177678517242</v>
      </c>
      <c r="J50">
        <f t="shared" si="3"/>
        <v>2.513836999491962</v>
      </c>
      <c r="K50">
        <f t="shared" si="3"/>
        <v>-0.45230196998657746</v>
      </c>
      <c r="L50">
        <f t="shared" si="3"/>
        <v>-0.94057680801050281</v>
      </c>
      <c r="M50">
        <f t="shared" si="3"/>
        <v>-0.75146328616419855</v>
      </c>
      <c r="N50">
        <f t="shared" si="3"/>
        <v>-1.1751355394652374</v>
      </c>
      <c r="O50">
        <f t="shared" si="6"/>
        <v>8.4152011338322055</v>
      </c>
      <c r="P50">
        <f t="shared" si="4"/>
        <v>12.275796965980994</v>
      </c>
      <c r="Q50">
        <f t="shared" si="7"/>
        <v>22.20029094692638</v>
      </c>
      <c r="R50">
        <f t="shared" si="8"/>
        <v>39.66382044201314</v>
      </c>
      <c r="S50">
        <f t="shared" si="9"/>
        <v>8.4152011338322055</v>
      </c>
      <c r="T50">
        <f t="shared" si="10"/>
        <v>1</v>
      </c>
      <c r="U50" t="s">
        <v>46</v>
      </c>
      <c r="W50">
        <v>3</v>
      </c>
      <c r="X50" t="s">
        <v>50</v>
      </c>
      <c r="Y50" t="s">
        <v>59</v>
      </c>
    </row>
    <row r="51" spans="1:25">
      <c r="A51">
        <v>42</v>
      </c>
      <c r="B51" t="s">
        <v>47</v>
      </c>
      <c r="C51">
        <v>9</v>
      </c>
      <c r="D51">
        <v>21</v>
      </c>
      <c r="E51">
        <v>12</v>
      </c>
      <c r="F51">
        <v>31</v>
      </c>
      <c r="G51">
        <v>8</v>
      </c>
      <c r="H51">
        <v>20</v>
      </c>
      <c r="I51">
        <f t="shared" si="5"/>
        <v>-0.84741710134405845</v>
      </c>
      <c r="J51">
        <f t="shared" si="3"/>
        <v>0.3890314528538571</v>
      </c>
      <c r="K51">
        <f t="shared" si="3"/>
        <v>0.53470516289911185</v>
      </c>
      <c r="L51">
        <f t="shared" si="3"/>
        <v>-0.43961742113534358</v>
      </c>
      <c r="M51">
        <f t="shared" si="3"/>
        <v>0.36434583571597517</v>
      </c>
      <c r="N51">
        <f t="shared" si="3"/>
        <v>-0.27542239206216523</v>
      </c>
      <c r="O51">
        <f t="shared" si="6"/>
        <v>2.7738844031136058</v>
      </c>
      <c r="P51">
        <f t="shared" si="4"/>
        <v>3.7130748175379868</v>
      </c>
      <c r="Q51">
        <f t="shared" si="7"/>
        <v>9.2892874871060567</v>
      </c>
      <c r="R51">
        <f t="shared" si="8"/>
        <v>20.229969236068445</v>
      </c>
      <c r="S51">
        <f t="shared" si="9"/>
        <v>2.7738844031136058</v>
      </c>
      <c r="T51">
        <f t="shared" si="10"/>
        <v>1</v>
      </c>
      <c r="U51" t="s">
        <v>47</v>
      </c>
      <c r="W51">
        <v>3</v>
      </c>
      <c r="X51" t="s">
        <v>59</v>
      </c>
      <c r="Y51" t="s">
        <v>59</v>
      </c>
    </row>
    <row r="52" spans="1:25">
      <c r="A52">
        <v>43</v>
      </c>
      <c r="B52" t="s">
        <v>74</v>
      </c>
      <c r="C52">
        <v>11</v>
      </c>
      <c r="D52">
        <v>14</v>
      </c>
      <c r="E52">
        <v>29</v>
      </c>
      <c r="F52">
        <v>36</v>
      </c>
      <c r="G52">
        <v>6</v>
      </c>
      <c r="H52">
        <v>31</v>
      </c>
      <c r="I52">
        <f t="shared" si="5"/>
        <v>-0.73698242590294449</v>
      </c>
      <c r="J52">
        <f t="shared" si="3"/>
        <v>-3.59296564737639E-2</v>
      </c>
      <c r="K52">
        <f t="shared" si="3"/>
        <v>2.0600798228133592</v>
      </c>
      <c r="L52">
        <f t="shared" si="3"/>
        <v>2.0651795132404529</v>
      </c>
      <c r="M52">
        <f t="shared" si="3"/>
        <v>-0.37952691220414064</v>
      </c>
      <c r="N52">
        <f t="shared" si="3"/>
        <v>3.0235258150824333</v>
      </c>
      <c r="O52">
        <f t="shared" si="6"/>
        <v>24.152007555853672</v>
      </c>
      <c r="P52">
        <f t="shared" si="4"/>
        <v>21.806970483075474</v>
      </c>
      <c r="Q52">
        <f t="shared" si="7"/>
        <v>28.981150079542097</v>
      </c>
      <c r="R52">
        <f t="shared" si="8"/>
        <v>1.2621774483536189E-29</v>
      </c>
      <c r="S52">
        <f t="shared" si="9"/>
        <v>1.2621774483536189E-29</v>
      </c>
      <c r="T52">
        <f t="shared" si="10"/>
        <v>4</v>
      </c>
      <c r="U52" t="s">
        <v>74</v>
      </c>
      <c r="W52">
        <v>3</v>
      </c>
      <c r="X52" t="s">
        <v>64</v>
      </c>
      <c r="Y52" t="s">
        <v>59</v>
      </c>
    </row>
    <row r="53" spans="1:25">
      <c r="A53">
        <v>44</v>
      </c>
      <c r="B53" t="s">
        <v>49</v>
      </c>
      <c r="C53">
        <v>5</v>
      </c>
      <c r="D53">
        <v>27</v>
      </c>
      <c r="E53">
        <v>20</v>
      </c>
      <c r="F53">
        <v>30</v>
      </c>
      <c r="G53">
        <v>8</v>
      </c>
      <c r="H53">
        <v>26</v>
      </c>
      <c r="I53">
        <f t="shared" si="5"/>
        <v>-1.0682864522262865</v>
      </c>
      <c r="J53">
        <f t="shared" si="3"/>
        <v>0.75328383227753226</v>
      </c>
      <c r="K53">
        <f t="shared" si="3"/>
        <v>1.2525285322705222</v>
      </c>
      <c r="L53">
        <f t="shared" si="3"/>
        <v>-0.94057680801050281</v>
      </c>
      <c r="M53">
        <f t="shared" si="3"/>
        <v>0.36434583571597517</v>
      </c>
      <c r="N53">
        <f t="shared" si="3"/>
        <v>1.5240039027439793</v>
      </c>
      <c r="O53">
        <f t="shared" si="6"/>
        <v>5.4194894891347047</v>
      </c>
      <c r="P53">
        <f t="shared" si="4"/>
        <v>10.711263072819804</v>
      </c>
      <c r="Q53">
        <f t="shared" si="7"/>
        <v>17.400377613006949</v>
      </c>
      <c r="R53">
        <f t="shared" si="8"/>
        <v>13.221243068963949</v>
      </c>
      <c r="S53">
        <f t="shared" si="9"/>
        <v>5.4194894891347047</v>
      </c>
      <c r="T53">
        <f t="shared" si="10"/>
        <v>1</v>
      </c>
      <c r="U53" t="s">
        <v>49</v>
      </c>
      <c r="W53">
        <v>3</v>
      </c>
      <c r="X53" t="s">
        <v>67</v>
      </c>
      <c r="Y53" t="s">
        <v>59</v>
      </c>
    </row>
    <row r="54" spans="1:25">
      <c r="A54">
        <v>45</v>
      </c>
      <c r="B54" t="s">
        <v>75</v>
      </c>
      <c r="C54">
        <v>10</v>
      </c>
      <c r="D54">
        <v>4</v>
      </c>
      <c r="E54">
        <v>12</v>
      </c>
      <c r="F54">
        <v>35</v>
      </c>
      <c r="G54">
        <v>5</v>
      </c>
      <c r="H54">
        <v>28</v>
      </c>
      <c r="I54">
        <f t="shared" si="5"/>
        <v>-0.79219976362350142</v>
      </c>
      <c r="J54">
        <f t="shared" si="3"/>
        <v>-0.64301695551322247</v>
      </c>
      <c r="K54">
        <f t="shared" si="3"/>
        <v>0.53470516289911185</v>
      </c>
      <c r="L54">
        <f t="shared" si="3"/>
        <v>1.5642201263652935</v>
      </c>
      <c r="M54">
        <f t="shared" si="3"/>
        <v>-0.75146328616419855</v>
      </c>
      <c r="N54">
        <f t="shared" si="3"/>
        <v>2.1238126676793607</v>
      </c>
      <c r="O54">
        <f t="shared" si="6"/>
        <v>18.260134517679656</v>
      </c>
      <c r="P54">
        <f t="shared" si="4"/>
        <v>9.0202808572962372</v>
      </c>
      <c r="Q54">
        <f t="shared" si="7"/>
        <v>17.409843956832766</v>
      </c>
      <c r="R54">
        <f t="shared" si="8"/>
        <v>3.8971525173313157</v>
      </c>
      <c r="S54">
        <f t="shared" si="9"/>
        <v>3.8971525173313157</v>
      </c>
      <c r="T54">
        <f t="shared" si="10"/>
        <v>4</v>
      </c>
      <c r="U54" t="s">
        <v>75</v>
      </c>
      <c r="W54">
        <v>3</v>
      </c>
      <c r="X54" t="s">
        <v>71</v>
      </c>
      <c r="Y54" t="s">
        <v>59</v>
      </c>
    </row>
    <row r="55" spans="1:25">
      <c r="A55">
        <v>46</v>
      </c>
      <c r="B55" t="s">
        <v>68</v>
      </c>
      <c r="C55">
        <v>20</v>
      </c>
      <c r="D55">
        <v>4</v>
      </c>
      <c r="E55">
        <v>1</v>
      </c>
      <c r="F55">
        <v>32</v>
      </c>
      <c r="G55">
        <v>6</v>
      </c>
      <c r="H55">
        <v>19</v>
      </c>
      <c r="I55">
        <f t="shared" si="5"/>
        <v>-0.24002638641793142</v>
      </c>
      <c r="J55">
        <f t="shared" si="3"/>
        <v>-0.64301695551322247</v>
      </c>
      <c r="K55">
        <f t="shared" si="3"/>
        <v>-0.45230196998657746</v>
      </c>
      <c r="L55">
        <f t="shared" si="3"/>
        <v>6.1341965739815707E-2</v>
      </c>
      <c r="M55">
        <f t="shared" si="3"/>
        <v>-0.37952691220414064</v>
      </c>
      <c r="N55">
        <f t="shared" si="3"/>
        <v>-0.57532677452985603</v>
      </c>
      <c r="O55">
        <f t="shared" si="6"/>
        <v>9.6075216163401276</v>
      </c>
      <c r="P55">
        <f t="shared" si="4"/>
        <v>0.38136361964678955</v>
      </c>
      <c r="Q55">
        <f t="shared" si="7"/>
        <v>5.1031117056321929</v>
      </c>
      <c r="R55">
        <f t="shared" si="8"/>
        <v>23.894687445160741</v>
      </c>
      <c r="S55">
        <f t="shared" si="9"/>
        <v>0.38136361964678955</v>
      </c>
      <c r="T55">
        <f t="shared" si="10"/>
        <v>2</v>
      </c>
      <c r="U55" t="s">
        <v>68</v>
      </c>
      <c r="W55">
        <v>3</v>
      </c>
      <c r="X55" t="s">
        <v>73</v>
      </c>
      <c r="Y55" t="s">
        <v>59</v>
      </c>
    </row>
    <row r="56" spans="1:25">
      <c r="A56">
        <v>47</v>
      </c>
      <c r="B56" t="s">
        <v>69</v>
      </c>
      <c r="C56">
        <v>4</v>
      </c>
      <c r="D56">
        <v>29</v>
      </c>
      <c r="E56">
        <v>2</v>
      </c>
      <c r="F56">
        <v>31</v>
      </c>
      <c r="G56">
        <v>3</v>
      </c>
      <c r="H56">
        <v>19</v>
      </c>
      <c r="I56">
        <f t="shared" si="5"/>
        <v>-1.1235037899468434</v>
      </c>
      <c r="J56">
        <f t="shared" si="3"/>
        <v>0.87470129208542391</v>
      </c>
      <c r="K56">
        <f t="shared" si="3"/>
        <v>-0.36257404881515115</v>
      </c>
      <c r="L56">
        <f t="shared" si="3"/>
        <v>-0.43961742113534358</v>
      </c>
      <c r="M56">
        <f t="shared" si="3"/>
        <v>-1.4953360340843145</v>
      </c>
      <c r="N56">
        <f t="shared" si="3"/>
        <v>-0.57532677452985603</v>
      </c>
      <c r="O56">
        <f t="shared" si="6"/>
        <v>10.479434560447807</v>
      </c>
      <c r="P56">
        <f t="shared" si="4"/>
        <v>3.6406977393462308</v>
      </c>
      <c r="Q56">
        <f t="shared" si="7"/>
        <v>16.148875497943493</v>
      </c>
      <c r="R56">
        <f t="shared" si="8"/>
        <v>27.318676911741264</v>
      </c>
      <c r="S56">
        <f t="shared" si="9"/>
        <v>3.6406977393462308</v>
      </c>
      <c r="T56">
        <f t="shared" si="10"/>
        <v>2</v>
      </c>
      <c r="U56" t="s">
        <v>69</v>
      </c>
      <c r="W56">
        <v>4</v>
      </c>
      <c r="X56" t="s">
        <v>52</v>
      </c>
      <c r="Y56" t="s">
        <v>76</v>
      </c>
    </row>
    <row r="57" spans="1:25">
      <c r="A57">
        <v>48</v>
      </c>
      <c r="B57" t="s">
        <v>70</v>
      </c>
      <c r="C57">
        <v>14</v>
      </c>
      <c r="D57">
        <v>3</v>
      </c>
      <c r="E57">
        <v>1</v>
      </c>
      <c r="F57">
        <v>33</v>
      </c>
      <c r="G57">
        <v>4</v>
      </c>
      <c r="H57">
        <v>20</v>
      </c>
      <c r="I57">
        <f t="shared" si="5"/>
        <v>-0.57133041274127339</v>
      </c>
      <c r="J57">
        <f t="shared" si="3"/>
        <v>-0.70372568541716829</v>
      </c>
      <c r="K57">
        <f t="shared" si="3"/>
        <v>-0.45230196998657746</v>
      </c>
      <c r="L57">
        <f t="shared" si="3"/>
        <v>0.56230135261497494</v>
      </c>
      <c r="M57">
        <f t="shared" si="3"/>
        <v>-1.1233996601242564</v>
      </c>
      <c r="N57">
        <f t="shared" si="3"/>
        <v>-0.27542239206216523</v>
      </c>
      <c r="O57">
        <f t="shared" si="6"/>
        <v>13.569937396814609</v>
      </c>
      <c r="P57">
        <f t="shared" si="4"/>
        <v>0.3923459279578374</v>
      </c>
      <c r="Q57">
        <f t="shared" si="7"/>
        <v>8.8494114848027436</v>
      </c>
      <c r="R57">
        <f t="shared" si="8"/>
        <v>20.480503102735533</v>
      </c>
      <c r="S57">
        <f t="shared" si="9"/>
        <v>0.3923459279578374</v>
      </c>
      <c r="T57">
        <f t="shared" si="10"/>
        <v>2</v>
      </c>
      <c r="U57" t="s">
        <v>70</v>
      </c>
      <c r="W57">
        <v>4</v>
      </c>
      <c r="X57" t="s">
        <v>74</v>
      </c>
      <c r="Y57" t="s">
        <v>76</v>
      </c>
    </row>
    <row r="58" spans="1:25">
      <c r="A58">
        <v>49</v>
      </c>
      <c r="B58" t="s">
        <v>72</v>
      </c>
      <c r="C58">
        <v>14</v>
      </c>
      <c r="D58">
        <v>3</v>
      </c>
      <c r="E58">
        <v>4</v>
      </c>
      <c r="F58">
        <v>29</v>
      </c>
      <c r="G58">
        <v>6</v>
      </c>
      <c r="H58">
        <v>18</v>
      </c>
      <c r="I58">
        <f t="shared" si="5"/>
        <v>-0.57133041274127339</v>
      </c>
      <c r="J58">
        <f t="shared" si="3"/>
        <v>-0.70372568541716829</v>
      </c>
      <c r="K58">
        <f t="shared" si="3"/>
        <v>-0.18311820647229854</v>
      </c>
      <c r="L58">
        <f t="shared" si="3"/>
        <v>-1.441536194885662</v>
      </c>
      <c r="M58">
        <f t="shared" si="3"/>
        <v>-0.37952691220414064</v>
      </c>
      <c r="N58">
        <f t="shared" si="3"/>
        <v>-0.87523115699754672</v>
      </c>
      <c r="O58">
        <f t="shared" si="6"/>
        <v>10.607099022513321</v>
      </c>
      <c r="P58">
        <f t="shared" si="4"/>
        <v>2.8322588393775407</v>
      </c>
      <c r="Q58">
        <f t="shared" si="7"/>
        <v>9.0759377358295499</v>
      </c>
      <c r="R58">
        <f t="shared" si="8"/>
        <v>33.002690509288875</v>
      </c>
      <c r="S58">
        <f t="shared" si="9"/>
        <v>2.8322588393775407</v>
      </c>
      <c r="T58">
        <f t="shared" si="10"/>
        <v>2</v>
      </c>
      <c r="U58" t="s">
        <v>72</v>
      </c>
      <c r="W58">
        <v>4</v>
      </c>
      <c r="X58" t="s">
        <v>75</v>
      </c>
      <c r="Y58" t="s">
        <v>76</v>
      </c>
    </row>
  </sheetData>
  <printOptions headings="1" gridLines="1"/>
  <pageMargins left="0.75" right="0.75" top="1" bottom="1" header="0.5" footer="0.5"/>
  <pageSetup scale="3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170" zoomScaleNormal="170" workbookViewId="0">
      <selection activeCell="K19" sqref="K19"/>
    </sheetView>
  </sheetViews>
  <sheetFormatPr defaultRowHeight="12.6"/>
  <cols>
    <col min="1" max="1" width="22" customWidth="1"/>
    <col min="2" max="2" width="12.7109375" customWidth="1"/>
    <col min="3" max="3" width="13.7109375" customWidth="1"/>
    <col min="4" max="5" width="12.7109375" customWidth="1"/>
    <col min="6" max="6" width="17.42578125" customWidth="1"/>
    <col min="7" max="7" width="22" customWidth="1"/>
  </cols>
  <sheetData>
    <row r="1" spans="1:7" ht="12.95" thickBot="1">
      <c r="A1" t="s">
        <v>77</v>
      </c>
      <c r="B1">
        <v>6.766984186002245E-2</v>
      </c>
      <c r="C1">
        <v>-0.3849539086807825</v>
      </c>
      <c r="D1">
        <v>0.42936535210499882</v>
      </c>
      <c r="E1">
        <v>0.55721872754036428</v>
      </c>
      <c r="F1">
        <v>-0.11352640835060157</v>
      </c>
      <c r="G1">
        <v>0.58266261197024627</v>
      </c>
    </row>
    <row r="2" spans="1:7" ht="12.9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spans="1:7" ht="12.95" thickBot="1">
      <c r="A3" s="2" t="s">
        <v>13</v>
      </c>
      <c r="B3" s="2">
        <v>1</v>
      </c>
      <c r="C3" s="2">
        <v>-0.40387145898908766</v>
      </c>
      <c r="D3" s="2">
        <v>-0.3167491069123915</v>
      </c>
      <c r="E3" s="2">
        <v>1.0420159980161919E-2</v>
      </c>
      <c r="F3" s="2">
        <v>0.30791160394074135</v>
      </c>
      <c r="G3" s="3">
        <v>0.12571318012030117</v>
      </c>
    </row>
    <row r="4" spans="1:7" ht="12.95" thickBot="1">
      <c r="A4" s="2" t="s">
        <v>14</v>
      </c>
      <c r="B4" s="2">
        <v>-0.40387145898908766</v>
      </c>
      <c r="C4" s="2">
        <v>1</v>
      </c>
      <c r="D4" s="2">
        <v>3.1961011994511185E-4</v>
      </c>
      <c r="E4" s="2">
        <v>-0.22077588047671948</v>
      </c>
      <c r="F4" s="2">
        <v>0.34124083892005141</v>
      </c>
      <c r="G4" s="3">
        <v>-0.2979972438795318</v>
      </c>
    </row>
    <row r="5" spans="1:7" ht="12.95" thickBot="1">
      <c r="A5" s="2" t="s">
        <v>15</v>
      </c>
      <c r="B5" s="2">
        <v>-0.3167491069123915</v>
      </c>
      <c r="C5" s="2">
        <v>3.1961011994511185E-4</v>
      </c>
      <c r="D5" s="2">
        <v>1</v>
      </c>
      <c r="E5" s="2">
        <v>0.37294012157561851</v>
      </c>
      <c r="F5" s="2">
        <v>-7.2365091828959643E-4</v>
      </c>
      <c r="G5" s="3">
        <v>0.37402558113522827</v>
      </c>
    </row>
    <row r="6" spans="1:7" ht="12.95" thickBot="1">
      <c r="A6" s="2" t="s">
        <v>16</v>
      </c>
      <c r="B6" s="2">
        <v>1.0420159980161919E-2</v>
      </c>
      <c r="C6" s="2">
        <v>-0.22077588047671948</v>
      </c>
      <c r="D6" s="2">
        <v>0.37294012157561851</v>
      </c>
      <c r="E6" s="2">
        <v>1</v>
      </c>
      <c r="F6" s="2">
        <v>-7.2882234875489855E-3</v>
      </c>
      <c r="G6" s="3">
        <v>0.48048666873247242</v>
      </c>
    </row>
    <row r="7" spans="1:7" ht="12.95" thickBot="1">
      <c r="A7" s="2" t="s">
        <v>17</v>
      </c>
      <c r="B7" s="2">
        <v>0.30791160394074135</v>
      </c>
      <c r="C7" s="2">
        <v>0.34124083892005141</v>
      </c>
      <c r="D7" s="2">
        <v>-7.2365091828959643E-4</v>
      </c>
      <c r="E7" s="2">
        <v>-7.2882234875489855E-3</v>
      </c>
      <c r="F7" s="2">
        <v>1</v>
      </c>
      <c r="G7" s="3">
        <v>1.413287154244448E-2</v>
      </c>
    </row>
    <row r="8" spans="1:7" ht="12.95" thickBot="1">
      <c r="A8" s="3" t="s">
        <v>18</v>
      </c>
      <c r="B8" s="3">
        <v>0.12571318012030117</v>
      </c>
      <c r="C8" s="3">
        <v>-0.2979972438795318</v>
      </c>
      <c r="D8" s="3">
        <v>0.37402558113522827</v>
      </c>
      <c r="E8" s="3">
        <v>0.48048666873247242</v>
      </c>
      <c r="F8" s="3">
        <v>1.413287154244448E-2</v>
      </c>
      <c r="G8" s="3">
        <v>1</v>
      </c>
    </row>
    <row r="10" spans="1:7">
      <c r="A10" t="s">
        <v>78</v>
      </c>
      <c r="B10" s="2">
        <f t="array" ref="B10">MMULT(B1:G1,MMULT(B3:G8,TRANSPOSE(B1:G1)))</f>
        <v>1.943437449526817</v>
      </c>
      <c r="C10" s="2"/>
      <c r="D10" s="2"/>
      <c r="E10" s="2"/>
      <c r="F10" s="2"/>
    </row>
    <row r="11" spans="1:7">
      <c r="A11" t="s">
        <v>79</v>
      </c>
      <c r="B11" s="2">
        <f>SUMPRODUCT(B1:G1,B1:G1)</f>
        <v>0.99999999999690226</v>
      </c>
      <c r="C11" s="2"/>
      <c r="D11" s="2"/>
      <c r="E11" s="2"/>
      <c r="F11" s="2"/>
    </row>
    <row r="12" spans="1:7">
      <c r="B12" s="2"/>
      <c r="C12" s="2"/>
      <c r="D12" s="2"/>
      <c r="E12" s="2"/>
      <c r="F12" s="2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  <row r="15" spans="1:7">
      <c r="B15" s="2"/>
      <c r="C15" s="2"/>
      <c r="D15" s="2"/>
      <c r="E15" s="2"/>
      <c r="F15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zoomScale="170" zoomScaleNormal="170" workbookViewId="0">
      <selection activeCell="B11" sqref="B11"/>
    </sheetView>
  </sheetViews>
  <sheetFormatPr defaultRowHeight="12.6"/>
  <cols>
    <col min="1" max="1" width="20.42578125" customWidth="1"/>
    <col min="2" max="2" width="10" customWidth="1"/>
    <col min="3" max="3" width="11.7109375" customWidth="1"/>
    <col min="4" max="4" width="9.7109375" customWidth="1"/>
    <col min="5" max="5" width="7.5703125" customWidth="1"/>
    <col min="6" max="6" width="13.28515625" customWidth="1"/>
    <col min="7" max="7" width="14.42578125" customWidth="1"/>
  </cols>
  <sheetData>
    <row r="1" spans="1:7">
      <c r="A1" t="s">
        <v>80</v>
      </c>
      <c r="B1">
        <v>6.7669843657569562E-2</v>
      </c>
      <c r="C1">
        <v>-0.38495423959941022</v>
      </c>
      <c r="D1">
        <v>0.42936581127886392</v>
      </c>
      <c r="E1">
        <v>0.55721973117171475</v>
      </c>
      <c r="F1">
        <v>-0.11352641683819713</v>
      </c>
      <c r="G1">
        <v>0.58266375945992621</v>
      </c>
    </row>
    <row r="2" spans="1:7" ht="12.95" thickBot="1">
      <c r="A2" t="s">
        <v>81</v>
      </c>
      <c r="B2">
        <v>0.72996473697190922</v>
      </c>
      <c r="C2">
        <v>-0.47571843265659347</v>
      </c>
      <c r="D2">
        <v>-0.46668512770200882</v>
      </c>
      <c r="E2">
        <v>-7.8588496848299758E-2</v>
      </c>
      <c r="F2">
        <v>0.12225245105789372</v>
      </c>
      <c r="G2">
        <v>4.3898660888217957E-2</v>
      </c>
    </row>
    <row r="3" spans="1:7" ht="26.1">
      <c r="A3" s="1"/>
      <c r="B3" s="11" t="s">
        <v>13</v>
      </c>
      <c r="C3" s="11" t="s">
        <v>14</v>
      </c>
      <c r="D3" s="11" t="s">
        <v>15</v>
      </c>
      <c r="E3" s="11" t="s">
        <v>16</v>
      </c>
      <c r="F3" s="11" t="s">
        <v>17</v>
      </c>
      <c r="G3" s="11" t="s">
        <v>18</v>
      </c>
    </row>
    <row r="4" spans="1:7" ht="12.95" thickBot="1">
      <c r="A4" s="2" t="s">
        <v>13</v>
      </c>
      <c r="B4" s="2">
        <v>1</v>
      </c>
      <c r="C4" s="2">
        <v>-0.40387145898908766</v>
      </c>
      <c r="D4" s="2">
        <v>-0.3167491069123915</v>
      </c>
      <c r="E4" s="2">
        <v>1.0420159980161919E-2</v>
      </c>
      <c r="F4" s="2">
        <v>0.30791160394074135</v>
      </c>
      <c r="G4" s="3">
        <v>0.12571318012030117</v>
      </c>
    </row>
    <row r="5" spans="1:7" ht="12.95" thickBot="1">
      <c r="A5" s="2" t="s">
        <v>14</v>
      </c>
      <c r="B5" s="2">
        <v>-0.40387145898908766</v>
      </c>
      <c r="C5" s="2">
        <v>1</v>
      </c>
      <c r="D5" s="2">
        <v>3.1961011994511185E-4</v>
      </c>
      <c r="E5" s="2">
        <v>-0.22077588047671948</v>
      </c>
      <c r="F5" s="2">
        <v>0.34124083892005141</v>
      </c>
      <c r="G5" s="3">
        <v>-0.2979972438795318</v>
      </c>
    </row>
    <row r="6" spans="1:7" ht="12.95" thickBot="1">
      <c r="A6" s="2" t="s">
        <v>15</v>
      </c>
      <c r="B6" s="2">
        <v>-0.3167491069123915</v>
      </c>
      <c r="C6" s="2">
        <v>3.1961011994511185E-4</v>
      </c>
      <c r="D6" s="2">
        <v>1</v>
      </c>
      <c r="E6" s="2">
        <v>0.37294012157561851</v>
      </c>
      <c r="F6" s="2">
        <v>-7.2365091828959643E-4</v>
      </c>
      <c r="G6" s="3">
        <v>0.37402558113522827</v>
      </c>
    </row>
    <row r="7" spans="1:7" ht="12.95" thickBot="1">
      <c r="A7" s="2" t="s">
        <v>16</v>
      </c>
      <c r="B7" s="2">
        <v>1.0420159980161919E-2</v>
      </c>
      <c r="C7" s="2">
        <v>-0.22077588047671948</v>
      </c>
      <c r="D7" s="2">
        <v>0.37294012157561851</v>
      </c>
      <c r="E7" s="2">
        <v>1</v>
      </c>
      <c r="F7" s="2">
        <v>-7.2882234875489855E-3</v>
      </c>
      <c r="G7" s="3">
        <v>0.48048666873247242</v>
      </c>
    </row>
    <row r="8" spans="1:7" ht="12.95" thickBot="1">
      <c r="A8" s="2" t="s">
        <v>17</v>
      </c>
      <c r="B8" s="2">
        <v>0.30791160394074135</v>
      </c>
      <c r="C8" s="2">
        <v>0.34124083892005141</v>
      </c>
      <c r="D8" s="2">
        <v>-7.2365091828959643E-4</v>
      </c>
      <c r="E8" s="2">
        <v>-7.2882234875489855E-3</v>
      </c>
      <c r="F8" s="2">
        <v>1</v>
      </c>
      <c r="G8" s="3">
        <v>1.413287154244448E-2</v>
      </c>
    </row>
    <row r="9" spans="1:7" ht="12.95" thickBot="1">
      <c r="A9" s="3" t="s">
        <v>18</v>
      </c>
      <c r="B9" s="3">
        <v>0.12571318012030117</v>
      </c>
      <c r="C9" s="3">
        <v>-0.2979972438795318</v>
      </c>
      <c r="D9" s="3">
        <v>0.37402558113522827</v>
      </c>
      <c r="E9" s="3">
        <v>0.48048666873247242</v>
      </c>
      <c r="F9" s="3">
        <v>1.413287154244448E-2</v>
      </c>
      <c r="G9" s="3">
        <v>1</v>
      </c>
    </row>
    <row r="11" spans="1:7">
      <c r="A11" t="s">
        <v>78</v>
      </c>
      <c r="B11" s="2">
        <f t="array" ref="B11">MMULT(B2:G2,MMULT(B4:G9,TRANSPOSE(B2:G2)))</f>
        <v>1.5236011932002929</v>
      </c>
      <c r="C11" s="2"/>
      <c r="D11" s="2"/>
      <c r="E11" s="2"/>
      <c r="F11" s="2"/>
    </row>
    <row r="12" spans="1:7">
      <c r="A12" t="s">
        <v>79</v>
      </c>
      <c r="B12" s="7">
        <f>SUMPRODUCT(B2:G2,B2:G2)</f>
        <v>1.0000004588642715</v>
      </c>
      <c r="C12" s="2"/>
      <c r="D12" s="2"/>
      <c r="E12" s="2"/>
      <c r="F12" s="2"/>
    </row>
    <row r="13" spans="1:7">
      <c r="A13" t="s">
        <v>82</v>
      </c>
      <c r="B13" s="2">
        <f t="array" ref="B13">MMULT(B2:G2,MMULT(B4:G9,TRANSPOSE(B1:G1)))</f>
        <v>1.4385992397336622E-12</v>
      </c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  <row r="15" spans="1:7">
      <c r="B15" s="2"/>
      <c r="C15" s="2"/>
      <c r="D15" s="2"/>
      <c r="E15" s="2"/>
      <c r="F15" s="2"/>
    </row>
    <row r="16" spans="1:7">
      <c r="B16" s="2"/>
      <c r="C16" s="2"/>
      <c r="D16" s="2"/>
      <c r="E16" s="2"/>
      <c r="F16" s="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zoomScale="140" zoomScaleNormal="140" workbookViewId="0">
      <selection activeCell="B14" sqref="B14"/>
    </sheetView>
  </sheetViews>
  <sheetFormatPr defaultRowHeight="12.6"/>
  <cols>
    <col min="1" max="1" width="22.7109375" bestFit="1" customWidth="1"/>
    <col min="2" max="2" width="13.5703125" bestFit="1" customWidth="1"/>
    <col min="3" max="3" width="12.85546875" bestFit="1" customWidth="1"/>
    <col min="4" max="4" width="9.5703125" customWidth="1"/>
    <col min="5" max="5" width="13.85546875" bestFit="1" customWidth="1"/>
    <col min="6" max="6" width="19.28515625" bestFit="1" customWidth="1"/>
    <col min="7" max="7" width="24" bestFit="1" customWidth="1"/>
  </cols>
  <sheetData>
    <row r="1" spans="1:7">
      <c r="A1" t="s">
        <v>80</v>
      </c>
      <c r="B1">
        <v>6.7669843657569562E-2</v>
      </c>
      <c r="C1">
        <v>-0.38495423959941022</v>
      </c>
      <c r="D1">
        <v>0.42936581127886392</v>
      </c>
      <c r="E1">
        <v>0.55721973117171475</v>
      </c>
      <c r="F1">
        <v>-0.11352641683819713</v>
      </c>
      <c r="G1">
        <v>0.58266375945992621</v>
      </c>
    </row>
    <row r="2" spans="1:7">
      <c r="A2" t="s">
        <v>81</v>
      </c>
      <c r="B2">
        <v>0.72996473697190922</v>
      </c>
      <c r="C2">
        <v>-0.47571843265659347</v>
      </c>
      <c r="D2">
        <v>-0.46668512770200882</v>
      </c>
      <c r="E2">
        <v>-7.8588496848299758E-2</v>
      </c>
      <c r="F2">
        <v>0.12225245105789372</v>
      </c>
      <c r="G2">
        <v>4.3898660888217957E-2</v>
      </c>
    </row>
    <row r="3" spans="1:7" ht="12.95" thickBot="1">
      <c r="A3" t="s">
        <v>83</v>
      </c>
      <c r="B3">
        <v>0.23650494757512297</v>
      </c>
      <c r="C3">
        <v>0.42032973882858382</v>
      </c>
      <c r="D3">
        <v>0.15094779698311553</v>
      </c>
      <c r="E3">
        <v>0.14549031562677739</v>
      </c>
      <c r="F3">
        <v>0.83497619405766665</v>
      </c>
      <c r="G3">
        <v>0.16201977171792306</v>
      </c>
    </row>
    <row r="4" spans="1:7" ht="12.95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ht="12.95" thickBot="1">
      <c r="A5" s="2" t="s">
        <v>13</v>
      </c>
      <c r="B5" s="2">
        <v>1</v>
      </c>
      <c r="C5" s="2">
        <v>-0.40387145898908766</v>
      </c>
      <c r="D5" s="2">
        <v>-0.3167491069123915</v>
      </c>
      <c r="E5" s="2">
        <v>1.0420159980161919E-2</v>
      </c>
      <c r="F5" s="2">
        <v>0.30791160394074135</v>
      </c>
      <c r="G5" s="3">
        <v>0.12571318012030117</v>
      </c>
    </row>
    <row r="6" spans="1:7" ht="12.95" thickBot="1">
      <c r="A6" s="2" t="s">
        <v>14</v>
      </c>
      <c r="B6" s="2">
        <v>-0.40387145898908766</v>
      </c>
      <c r="C6" s="2">
        <v>1</v>
      </c>
      <c r="D6" s="2">
        <v>3.1961011994511185E-4</v>
      </c>
      <c r="E6" s="2">
        <v>-0.22077588047671948</v>
      </c>
      <c r="F6" s="2">
        <v>0.34124083892005141</v>
      </c>
      <c r="G6" s="3">
        <v>-0.2979972438795318</v>
      </c>
    </row>
    <row r="7" spans="1:7" ht="12.95" thickBot="1">
      <c r="A7" s="2" t="s">
        <v>15</v>
      </c>
      <c r="B7" s="2">
        <v>-0.3167491069123915</v>
      </c>
      <c r="C7" s="2">
        <v>3.1961011994511185E-4</v>
      </c>
      <c r="D7" s="2">
        <v>1</v>
      </c>
      <c r="E7" s="2">
        <v>0.37294012157561851</v>
      </c>
      <c r="F7" s="2">
        <v>-7.2365091828959643E-4</v>
      </c>
      <c r="G7" s="3">
        <v>0.37402558113522827</v>
      </c>
    </row>
    <row r="8" spans="1:7" ht="12.95" thickBot="1">
      <c r="A8" s="2" t="s">
        <v>16</v>
      </c>
      <c r="B8" s="2">
        <v>1.0420159980161919E-2</v>
      </c>
      <c r="C8" s="2">
        <v>-0.22077588047671948</v>
      </c>
      <c r="D8" s="2">
        <v>0.37294012157561851</v>
      </c>
      <c r="E8" s="2">
        <v>1</v>
      </c>
      <c r="F8" s="2">
        <v>-7.2882234875489855E-3</v>
      </c>
      <c r="G8" s="3">
        <v>0.48048666873247242</v>
      </c>
    </row>
    <row r="9" spans="1:7" ht="12.95" thickBot="1">
      <c r="A9" s="2" t="s">
        <v>17</v>
      </c>
      <c r="B9" s="2">
        <v>0.30791160394074135</v>
      </c>
      <c r="C9" s="2">
        <v>0.34124083892005141</v>
      </c>
      <c r="D9" s="2">
        <v>-7.2365091828959643E-4</v>
      </c>
      <c r="E9" s="2">
        <v>-7.2882234875489855E-3</v>
      </c>
      <c r="F9" s="2">
        <v>1</v>
      </c>
      <c r="G9" s="3">
        <v>1.413287154244448E-2</v>
      </c>
    </row>
    <row r="10" spans="1:7" ht="12.95" thickBot="1">
      <c r="A10" s="3" t="s">
        <v>18</v>
      </c>
      <c r="B10" s="3">
        <v>0.12571318012030117</v>
      </c>
      <c r="C10" s="3">
        <v>-0.2979972438795318</v>
      </c>
      <c r="D10" s="3">
        <v>0.37402558113522827</v>
      </c>
      <c r="E10" s="3">
        <v>0.48048666873247242</v>
      </c>
      <c r="F10" s="3">
        <v>1.413287154244448E-2</v>
      </c>
      <c r="G10" s="3">
        <v>1</v>
      </c>
    </row>
    <row r="12" spans="1:7">
      <c r="A12" t="s">
        <v>78</v>
      </c>
      <c r="B12" s="2">
        <f t="array" ref="B12">MMULT(B3:G3,MMULT(B5:G10,TRANSPOSE(B3:G3)))</f>
        <v>1.2602235607152288</v>
      </c>
      <c r="C12" s="2"/>
      <c r="D12" s="2"/>
      <c r="E12" s="2"/>
      <c r="F12" s="2"/>
    </row>
    <row r="13" spans="1:7">
      <c r="A13" t="s">
        <v>79</v>
      </c>
      <c r="B13" s="2">
        <f>SUMPRODUCT(B3:G3,B3:G3)</f>
        <v>0.99999999999700639</v>
      </c>
      <c r="C13" s="2"/>
      <c r="D13" s="2"/>
      <c r="E13" s="2"/>
      <c r="F13" s="2"/>
    </row>
    <row r="14" spans="1:7">
      <c r="A14" t="s">
        <v>82</v>
      </c>
      <c r="B14" s="2">
        <f t="array" ref="B14">MMULT(B2:G2,MMULT(B5:G10,TRANSPOSE(B1:G1)))</f>
        <v>1.4385992397336622E-12</v>
      </c>
      <c r="C14" s="2"/>
      <c r="D14" s="2"/>
      <c r="E14" s="2"/>
      <c r="F14" s="2"/>
    </row>
    <row r="15" spans="1:7">
      <c r="A15" t="s">
        <v>84</v>
      </c>
      <c r="B15" s="2">
        <f t="array" ref="B15">MMULT(B1:G1,MMULT(B5:G10,TRANSPOSE(B3:G3)))</f>
        <v>-1.762479051592436E-15</v>
      </c>
      <c r="C15" s="2"/>
      <c r="D15" s="2"/>
      <c r="E15" s="2"/>
      <c r="F15" s="2"/>
    </row>
    <row r="16" spans="1:7">
      <c r="A16" t="s">
        <v>85</v>
      </c>
      <c r="B16" s="2">
        <f t="array" ref="B16">MMULT(B2:G2,MMULT(B5:G10,TRANSPOSE(B3:G3)))</f>
        <v>-5.1399856593192794E-15</v>
      </c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topLeftCell="A4" zoomScale="140" zoomScaleNormal="140" workbookViewId="0">
      <selection activeCell="B4" sqref="B4:G4"/>
    </sheetView>
  </sheetViews>
  <sheetFormatPr defaultRowHeight="12.6"/>
  <cols>
    <col min="1" max="1" width="22.7109375" bestFit="1" customWidth="1"/>
    <col min="2" max="2" width="13.5703125" bestFit="1" customWidth="1"/>
    <col min="4" max="4" width="9.5703125" customWidth="1"/>
    <col min="5" max="5" width="13.85546875" bestFit="1" customWidth="1"/>
    <col min="6" max="6" width="19.28515625" bestFit="1" customWidth="1"/>
    <col min="7" max="7" width="24" bestFit="1" customWidth="1"/>
  </cols>
  <sheetData>
    <row r="1" spans="1:7">
      <c r="A1" t="s">
        <v>80</v>
      </c>
      <c r="B1">
        <v>6.7669843657569562E-2</v>
      </c>
      <c r="C1">
        <v>-0.38495423959941022</v>
      </c>
      <c r="D1">
        <v>0.42936581127886392</v>
      </c>
      <c r="E1">
        <v>0.55721973117171475</v>
      </c>
      <c r="F1">
        <v>-0.11352641683819713</v>
      </c>
      <c r="G1">
        <v>0.58266375945992621</v>
      </c>
    </row>
    <row r="2" spans="1:7">
      <c r="A2" t="s">
        <v>81</v>
      </c>
      <c r="B2">
        <v>0.72996473697190922</v>
      </c>
      <c r="C2">
        <v>-0.47571843265659347</v>
      </c>
      <c r="D2">
        <v>-0.46668512770200882</v>
      </c>
      <c r="E2">
        <v>-7.8588496848299758E-2</v>
      </c>
      <c r="F2">
        <v>0.12225245105789372</v>
      </c>
      <c r="G2">
        <v>4.3898660888217957E-2</v>
      </c>
    </row>
    <row r="3" spans="1:7">
      <c r="A3" t="s">
        <v>83</v>
      </c>
      <c r="B3">
        <v>0.23650484880697584</v>
      </c>
      <c r="C3">
        <v>0.42032975647420701</v>
      </c>
      <c r="D3">
        <v>0.15094788966795883</v>
      </c>
      <c r="E3">
        <v>0.14549038915792298</v>
      </c>
      <c r="F3">
        <v>0.83497722355419424</v>
      </c>
      <c r="G3">
        <v>0.16201985635076294</v>
      </c>
    </row>
    <row r="4" spans="1:7" ht="12.95" thickBot="1">
      <c r="A4" t="s">
        <v>86</v>
      </c>
      <c r="B4">
        <v>-9.9735932201710634E-2</v>
      </c>
      <c r="C4">
        <v>0.21346419846611975</v>
      </c>
      <c r="D4">
        <v>-0.54341158469297712</v>
      </c>
      <c r="E4">
        <v>0.77559983590222659</v>
      </c>
      <c r="F4">
        <v>-7.6064045619668272E-2</v>
      </c>
      <c r="G4">
        <v>-0.20457165889615692</v>
      </c>
    </row>
    <row r="5" spans="1:7" ht="12.95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7" ht="12.95" thickBot="1">
      <c r="A6" s="2" t="s">
        <v>13</v>
      </c>
      <c r="B6" s="2">
        <v>1</v>
      </c>
      <c r="C6" s="2">
        <v>-0.40387145898908766</v>
      </c>
      <c r="D6" s="2">
        <v>-0.3167491069123915</v>
      </c>
      <c r="E6" s="2">
        <v>1.0420159980161919E-2</v>
      </c>
      <c r="F6" s="2">
        <v>0.30791160394074135</v>
      </c>
      <c r="G6" s="3">
        <v>0.12571318012030117</v>
      </c>
    </row>
    <row r="7" spans="1:7" ht="12.95" thickBot="1">
      <c r="A7" s="2" t="s">
        <v>14</v>
      </c>
      <c r="B7" s="2">
        <v>-0.40387145898908766</v>
      </c>
      <c r="C7" s="2">
        <v>1</v>
      </c>
      <c r="D7" s="2">
        <v>3.1961011994511185E-4</v>
      </c>
      <c r="E7" s="2">
        <v>-0.22077588047671948</v>
      </c>
      <c r="F7" s="2">
        <v>0.34124083892005141</v>
      </c>
      <c r="G7" s="3">
        <v>-0.2979972438795318</v>
      </c>
    </row>
    <row r="8" spans="1:7" ht="12.95" thickBot="1">
      <c r="A8" s="2" t="s">
        <v>15</v>
      </c>
      <c r="B8" s="2">
        <v>-0.3167491069123915</v>
      </c>
      <c r="C8" s="2">
        <v>3.1961011994511185E-4</v>
      </c>
      <c r="D8" s="2">
        <v>1</v>
      </c>
      <c r="E8" s="2">
        <v>0.37294012157561851</v>
      </c>
      <c r="F8" s="2">
        <v>-7.2365091828959643E-4</v>
      </c>
      <c r="G8" s="3">
        <v>0.37402558113522827</v>
      </c>
    </row>
    <row r="9" spans="1:7" ht="12.95" thickBot="1">
      <c r="A9" s="2" t="s">
        <v>16</v>
      </c>
      <c r="B9" s="2">
        <v>1.0420159980161919E-2</v>
      </c>
      <c r="C9" s="2">
        <v>-0.22077588047671948</v>
      </c>
      <c r="D9" s="2">
        <v>0.37294012157561851</v>
      </c>
      <c r="E9" s="2">
        <v>1</v>
      </c>
      <c r="F9" s="2">
        <v>-7.2882234875489855E-3</v>
      </c>
      <c r="G9" s="3">
        <v>0.48048666873247242</v>
      </c>
    </row>
    <row r="10" spans="1:7" ht="12.95" thickBot="1">
      <c r="A10" s="2" t="s">
        <v>17</v>
      </c>
      <c r="B10" s="2">
        <v>0.30791160394074135</v>
      </c>
      <c r="C10" s="2">
        <v>0.34124083892005141</v>
      </c>
      <c r="D10" s="2">
        <v>-7.2365091828959643E-4</v>
      </c>
      <c r="E10" s="2">
        <v>-7.2882234875489855E-3</v>
      </c>
      <c r="F10" s="2">
        <v>1</v>
      </c>
      <c r="G10" s="3">
        <v>1.413287154244448E-2</v>
      </c>
    </row>
    <row r="11" spans="1:7" ht="12.95" thickBot="1">
      <c r="A11" s="3" t="s">
        <v>18</v>
      </c>
      <c r="B11" s="3">
        <v>0.12571318012030117</v>
      </c>
      <c r="C11" s="3">
        <v>-0.2979972438795318</v>
      </c>
      <c r="D11" s="3">
        <v>0.37402558113522827</v>
      </c>
      <c r="E11" s="3">
        <v>0.48048666873247242</v>
      </c>
      <c r="F11" s="3">
        <v>1.413287154244448E-2</v>
      </c>
      <c r="G11" s="3">
        <v>1</v>
      </c>
    </row>
    <row r="13" spans="1:7">
      <c r="A13" t="s">
        <v>78</v>
      </c>
      <c r="B13" s="2">
        <f t="array" ref="B13">MMULT(B4:G4,MMULT(B6:G11,TRANSPOSE(B4:G4)))</f>
        <v>0.5503779740313236</v>
      </c>
      <c r="C13" s="2"/>
      <c r="D13" s="2"/>
      <c r="E13" s="2"/>
      <c r="F13" s="2"/>
    </row>
    <row r="14" spans="1:7">
      <c r="A14" t="s">
        <v>79</v>
      </c>
      <c r="B14" s="2">
        <f>SUMPRODUCT(B4:G4,B4:G4)</f>
        <v>1.0000007786885772</v>
      </c>
      <c r="C14" s="2"/>
      <c r="D14" s="2"/>
      <c r="E14" s="2"/>
      <c r="F14" s="2"/>
    </row>
    <row r="15" spans="1:7">
      <c r="A15" t="s">
        <v>82</v>
      </c>
      <c r="B15" s="2">
        <f t="array" ref="B15">MMULT(B2:G2,MMULT(B6:G11,TRANSPOSE(B1:G1)))</f>
        <v>1.4385992397336622E-12</v>
      </c>
      <c r="C15" s="2"/>
      <c r="D15" s="2"/>
      <c r="E15" s="2"/>
      <c r="F15" s="2"/>
    </row>
    <row r="16" spans="1:7">
      <c r="A16" t="s">
        <v>84</v>
      </c>
      <c r="B16" s="2">
        <f t="array" ref="B16">MMULT(B1:G1,MMULT(B6:G11,TRANSPOSE(B3:G3)))</f>
        <v>-2.0749041373946397E-11</v>
      </c>
      <c r="C16" s="2"/>
      <c r="D16" s="2"/>
      <c r="E16" s="2"/>
      <c r="F16" s="2"/>
    </row>
    <row r="17" spans="1:6">
      <c r="A17" t="s">
        <v>85</v>
      </c>
      <c r="B17" s="2">
        <f t="array" ref="B17">MMULT(B2:G2,MMULT(B6:G11,TRANSPOSE(B3:G3)))</f>
        <v>9.0012008263640197E-12</v>
      </c>
      <c r="C17" s="2"/>
      <c r="D17" s="2"/>
      <c r="E17" s="2"/>
      <c r="F17" s="2"/>
    </row>
    <row r="18" spans="1:6">
      <c r="A18" t="s">
        <v>87</v>
      </c>
      <c r="B18" s="2">
        <f t="array" ref="B18">MMULT(B1:G1,MMULT(B6:G11,TRANSPOSE(B4:G4)))</f>
        <v>-3.1100122477312198E-12</v>
      </c>
      <c r="C18" s="2"/>
      <c r="D18" s="2"/>
      <c r="E18" s="2"/>
      <c r="F18" s="2"/>
    </row>
    <row r="19" spans="1:6">
      <c r="A19" t="s">
        <v>88</v>
      </c>
      <c r="B19">
        <f t="array" ref="B19">MMULT(B2:G2,MMULT(B6:G11,TRANSPOSE(B4:G4)))</f>
        <v>-4.8120205736745802E-12</v>
      </c>
    </row>
    <row r="20" spans="1:6">
      <c r="A20" t="s">
        <v>89</v>
      </c>
      <c r="B20">
        <f t="array" ref="B20">MMULT(B3:G3,MMULT(B6:G11,TRANSPOSE(B4:G4)))</f>
        <v>8.1679801811063157E-13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2"/>
  <sheetViews>
    <sheetView zoomScale="140" zoomScaleNormal="140" workbookViewId="0">
      <selection activeCell="H2" sqref="H2"/>
    </sheetView>
  </sheetViews>
  <sheetFormatPr defaultRowHeight="12.6"/>
  <cols>
    <col min="1" max="1" width="16" customWidth="1"/>
    <col min="2" max="2" width="8.5703125" customWidth="1"/>
    <col min="4" max="4" width="7.85546875" customWidth="1"/>
    <col min="5" max="5" width="10.7109375" customWidth="1"/>
    <col min="6" max="6" width="19.28515625" bestFit="1" customWidth="1"/>
    <col min="7" max="7" width="24" bestFit="1" customWidth="1"/>
  </cols>
  <sheetData>
    <row r="1" spans="1:8">
      <c r="B1" t="s">
        <v>90</v>
      </c>
      <c r="C1" t="s">
        <v>91</v>
      </c>
      <c r="D1" t="s">
        <v>92</v>
      </c>
      <c r="E1" t="s">
        <v>16</v>
      </c>
      <c r="F1" t="s">
        <v>17</v>
      </c>
      <c r="G1" t="s">
        <v>93</v>
      </c>
      <c r="H1" t="s">
        <v>94</v>
      </c>
    </row>
    <row r="2" spans="1:8">
      <c r="A2" t="s">
        <v>80</v>
      </c>
      <c r="B2">
        <v>6.7669843657569562E-2</v>
      </c>
      <c r="C2">
        <v>-0.38495423959941022</v>
      </c>
      <c r="D2">
        <v>0.42936581127886392</v>
      </c>
      <c r="E2">
        <v>0.55721973117171475</v>
      </c>
      <c r="F2">
        <v>-0.11352641683819713</v>
      </c>
      <c r="G2">
        <v>0.58266375945992621</v>
      </c>
      <c r="H2" s="4">
        <f>'PC 1'!B10/6</f>
        <v>0.32390624158780285</v>
      </c>
    </row>
    <row r="3" spans="1:8">
      <c r="A3" t="s">
        <v>81</v>
      </c>
      <c r="B3">
        <v>0.72996473697190922</v>
      </c>
      <c r="C3">
        <v>-0.47571843265659347</v>
      </c>
      <c r="D3">
        <v>-0.46668512770200882</v>
      </c>
      <c r="E3">
        <v>-7.8588496848299758E-2</v>
      </c>
      <c r="F3">
        <v>0.12225245105789372</v>
      </c>
      <c r="G3">
        <v>4.3898660888217957E-2</v>
      </c>
      <c r="H3" s="4">
        <f>'PC 2'!B11/6</f>
        <v>0.25393353220004883</v>
      </c>
    </row>
    <row r="4" spans="1:8">
      <c r="A4" t="s">
        <v>83</v>
      </c>
      <c r="B4">
        <v>0.23650484880697584</v>
      </c>
      <c r="C4">
        <v>0.42032975647420701</v>
      </c>
      <c r="D4">
        <v>0.15094788966795883</v>
      </c>
      <c r="E4">
        <v>0.14549038915792298</v>
      </c>
      <c r="F4">
        <v>0.83497722355419424</v>
      </c>
      <c r="G4">
        <v>0.16201985635076294</v>
      </c>
      <c r="H4" s="4">
        <f>'PC 3'!B12/6</f>
        <v>0.21003726011920479</v>
      </c>
    </row>
    <row r="5" spans="1:8">
      <c r="A5" t="s">
        <v>86</v>
      </c>
      <c r="B5">
        <v>-9.9735932201710634E-2</v>
      </c>
      <c r="C5">
        <v>0.21346419846611975</v>
      </c>
      <c r="D5">
        <v>-0.54341158469297712</v>
      </c>
      <c r="E5">
        <v>0.77559983590222659</v>
      </c>
      <c r="F5">
        <v>-7.6064045619668272E-2</v>
      </c>
      <c r="G5">
        <v>-0.20457165889615692</v>
      </c>
      <c r="H5" s="4">
        <f>'PC 4'!B13/6</f>
        <v>9.1729662338553938E-2</v>
      </c>
    </row>
    <row r="6" spans="1:8">
      <c r="A6" t="s">
        <v>95</v>
      </c>
      <c r="B6">
        <v>-0.15408037778901862</v>
      </c>
      <c r="C6">
        <v>0.30122675503138924</v>
      </c>
      <c r="D6">
        <v>-0.46922124528839776</v>
      </c>
      <c r="E6">
        <v>-0.24177930988822036</v>
      </c>
      <c r="F6">
        <v>-0.13028490392645325</v>
      </c>
      <c r="G6">
        <v>0.76806386717606689</v>
      </c>
      <c r="H6" s="4">
        <f>'PC 5'!B14/6</f>
        <v>7.9277287803056554E-2</v>
      </c>
    </row>
    <row r="7" spans="1:8" ht="12.95" thickBot="1">
      <c r="A7" t="s">
        <v>96</v>
      </c>
      <c r="B7" s="8">
        <v>0.61074190191717415</v>
      </c>
      <c r="C7" s="8">
        <v>0.55927754111754457</v>
      </c>
      <c r="D7" s="8">
        <v>0.24500735840643786</v>
      </c>
      <c r="E7" s="8">
        <v>4.1726302390276179E-2</v>
      </c>
      <c r="F7" s="8">
        <v>-0.50204888917068202</v>
      </c>
      <c r="G7" s="8">
        <v>-1.9501039779964577E-2</v>
      </c>
      <c r="H7" s="4">
        <f>B16/6</f>
        <v>4.1115928561749636E-2</v>
      </c>
    </row>
    <row r="8" spans="1:8" ht="12.95">
      <c r="A8" s="1"/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8" ht="12.95" thickBot="1">
      <c r="A9" s="2" t="s">
        <v>13</v>
      </c>
      <c r="B9" s="2">
        <v>1</v>
      </c>
      <c r="C9" s="2">
        <v>-0.40387145898908766</v>
      </c>
      <c r="D9" s="2">
        <v>-0.3167491069123915</v>
      </c>
      <c r="E9" s="2">
        <v>1.0420159980161919E-2</v>
      </c>
      <c r="F9" s="2">
        <v>0.30791160394074135</v>
      </c>
      <c r="G9" s="3">
        <v>0.12571318012030117</v>
      </c>
    </row>
    <row r="10" spans="1:8" ht="12.95" thickBot="1">
      <c r="A10" s="2" t="s">
        <v>14</v>
      </c>
      <c r="B10" s="2">
        <v>-0.40387145898908766</v>
      </c>
      <c r="C10" s="2">
        <v>1</v>
      </c>
      <c r="D10" s="2">
        <v>3.1961011994511185E-4</v>
      </c>
      <c r="E10" s="2">
        <v>-0.22077588047671948</v>
      </c>
      <c r="F10" s="2">
        <v>0.34124083892005141</v>
      </c>
      <c r="G10" s="3">
        <v>-0.2979972438795318</v>
      </c>
    </row>
    <row r="11" spans="1:8" ht="12.95" thickBot="1">
      <c r="A11" s="2" t="s">
        <v>15</v>
      </c>
      <c r="B11" s="2">
        <v>-0.3167491069123915</v>
      </c>
      <c r="C11" s="2">
        <v>3.1961011994511185E-4</v>
      </c>
      <c r="D11" s="2">
        <v>1</v>
      </c>
      <c r="E11" s="2">
        <v>0.37294012157561851</v>
      </c>
      <c r="F11" s="2">
        <v>-7.2365091828959643E-4</v>
      </c>
      <c r="G11" s="3">
        <v>0.37402558113522827</v>
      </c>
    </row>
    <row r="12" spans="1:8" ht="12.95" thickBot="1">
      <c r="A12" s="2" t="s">
        <v>16</v>
      </c>
      <c r="B12" s="2">
        <v>1.0420159980161919E-2</v>
      </c>
      <c r="C12" s="2">
        <v>-0.22077588047671948</v>
      </c>
      <c r="D12" s="2">
        <v>0.37294012157561851</v>
      </c>
      <c r="E12" s="2">
        <v>1</v>
      </c>
      <c r="F12" s="2">
        <v>-7.2882234875489855E-3</v>
      </c>
      <c r="G12" s="3">
        <v>0.48048666873247242</v>
      </c>
    </row>
    <row r="13" spans="1:8" ht="12.95" thickBot="1">
      <c r="A13" s="2" t="s">
        <v>17</v>
      </c>
      <c r="B13" s="2">
        <v>0.30791160394074135</v>
      </c>
      <c r="C13" s="2">
        <v>0.34124083892005141</v>
      </c>
      <c r="D13" s="2">
        <v>-7.2365091828959643E-4</v>
      </c>
      <c r="E13" s="2">
        <v>-7.2882234875489855E-3</v>
      </c>
      <c r="F13" s="2">
        <v>1</v>
      </c>
      <c r="G13" s="3">
        <v>1.413287154244448E-2</v>
      </c>
    </row>
    <row r="14" spans="1:8" ht="12.95" thickBot="1">
      <c r="A14" s="3" t="s">
        <v>18</v>
      </c>
      <c r="B14" s="3">
        <v>0.12571318012030117</v>
      </c>
      <c r="C14" s="3">
        <v>-0.2979972438795318</v>
      </c>
      <c r="D14" s="3">
        <v>0.37402558113522827</v>
      </c>
      <c r="E14" s="3">
        <v>0.48048666873247242</v>
      </c>
      <c r="F14" s="3">
        <v>1.413287154244448E-2</v>
      </c>
      <c r="G14" s="3">
        <v>1</v>
      </c>
    </row>
    <row r="16" spans="1:8">
      <c r="A16" t="s">
        <v>78</v>
      </c>
      <c r="B16" s="2">
        <f t="array" ref="B16">MMULT(B7:G7,MMULT(B9:G14,TRANSPOSE(B7:G7)))</f>
        <v>0.24669557137049783</v>
      </c>
      <c r="C16" s="2"/>
      <c r="D16" s="2"/>
      <c r="E16" s="2"/>
      <c r="F16" s="2"/>
    </row>
    <row r="17" spans="1:6">
      <c r="A17" t="s">
        <v>79</v>
      </c>
      <c r="B17" s="2">
        <f>SUMPRODUCT(B7:G7,B7:G7)</f>
        <v>1.000000106410375</v>
      </c>
      <c r="C17" s="2"/>
      <c r="D17" s="2"/>
      <c r="E17" s="2"/>
      <c r="F17" s="2"/>
    </row>
    <row r="18" spans="1:6">
      <c r="A18" t="s">
        <v>82</v>
      </c>
      <c r="B18" s="2">
        <f t="array" ref="B18">MMULT(B3:G3,MMULT(B9:G14,TRANSPOSE(B2:G2)))</f>
        <v>1.4385992397336622E-12</v>
      </c>
      <c r="C18" s="2"/>
      <c r="D18" s="2"/>
      <c r="E18" s="2"/>
      <c r="F18" s="2"/>
    </row>
    <row r="19" spans="1:6">
      <c r="A19" t="s">
        <v>84</v>
      </c>
      <c r="B19" s="2">
        <f t="array" ref="B19">MMULT(B2:G2,MMULT(B9:G14,TRANSPOSE(B4:G4)))</f>
        <v>-2.0749041373946397E-11</v>
      </c>
      <c r="C19" s="2"/>
      <c r="D19" s="2"/>
      <c r="E19" s="2"/>
      <c r="F19" s="2"/>
    </row>
    <row r="20" spans="1:6">
      <c r="A20" t="s">
        <v>85</v>
      </c>
      <c r="B20" s="2">
        <f t="array" ref="B20">MMULT(B3:G3,MMULT(B9:G14,TRANSPOSE(B4:G4)))</f>
        <v>9.0012008263640197E-12</v>
      </c>
      <c r="C20" s="2"/>
      <c r="D20" s="2"/>
      <c r="E20" s="2"/>
      <c r="F20" s="2"/>
    </row>
    <row r="21" spans="1:6">
      <c r="A21" t="s">
        <v>87</v>
      </c>
      <c r="B21" s="2">
        <f t="array" ref="B21">MMULT(B2:G2,MMULT(B9:G14,TRANSPOSE(B5:G5)))</f>
        <v>-3.1100122477312198E-12</v>
      </c>
      <c r="C21" s="2"/>
      <c r="D21" s="2"/>
      <c r="E21" s="2"/>
      <c r="F21" s="2"/>
    </row>
    <row r="22" spans="1:6">
      <c r="A22" t="s">
        <v>88</v>
      </c>
      <c r="B22">
        <f t="array" ref="B22">MMULT(B3:G3,MMULT(B9:G14,TRANSPOSE(B5:G5)))</f>
        <v>-4.8120205736745802E-12</v>
      </c>
    </row>
    <row r="23" spans="1:6">
      <c r="A23" t="s">
        <v>89</v>
      </c>
      <c r="B23">
        <f t="array" ref="B23">MMULT(B4:G4,MMULT(B9:G14,TRANSPOSE(B5:G5)))</f>
        <v>8.1679801811063157E-13</v>
      </c>
    </row>
    <row r="24" spans="1:6">
      <c r="A24" t="s">
        <v>97</v>
      </c>
      <c r="B24">
        <f t="array" ref="B24">MMULT(B2:G2,MMULT($B$9:$G$14,TRANSPOSE($B$6:$G$6)))</f>
        <v>5.3609894301587246E-12</v>
      </c>
    </row>
    <row r="25" spans="1:6">
      <c r="A25" t="s">
        <v>98</v>
      </c>
      <c r="B25">
        <f t="array" ref="B25">MMULT(B3:G3,MMULT($B$9:$G$14,TRANSPOSE($B$6:$G$6)))</f>
        <v>-3.2794253423951147E-11</v>
      </c>
    </row>
    <row r="26" spans="1:6">
      <c r="A26" t="s">
        <v>99</v>
      </c>
      <c r="B26">
        <f t="array" ref="B26">MMULT(B4:G4,MMULT($B$9:$G$14,TRANSPOSE($B$6:$G$6)))</f>
        <v>-5.7170726486255319E-12</v>
      </c>
    </row>
    <row r="27" spans="1:6">
      <c r="A27" t="s">
        <v>100</v>
      </c>
      <c r="B27">
        <f t="array" ref="B27">MMULT(B5:G5,MMULT($B$9:$G$14,TRANSPOSE($B$6:$G$6)))</f>
        <v>-1.0912937220552976E-12</v>
      </c>
    </row>
    <row r="28" spans="1:6">
      <c r="A28" t="s">
        <v>101</v>
      </c>
      <c r="B28">
        <f t="array" ref="B28">MMULT(B2:G2,MMULT($B$9:$G$14,TRANSPOSE($B$7:$G$7)))</f>
        <v>1.3271619046795191E-12</v>
      </c>
    </row>
    <row r="29" spans="1:6">
      <c r="A29" t="s">
        <v>102</v>
      </c>
      <c r="B29">
        <f t="array" ref="B29">MMULT(B3:G3,MMULT($B$9:$G$14,TRANSPOSE($B$7:$G$7)))</f>
        <v>3.6532654614125637E-12</v>
      </c>
    </row>
    <row r="30" spans="1:6">
      <c r="A30" t="s">
        <v>103</v>
      </c>
      <c r="B30">
        <f t="array" ref="B30">MMULT(B4:G4,MMULT($B$9:$G$14,TRANSPOSE($B$7:$G$7)))</f>
        <v>2.229204234399651E-13</v>
      </c>
    </row>
    <row r="31" spans="1:6">
      <c r="A31" t="s">
        <v>104</v>
      </c>
      <c r="B31">
        <f t="array" ref="B31">MMULT(B5:G5,MMULT($B$9:$G$14,TRANSPOSE($B$7:$G$7)))</f>
        <v>-2.8434915012864881E-13</v>
      </c>
    </row>
    <row r="32" spans="1:6">
      <c r="A32" t="s">
        <v>105</v>
      </c>
      <c r="B32">
        <f t="array" ref="B32">MMULT(B6:G6,MMULT($B$9:$G$14,TRANSPOSE($B$7:$G$7)))</f>
        <v>1.1408599759343829E-12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opLeftCell="A10" zoomScale="140" zoomScaleNormal="140" workbookViewId="0">
      <selection activeCell="B16" sqref="B16:B25"/>
    </sheetView>
  </sheetViews>
  <sheetFormatPr defaultRowHeight="12.6"/>
  <cols>
    <col min="1" max="1" width="22.7109375" bestFit="1" customWidth="1"/>
    <col min="2" max="2" width="13.5703125" bestFit="1" customWidth="1"/>
    <col min="4" max="4" width="9.5703125" customWidth="1"/>
    <col min="5" max="5" width="13.85546875" bestFit="1" customWidth="1"/>
    <col min="6" max="6" width="19.28515625" bestFit="1" customWidth="1"/>
    <col min="7" max="7" width="24" bestFit="1" customWidth="1"/>
  </cols>
  <sheetData>
    <row r="1" spans="1:7">
      <c r="A1" t="s">
        <v>80</v>
      </c>
      <c r="B1">
        <v>6.7669843657569562E-2</v>
      </c>
      <c r="C1">
        <v>-0.38495423959941022</v>
      </c>
      <c r="D1">
        <v>0.42936581127886392</v>
      </c>
      <c r="E1">
        <v>0.55721973117171475</v>
      </c>
      <c r="F1">
        <v>-0.11352641683819713</v>
      </c>
      <c r="G1">
        <v>0.58266375945992621</v>
      </c>
    </row>
    <row r="2" spans="1:7">
      <c r="A2" t="s">
        <v>81</v>
      </c>
      <c r="B2">
        <v>0.72996473697190922</v>
      </c>
      <c r="C2">
        <v>-0.47571843265659347</v>
      </c>
      <c r="D2">
        <v>-0.46668512770200882</v>
      </c>
      <c r="E2">
        <v>-7.8588496848299758E-2</v>
      </c>
      <c r="F2">
        <v>0.12225245105789372</v>
      </c>
      <c r="G2">
        <v>4.3898660888217957E-2</v>
      </c>
    </row>
    <row r="3" spans="1:7">
      <c r="A3" t="s">
        <v>83</v>
      </c>
      <c r="B3">
        <v>0.23650484880697584</v>
      </c>
      <c r="C3">
        <v>0.42032975647420701</v>
      </c>
      <c r="D3">
        <v>0.15094788966795883</v>
      </c>
      <c r="E3">
        <v>0.14549038915792298</v>
      </c>
      <c r="F3">
        <v>0.83497722355419424</v>
      </c>
      <c r="G3">
        <v>0.16201985635076294</v>
      </c>
    </row>
    <row r="4" spans="1:7">
      <c r="A4" t="s">
        <v>86</v>
      </c>
      <c r="B4">
        <v>-9.9735932201710634E-2</v>
      </c>
      <c r="C4">
        <v>0.21346419846611975</v>
      </c>
      <c r="D4">
        <v>-0.54341158469297712</v>
      </c>
      <c r="E4">
        <v>0.77559983590222659</v>
      </c>
      <c r="F4">
        <v>-7.6064045619668272E-2</v>
      </c>
      <c r="G4">
        <v>-0.20457165889615692</v>
      </c>
    </row>
    <row r="5" spans="1:7" ht="12.95" thickBot="1">
      <c r="A5" t="s">
        <v>95</v>
      </c>
      <c r="B5">
        <v>-0.15408037778901862</v>
      </c>
      <c r="C5">
        <v>0.30122675503138924</v>
      </c>
      <c r="D5">
        <v>-0.46922124528839776</v>
      </c>
      <c r="E5">
        <v>-0.24177930988822036</v>
      </c>
      <c r="F5">
        <v>-0.13028490392645325</v>
      </c>
      <c r="G5">
        <v>0.76806386717606689</v>
      </c>
    </row>
    <row r="6" spans="1:7" ht="12.95">
      <c r="A6" s="1"/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ht="12.95" thickBot="1">
      <c r="A7" s="2" t="s">
        <v>13</v>
      </c>
      <c r="B7" s="2">
        <v>1</v>
      </c>
      <c r="C7" s="2">
        <v>-0.40387145898908766</v>
      </c>
      <c r="D7" s="2">
        <v>-0.3167491069123915</v>
      </c>
      <c r="E7" s="2">
        <v>1.0420159980161919E-2</v>
      </c>
      <c r="F7" s="2">
        <v>0.30791160394074135</v>
      </c>
      <c r="G7" s="3">
        <v>0.12571318012030117</v>
      </c>
    </row>
    <row r="8" spans="1:7" ht="12.95" thickBot="1">
      <c r="A8" s="2" t="s">
        <v>14</v>
      </c>
      <c r="B8" s="2">
        <v>-0.40387145898908766</v>
      </c>
      <c r="C8" s="2">
        <v>1</v>
      </c>
      <c r="D8" s="2">
        <v>3.1961011994511185E-4</v>
      </c>
      <c r="E8" s="2">
        <v>-0.22077588047671948</v>
      </c>
      <c r="F8" s="2">
        <v>0.34124083892005141</v>
      </c>
      <c r="G8" s="3">
        <v>-0.2979972438795318</v>
      </c>
    </row>
    <row r="9" spans="1:7" ht="12.95" thickBot="1">
      <c r="A9" s="2" t="s">
        <v>15</v>
      </c>
      <c r="B9" s="2">
        <v>-0.3167491069123915</v>
      </c>
      <c r="C9" s="2">
        <v>3.1961011994511185E-4</v>
      </c>
      <c r="D9" s="2">
        <v>1</v>
      </c>
      <c r="E9" s="2">
        <v>0.37294012157561851</v>
      </c>
      <c r="F9" s="2">
        <v>-7.2365091828959643E-4</v>
      </c>
      <c r="G9" s="3">
        <v>0.37402558113522827</v>
      </c>
    </row>
    <row r="10" spans="1:7" ht="12.95" thickBot="1">
      <c r="A10" s="2" t="s">
        <v>16</v>
      </c>
      <c r="B10" s="2">
        <v>1.0420159980161919E-2</v>
      </c>
      <c r="C10" s="2">
        <v>-0.22077588047671948</v>
      </c>
      <c r="D10" s="2">
        <v>0.37294012157561851</v>
      </c>
      <c r="E10" s="2">
        <v>1</v>
      </c>
      <c r="F10" s="2">
        <v>-7.2882234875489855E-3</v>
      </c>
      <c r="G10" s="3">
        <v>0.48048666873247242</v>
      </c>
    </row>
    <row r="11" spans="1:7" ht="12.95" thickBot="1">
      <c r="A11" s="2" t="s">
        <v>17</v>
      </c>
      <c r="B11" s="2">
        <v>0.30791160394074135</v>
      </c>
      <c r="C11" s="2">
        <v>0.34124083892005141</v>
      </c>
      <c r="D11" s="2">
        <v>-7.2365091828959643E-4</v>
      </c>
      <c r="E11" s="2">
        <v>-7.2882234875489855E-3</v>
      </c>
      <c r="F11" s="2">
        <v>1</v>
      </c>
      <c r="G11" s="3">
        <v>1.413287154244448E-2</v>
      </c>
    </row>
    <row r="12" spans="1:7" ht="12.95" thickBot="1">
      <c r="A12" s="3" t="s">
        <v>18</v>
      </c>
      <c r="B12" s="3">
        <v>0.12571318012030117</v>
      </c>
      <c r="C12" s="3">
        <v>-0.2979972438795318</v>
      </c>
      <c r="D12" s="3">
        <v>0.37402558113522827</v>
      </c>
      <c r="E12" s="3">
        <v>0.48048666873247242</v>
      </c>
      <c r="F12" s="3">
        <v>1.413287154244448E-2</v>
      </c>
      <c r="G12" s="3">
        <v>1</v>
      </c>
    </row>
    <row r="14" spans="1:7">
      <c r="A14" t="s">
        <v>78</v>
      </c>
      <c r="B14" s="2">
        <f t="array" ref="B14">MMULT(B5:G5,MMULT(B7:G12,TRANSPOSE(B5:G5)))</f>
        <v>0.47566372681833935</v>
      </c>
      <c r="C14" s="2"/>
      <c r="D14" s="2"/>
      <c r="E14" s="2"/>
      <c r="F14" s="2"/>
    </row>
    <row r="15" spans="1:7">
      <c r="A15" t="s">
        <v>79</v>
      </c>
      <c r="B15" s="2">
        <f>SUMPRODUCT(B5:G5,B5:G5)</f>
        <v>1.0000003927389463</v>
      </c>
      <c r="C15" s="2"/>
      <c r="D15" s="2"/>
      <c r="E15" s="2"/>
      <c r="F15" s="2"/>
    </row>
    <row r="16" spans="1:7">
      <c r="A16" t="s">
        <v>82</v>
      </c>
      <c r="B16" s="29">
        <f t="array" ref="B16">MMULT(B2:G2,MMULT(B7:G12,TRANSPOSE(B1:G1)))</f>
        <v>1.4385992397336622E-12</v>
      </c>
      <c r="C16" s="2"/>
      <c r="D16" s="2"/>
      <c r="E16" s="2"/>
      <c r="F16" s="2"/>
    </row>
    <row r="17" spans="1:6">
      <c r="A17" t="s">
        <v>84</v>
      </c>
      <c r="B17" s="29">
        <f t="array" ref="B17">MMULT(B1:G1,MMULT(B7:G12,TRANSPOSE(B3:G3)))</f>
        <v>-2.0749041373946397E-11</v>
      </c>
      <c r="C17" s="2"/>
      <c r="D17" s="2"/>
      <c r="E17" s="2"/>
      <c r="F17" s="2"/>
    </row>
    <row r="18" spans="1:6">
      <c r="A18" t="s">
        <v>85</v>
      </c>
      <c r="B18" s="29">
        <f t="array" ref="B18">MMULT(B2:G2,MMULT(B7:G12,TRANSPOSE(B3:G3)))</f>
        <v>9.0012008263640197E-12</v>
      </c>
      <c r="C18" s="2"/>
      <c r="D18" s="2"/>
      <c r="E18" s="2"/>
      <c r="F18" s="2"/>
    </row>
    <row r="19" spans="1:6">
      <c r="A19" t="s">
        <v>87</v>
      </c>
      <c r="B19" s="29">
        <f t="array" ref="B19">MMULT(B1:G1,MMULT(B7:G12,TRANSPOSE(B4:G4)))</f>
        <v>-3.1100122477312198E-12</v>
      </c>
      <c r="C19" s="2"/>
      <c r="D19" s="2"/>
      <c r="E19" s="2"/>
      <c r="F19" s="2"/>
    </row>
    <row r="20" spans="1:6">
      <c r="A20" t="s">
        <v>88</v>
      </c>
      <c r="B20" s="9">
        <f t="array" ref="B20">MMULT(B2:G2,MMULT(B7:G12,TRANSPOSE(B4:G4)))</f>
        <v>-4.8120205736745802E-12</v>
      </c>
    </row>
    <row r="21" spans="1:6">
      <c r="A21" t="s">
        <v>89</v>
      </c>
      <c r="B21" s="9">
        <f t="array" ref="B21">MMULT(B3:G3,MMULT(B7:G12,TRANSPOSE(B4:G4)))</f>
        <v>8.1679801811063157E-13</v>
      </c>
    </row>
    <row r="22" spans="1:6">
      <c r="A22" t="s">
        <v>97</v>
      </c>
      <c r="B22" s="9">
        <f t="array" ref="B22">MMULT(B1:G1,MMULT($B$7:$G$12,TRANSPOSE($B$5:$G$5)))</f>
        <v>5.3609894301587246E-12</v>
      </c>
    </row>
    <row r="23" spans="1:6">
      <c r="A23" t="s">
        <v>98</v>
      </c>
      <c r="B23" s="9">
        <f t="array" ref="B23">MMULT(B2:G2,MMULT($B$7:$G$12,TRANSPOSE($B$5:$G$5)))</f>
        <v>-3.2794253423951147E-11</v>
      </c>
    </row>
    <row r="24" spans="1:6">
      <c r="A24" t="s">
        <v>99</v>
      </c>
      <c r="B24" s="9">
        <f t="array" ref="B24">MMULT(B3:G3,MMULT($B$7:$G$12,TRANSPOSE($B$5:$G$5)))</f>
        <v>-5.7170726486255319E-12</v>
      </c>
    </row>
    <row r="25" spans="1:6">
      <c r="A25" t="s">
        <v>100</v>
      </c>
      <c r="B25" s="9">
        <f t="array" ref="B25">MMULT(B4:G4,MMULT($B$7:$G$12,TRANSPOSE($B$5:$G$5)))</f>
        <v>-1.0912937220552976E-12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zoomScale="120" zoomScaleNormal="120" workbookViewId="0">
      <selection activeCell="F14" sqref="F14"/>
    </sheetView>
  </sheetViews>
  <sheetFormatPr defaultRowHeight="12.6"/>
  <cols>
    <col min="1" max="1" width="5.85546875" customWidth="1"/>
    <col min="2" max="2" width="6" customWidth="1"/>
    <col min="4" max="4" width="7.85546875" customWidth="1"/>
    <col min="5" max="5" width="10.7109375" customWidth="1"/>
    <col min="6" max="6" width="11.140625" customWidth="1"/>
    <col min="7" max="7" width="10.85546875" customWidth="1"/>
  </cols>
  <sheetData>
    <row r="1" spans="1:9" ht="24.95">
      <c r="B1" t="s">
        <v>90</v>
      </c>
      <c r="C1" t="s">
        <v>91</v>
      </c>
      <c r="D1" t="s">
        <v>92</v>
      </c>
      <c r="E1" t="s">
        <v>16</v>
      </c>
      <c r="F1" t="s">
        <v>17</v>
      </c>
      <c r="G1" t="s">
        <v>93</v>
      </c>
      <c r="H1" s="6" t="s">
        <v>106</v>
      </c>
      <c r="I1" t="s">
        <v>94</v>
      </c>
    </row>
    <row r="2" spans="1:9">
      <c r="A2" t="s">
        <v>80</v>
      </c>
      <c r="B2" s="8">
        <v>6.7669843657569562E-2</v>
      </c>
      <c r="C2" s="8">
        <v>-0.38495423959941022</v>
      </c>
      <c r="D2" s="8">
        <v>0.42936581127886392</v>
      </c>
      <c r="E2" s="8">
        <v>0.55721973117171475</v>
      </c>
      <c r="F2" s="8">
        <v>-0.11352641683819713</v>
      </c>
      <c r="G2" s="8">
        <v>0.58266375945992621</v>
      </c>
      <c r="H2" s="4">
        <f>'PC 1'!B10/6</f>
        <v>0.32390624158780285</v>
      </c>
      <c r="I2">
        <f>6*H2</f>
        <v>1.943437449526817</v>
      </c>
    </row>
    <row r="3" spans="1:9">
      <c r="A3" t="s">
        <v>81</v>
      </c>
      <c r="B3" s="8">
        <v>0.72996473697190922</v>
      </c>
      <c r="C3" s="8">
        <v>-0.47571843265659347</v>
      </c>
      <c r="D3" s="8">
        <v>-0.46668512770200882</v>
      </c>
      <c r="E3" s="8">
        <v>-7.8588496848299758E-2</v>
      </c>
      <c r="F3" s="8">
        <v>0.12225245105789372</v>
      </c>
      <c r="G3" s="8">
        <v>4.3898660888217957E-2</v>
      </c>
      <c r="H3" s="4">
        <f>'PC 2'!B11/6</f>
        <v>0.25393353220004883</v>
      </c>
      <c r="I3">
        <f t="shared" ref="I3:I7" si="0">6*H3</f>
        <v>1.5236011932002929</v>
      </c>
    </row>
    <row r="4" spans="1:9">
      <c r="A4" t="s">
        <v>83</v>
      </c>
      <c r="B4" s="8">
        <v>0.23650484880697584</v>
      </c>
      <c r="C4" s="8">
        <v>0.42032975647420701</v>
      </c>
      <c r="D4" s="8">
        <v>0.15094788966795883</v>
      </c>
      <c r="E4" s="8">
        <v>0.14549038915792298</v>
      </c>
      <c r="F4" s="8">
        <v>0.83497722355419424</v>
      </c>
      <c r="G4" s="8">
        <v>0.16201985635076294</v>
      </c>
      <c r="H4" s="4">
        <f>'PC 3'!B12/6</f>
        <v>0.21003726011920479</v>
      </c>
      <c r="I4">
        <f t="shared" si="0"/>
        <v>1.2602235607152288</v>
      </c>
    </row>
    <row r="5" spans="1:9">
      <c r="A5" t="s">
        <v>86</v>
      </c>
      <c r="B5" s="8">
        <v>-0.12722318427810245</v>
      </c>
      <c r="C5" s="8">
        <v>-3.2846241547606805E-2</v>
      </c>
      <c r="D5" s="8">
        <v>-0.32617086942712031</v>
      </c>
      <c r="E5" s="8">
        <v>0.78536047871113734</v>
      </c>
      <c r="F5" s="8">
        <v>7.2892047863813716E-2</v>
      </c>
      <c r="G5" s="8">
        <v>-0.50423156017553517</v>
      </c>
      <c r="H5" s="4">
        <f>'PC 4'!B13/6</f>
        <v>9.1729662338553938E-2</v>
      </c>
      <c r="I5">
        <f t="shared" si="0"/>
        <v>0.5503779740313236</v>
      </c>
    </row>
    <row r="6" spans="1:9">
      <c r="A6" t="s">
        <v>95</v>
      </c>
      <c r="B6" s="8">
        <v>-0.17477842722582373</v>
      </c>
      <c r="C6" s="8">
        <v>0.36508980507942262</v>
      </c>
      <c r="D6" s="8">
        <v>-0.63874040562696155</v>
      </c>
      <c r="E6" s="8">
        <v>7.2748480084189146E-2</v>
      </c>
      <c r="F6" s="8">
        <v>-0.15412915075272013</v>
      </c>
      <c r="G6" s="8">
        <v>0.63176643891227457</v>
      </c>
      <c r="H6" s="4">
        <f>'PC 5'!B14/6</f>
        <v>7.9277287803056554E-2</v>
      </c>
      <c r="I6">
        <f t="shared" si="0"/>
        <v>0.47566372681833935</v>
      </c>
    </row>
    <row r="7" spans="1:9">
      <c r="A7" t="s">
        <v>96</v>
      </c>
      <c r="B7" s="8">
        <v>0.6077936623671979</v>
      </c>
      <c r="C7" s="8">
        <v>0.56078041881534491</v>
      </c>
      <c r="D7" s="8">
        <v>0.22446778650111796</v>
      </c>
      <c r="E7" s="8">
        <v>0.10482588659925834</v>
      </c>
      <c r="F7" s="8">
        <v>-0.50074493378584006</v>
      </c>
      <c r="G7" s="8">
        <v>-6.3178253767714437E-2</v>
      </c>
      <c r="H7" s="4">
        <f>'PC 6'!B16/6</f>
        <v>4.1115928561749636E-2</v>
      </c>
      <c r="I7">
        <f t="shared" si="0"/>
        <v>0.2466955713704978</v>
      </c>
    </row>
    <row r="12" spans="1:9">
      <c r="G12" s="6"/>
    </row>
    <row r="13" spans="1:9">
      <c r="F13" s="9"/>
      <c r="G13" s="12"/>
    </row>
    <row r="14" spans="1:9">
      <c r="F14" s="9"/>
      <c r="G14" s="12"/>
    </row>
    <row r="15" spans="1:9">
      <c r="F15" s="9"/>
      <c r="G15" s="12"/>
    </row>
    <row r="16" spans="1:9">
      <c r="F16" s="9"/>
      <c r="G16" s="12"/>
    </row>
    <row r="17" spans="6:7">
      <c r="F17" s="9"/>
      <c r="G17" s="12"/>
    </row>
    <row r="18" spans="6:7">
      <c r="F18" s="9"/>
      <c r="G18" s="12"/>
    </row>
    <row r="19" spans="6:7">
      <c r="G19" s="13"/>
    </row>
  </sheetData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zoomScale="140" zoomScaleNormal="140" workbookViewId="0">
      <selection sqref="A1:G4"/>
    </sheetView>
  </sheetViews>
  <sheetFormatPr defaultRowHeight="12.6"/>
  <cols>
    <col min="1" max="1" width="12.28515625" bestFit="1" customWidth="1"/>
    <col min="2" max="2" width="8.5703125" customWidth="1"/>
    <col min="4" max="4" width="7.85546875" customWidth="1"/>
    <col min="5" max="5" width="10.7109375" customWidth="1"/>
    <col min="6" max="6" width="19.28515625" bestFit="1" customWidth="1"/>
    <col min="7" max="7" width="17" customWidth="1"/>
  </cols>
  <sheetData>
    <row r="1" spans="1:9">
      <c r="B1" t="s">
        <v>90</v>
      </c>
      <c r="C1" t="s">
        <v>91</v>
      </c>
      <c r="D1" t="s">
        <v>92</v>
      </c>
      <c r="E1" t="s">
        <v>16</v>
      </c>
      <c r="F1" t="s">
        <v>17</v>
      </c>
      <c r="G1" t="s">
        <v>93</v>
      </c>
      <c r="H1" t="s">
        <v>94</v>
      </c>
    </row>
    <row r="2" spans="1:9">
      <c r="A2" t="s">
        <v>80</v>
      </c>
      <c r="B2" s="9">
        <v>6.7669843657569562E-2</v>
      </c>
      <c r="C2" s="9">
        <v>-0.38495423959941022</v>
      </c>
      <c r="D2" s="9">
        <v>0.42936581127886392</v>
      </c>
      <c r="E2" s="9">
        <v>0.55721973117171475</v>
      </c>
      <c r="F2" s="9">
        <v>-0.11352641683819713</v>
      </c>
      <c r="G2" s="9">
        <v>0.58266375945992621</v>
      </c>
      <c r="H2" s="4">
        <f>'PC 1'!B10/6</f>
        <v>0.32390624158780285</v>
      </c>
      <c r="I2">
        <f>6*H2</f>
        <v>1.943437449526817</v>
      </c>
    </row>
    <row r="3" spans="1:9">
      <c r="A3" t="s">
        <v>81</v>
      </c>
      <c r="B3" s="9">
        <v>0.72996473697190922</v>
      </c>
      <c r="C3" s="9">
        <v>-0.47571843265659347</v>
      </c>
      <c r="D3" s="9">
        <v>-0.46668512770200882</v>
      </c>
      <c r="E3" s="9">
        <v>-7.8588496848299758E-2</v>
      </c>
      <c r="F3" s="9">
        <v>0.12225245105789372</v>
      </c>
      <c r="G3" s="9">
        <v>4.3898660888217957E-2</v>
      </c>
      <c r="H3" s="4">
        <f>'PC 2'!B11/6</f>
        <v>0.25393353220004883</v>
      </c>
      <c r="I3">
        <f t="shared" ref="I3:I7" si="0">6*H3</f>
        <v>1.5236011932002929</v>
      </c>
    </row>
    <row r="4" spans="1:9">
      <c r="A4" t="s">
        <v>83</v>
      </c>
      <c r="B4" s="9">
        <v>0.23650484880697584</v>
      </c>
      <c r="C4" s="9">
        <v>0.42032975647420701</v>
      </c>
      <c r="D4" s="9">
        <v>0.15094788966795883</v>
      </c>
      <c r="E4" s="9">
        <v>0.14549038915792298</v>
      </c>
      <c r="F4" s="9">
        <v>0.83497722355419424</v>
      </c>
      <c r="G4" s="9">
        <v>0.16201985635076294</v>
      </c>
      <c r="H4" s="4">
        <f>'PC 3'!B12/6</f>
        <v>0.21003726011920479</v>
      </c>
      <c r="I4">
        <f t="shared" si="0"/>
        <v>1.2602235607152288</v>
      </c>
    </row>
    <row r="5" spans="1:9">
      <c r="A5" t="s">
        <v>86</v>
      </c>
      <c r="B5" s="9">
        <v>-9.9735932201710634E-2</v>
      </c>
      <c r="C5" s="9">
        <v>0.21346419846611975</v>
      </c>
      <c r="D5" s="9">
        <v>-0.54341158469297712</v>
      </c>
      <c r="E5" s="9">
        <v>0.77559983590222659</v>
      </c>
      <c r="F5" s="9">
        <v>-7.6064045619668272E-2</v>
      </c>
      <c r="G5" s="9">
        <v>-0.20457165889615692</v>
      </c>
      <c r="H5" s="4">
        <f>'PC 4'!B13/6</f>
        <v>9.1729662338553938E-2</v>
      </c>
      <c r="I5">
        <f t="shared" si="0"/>
        <v>0.5503779740313236</v>
      </c>
    </row>
    <row r="6" spans="1:9">
      <c r="A6" t="s">
        <v>95</v>
      </c>
      <c r="B6" s="9">
        <v>-0.15408037778901862</v>
      </c>
      <c r="C6" s="9">
        <v>0.30122675503138924</v>
      </c>
      <c r="D6" s="9">
        <v>-0.46922124528839776</v>
      </c>
      <c r="E6" s="9">
        <v>-0.24177930988822036</v>
      </c>
      <c r="F6" s="9">
        <v>-0.13028490392645325</v>
      </c>
      <c r="G6" s="9">
        <v>0.76806386717606689</v>
      </c>
      <c r="H6" s="4">
        <f>'PC 5'!B14/6</f>
        <v>7.9277287803056554E-2</v>
      </c>
      <c r="I6">
        <f t="shared" si="0"/>
        <v>0.47566372681833935</v>
      </c>
    </row>
    <row r="7" spans="1:9">
      <c r="A7" t="s">
        <v>96</v>
      </c>
      <c r="B7" s="8">
        <v>0.61074190191717415</v>
      </c>
      <c r="C7" s="8">
        <v>0.55927754111754457</v>
      </c>
      <c r="D7" s="8">
        <v>0.24500735840643786</v>
      </c>
      <c r="E7" s="8">
        <v>4.1726302390276179E-2</v>
      </c>
      <c r="F7" s="8">
        <v>-0.50204888917068202</v>
      </c>
      <c r="G7" s="8">
        <v>-1.9501039779964577E-2</v>
      </c>
      <c r="H7" s="4">
        <f>B16/6</f>
        <v>0</v>
      </c>
      <c r="I7">
        <f t="shared" si="0"/>
        <v>0</v>
      </c>
    </row>
    <row r="9" spans="1:9" ht="24.95">
      <c r="A9" s="6" t="s">
        <v>107</v>
      </c>
      <c r="B9" s="10">
        <f>SUMPRODUCT(B2:B4,B2:B4)</f>
        <v>0.59336226847231899</v>
      </c>
      <c r="C9" s="10">
        <f t="shared" ref="C9:G9" si="1">SUMPRODUCT(C2:C4,C2:C4)</f>
        <v>0.5511748979324721</v>
      </c>
      <c r="D9" s="10">
        <f t="shared" si="1"/>
        <v>0.42493527370860756</v>
      </c>
      <c r="E9" s="10">
        <f t="shared" si="1"/>
        <v>0.33783743398127714</v>
      </c>
      <c r="F9" s="10">
        <f t="shared" si="1"/>
        <v>0.7250208729640536</v>
      </c>
      <c r="G9" s="10">
        <f t="shared" si="1"/>
        <v>0.3676745828676754</v>
      </c>
    </row>
    <row r="10" spans="1:9">
      <c r="A10" t="s">
        <v>108</v>
      </c>
      <c r="B10" s="9">
        <f>SUMPRODUCT(B2:B7,B2:B7)</f>
        <v>1.000055958221477</v>
      </c>
      <c r="C10" s="9">
        <f t="shared" ref="C10:G10" si="2">SUMPRODUCT(C2:C7,C2:C7)</f>
        <v>1.0002707879044823</v>
      </c>
      <c r="D10" s="9">
        <f t="shared" si="2"/>
        <v>1.0004286067904355</v>
      </c>
      <c r="E10" s="9">
        <f t="shared" si="2"/>
        <v>0.99959085843402684</v>
      </c>
      <c r="F10" s="9">
        <f t="shared" si="2"/>
        <v>0.99983385530872559</v>
      </c>
      <c r="G10" s="9">
        <f t="shared" si="2"/>
        <v>0.99982654110515579</v>
      </c>
    </row>
    <row r="13" spans="1:9">
      <c r="F13" s="9"/>
    </row>
    <row r="14" spans="1:9">
      <c r="F14" s="9"/>
    </row>
    <row r="15" spans="1:9">
      <c r="F15" s="9"/>
    </row>
    <row r="16" spans="1:9">
      <c r="F16" s="9"/>
    </row>
    <row r="17" spans="6:6">
      <c r="F17" s="9"/>
    </row>
    <row r="18" spans="6:6">
      <c r="F18" s="9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6"/>
  <sheetViews>
    <sheetView topLeftCell="A8" zoomScaleNormal="100" workbookViewId="0">
      <selection activeCell="O9" sqref="O9"/>
    </sheetView>
  </sheetViews>
  <sheetFormatPr defaultRowHeight="12.6"/>
  <cols>
    <col min="1" max="1" width="5.140625" customWidth="1"/>
    <col min="2" max="2" width="6" customWidth="1"/>
    <col min="4" max="4" width="7.85546875" customWidth="1"/>
    <col min="5" max="5" width="8.28515625" customWidth="1"/>
    <col min="6" max="6" width="8.7109375" customWidth="1"/>
    <col min="7" max="7" width="8.5703125" customWidth="1"/>
    <col min="8" max="8" width="7.85546875" customWidth="1"/>
    <col min="9" max="9" width="4.85546875" customWidth="1"/>
  </cols>
  <sheetData>
    <row r="1" spans="1:18" ht="37.5">
      <c r="B1" t="s">
        <v>90</v>
      </c>
      <c r="C1" t="s">
        <v>91</v>
      </c>
      <c r="D1" t="s">
        <v>92</v>
      </c>
      <c r="E1" t="s">
        <v>16</v>
      </c>
      <c r="F1" s="6" t="s">
        <v>17</v>
      </c>
      <c r="G1" s="6" t="s">
        <v>93</v>
      </c>
      <c r="H1" s="6" t="s">
        <v>94</v>
      </c>
    </row>
    <row r="2" spans="1:18">
      <c r="A2" t="s">
        <v>80</v>
      </c>
      <c r="B2" s="9">
        <v>6.7669843657569562E-2</v>
      </c>
      <c r="C2" s="9">
        <v>-0.38495423959941022</v>
      </c>
      <c r="D2" s="9">
        <v>0.42936581127886392</v>
      </c>
      <c r="E2" s="9">
        <v>0.55721973117171475</v>
      </c>
      <c r="F2" s="9">
        <v>-0.11352641683819713</v>
      </c>
      <c r="G2" s="9">
        <v>0.58266375945992621</v>
      </c>
      <c r="H2" s="4">
        <f>'PC 1'!B10/6</f>
        <v>0.32390624158780285</v>
      </c>
      <c r="I2">
        <f>6*H2</f>
        <v>1.943437449526817</v>
      </c>
    </row>
    <row r="3" spans="1:18">
      <c r="A3" t="s">
        <v>81</v>
      </c>
      <c r="B3" s="9">
        <v>0.72996473697190922</v>
      </c>
      <c r="C3" s="9">
        <v>-0.47571843265659347</v>
      </c>
      <c r="D3" s="9">
        <v>-0.46668512770200882</v>
      </c>
      <c r="E3" s="9">
        <v>-7.8588496848299758E-2</v>
      </c>
      <c r="F3" s="9">
        <v>0.12225245105789372</v>
      </c>
      <c r="G3" s="9">
        <v>4.3898660888217957E-2</v>
      </c>
      <c r="H3" s="4">
        <f>'PC 2'!B11/6</f>
        <v>0.25393353220004883</v>
      </c>
      <c r="I3">
        <f t="shared" ref="I3:I7" si="0">6*H3</f>
        <v>1.5236011932002929</v>
      </c>
    </row>
    <row r="4" spans="1:18">
      <c r="A4" t="s">
        <v>83</v>
      </c>
      <c r="B4" s="9">
        <v>0.23650484880697584</v>
      </c>
      <c r="C4" s="9">
        <v>0.42032975647420701</v>
      </c>
      <c r="D4" s="9">
        <v>0.15094788966795883</v>
      </c>
      <c r="E4" s="9">
        <v>0.14549038915792298</v>
      </c>
      <c r="F4" s="9">
        <v>0.83497722355419424</v>
      </c>
      <c r="G4" s="9">
        <v>0.16201985635076294</v>
      </c>
      <c r="H4" s="4">
        <f>'PC 3'!B12/6</f>
        <v>0.21003726011920479</v>
      </c>
      <c r="I4">
        <f t="shared" si="0"/>
        <v>1.2602235607152288</v>
      </c>
    </row>
    <row r="5" spans="1:18">
      <c r="A5" t="s">
        <v>86</v>
      </c>
      <c r="B5" s="9">
        <v>-0.12722318427810245</v>
      </c>
      <c r="C5" s="9">
        <v>-3.2846241547606805E-2</v>
      </c>
      <c r="D5" s="9">
        <v>-0.32617086942712031</v>
      </c>
      <c r="E5" s="9">
        <v>0.78536047871113734</v>
      </c>
      <c r="F5" s="9">
        <v>7.2892047863813716E-2</v>
      </c>
      <c r="G5" s="9">
        <v>-0.50423156017553517</v>
      </c>
      <c r="H5" s="4">
        <f>'PC 4'!B13/6</f>
        <v>9.1729662338553938E-2</v>
      </c>
      <c r="I5">
        <f t="shared" si="0"/>
        <v>0.5503779740313236</v>
      </c>
    </row>
    <row r="6" spans="1:18">
      <c r="A6" t="s">
        <v>95</v>
      </c>
      <c r="B6" s="9">
        <v>-0.17477842722582373</v>
      </c>
      <c r="C6" s="9">
        <v>0.36508980507942262</v>
      </c>
      <c r="D6" s="9">
        <v>-0.63874040562696155</v>
      </c>
      <c r="E6" s="9">
        <v>7.2748480084189146E-2</v>
      </c>
      <c r="F6" s="9">
        <v>-0.15412915075272013</v>
      </c>
      <c r="G6" s="9">
        <v>0.63176643891227457</v>
      </c>
      <c r="H6" s="4">
        <f>'PC 5'!B14/6</f>
        <v>7.9277287803056554E-2</v>
      </c>
      <c r="I6">
        <f t="shared" si="0"/>
        <v>0.47566372681833935</v>
      </c>
    </row>
    <row r="7" spans="1:18">
      <c r="A7" t="s">
        <v>96</v>
      </c>
      <c r="B7" s="9">
        <v>0.6077936623671979</v>
      </c>
      <c r="C7" s="9">
        <v>0.56078041881534491</v>
      </c>
      <c r="D7" s="9">
        <v>0.22446778650111796</v>
      </c>
      <c r="E7" s="9">
        <v>0.10482588659925834</v>
      </c>
      <c r="F7" s="9">
        <v>-0.50074493378584006</v>
      </c>
      <c r="G7" s="9">
        <v>-6.3178253767714437E-2</v>
      </c>
      <c r="H7" s="4">
        <f>B16/6</f>
        <v>0</v>
      </c>
      <c r="I7">
        <f t="shared" si="0"/>
        <v>0</v>
      </c>
    </row>
    <row r="9" spans="1:18">
      <c r="O9" t="s">
        <v>109</v>
      </c>
    </row>
    <row r="10" spans="1:18" ht="25.5">
      <c r="E10" s="16" t="s">
        <v>110</v>
      </c>
      <c r="F10" s="16" t="s">
        <v>111</v>
      </c>
      <c r="G10" s="16" t="s">
        <v>112</v>
      </c>
      <c r="J10" s="26" t="s">
        <v>113</v>
      </c>
      <c r="M10" t="s">
        <v>114</v>
      </c>
      <c r="P10" s="18" t="s">
        <v>115</v>
      </c>
      <c r="Q10" s="18" t="s">
        <v>116</v>
      </c>
      <c r="R10" s="18" t="s">
        <v>117</v>
      </c>
    </row>
    <row r="11" spans="1:18" ht="21">
      <c r="D11" s="24" t="s">
        <v>90</v>
      </c>
      <c r="E11" s="15">
        <v>6.7669843657569562E-2</v>
      </c>
      <c r="F11" s="15">
        <v>0.72996473697190922</v>
      </c>
      <c r="G11" s="15">
        <v>0.23650484880697584</v>
      </c>
      <c r="J11" s="27">
        <v>0.99538795659855028</v>
      </c>
      <c r="K11" s="27">
        <v>-8.9858298180003598E-2</v>
      </c>
      <c r="L11" s="27">
        <v>3.3590208495215997E-2</v>
      </c>
      <c r="M11">
        <f>SUMPRODUCT(J11:L11,J11:L11)</f>
        <v>0.999999999999996</v>
      </c>
      <c r="O11" s="30" t="s">
        <v>93</v>
      </c>
      <c r="P11" s="14">
        <v>0.59603538174391946</v>
      </c>
      <c r="Q11" s="14">
        <v>9.9365747143625213E-2</v>
      </c>
      <c r="R11" s="14">
        <v>-5.0426727750670669E-2</v>
      </c>
    </row>
    <row r="12" spans="1:18">
      <c r="D12" s="24" t="s">
        <v>91</v>
      </c>
      <c r="E12" s="15">
        <v>-0.38495423959941022</v>
      </c>
      <c r="F12" s="15">
        <v>-0.47571843265659347</v>
      </c>
      <c r="G12" s="15">
        <v>0.42032975647420701</v>
      </c>
      <c r="J12" s="27">
        <v>3.1881495651031502E-2</v>
      </c>
      <c r="K12" s="27">
        <v>0.64010853728878836</v>
      </c>
      <c r="L12" s="27">
        <v>0.7676227137889482</v>
      </c>
      <c r="M12">
        <f t="shared" ref="M12:M13" si="1">SUMPRODUCT(J12:L12,J12:L12)</f>
        <v>0.99999999999964839</v>
      </c>
      <c r="O12" s="31" t="s">
        <v>16</v>
      </c>
      <c r="P12" s="14">
        <v>0.56530806475608464</v>
      </c>
      <c r="Q12" s="14">
        <v>1.0634855317990216E-2</v>
      </c>
      <c r="R12" s="14">
        <v>-0.1347261138583524</v>
      </c>
    </row>
    <row r="13" spans="1:18">
      <c r="D13" s="24" t="s">
        <v>92</v>
      </c>
      <c r="E13" s="15">
        <v>0.42936581127886392</v>
      </c>
      <c r="F13" s="15">
        <v>-0.46668512770200882</v>
      </c>
      <c r="G13" s="15">
        <v>0.15094788966795883</v>
      </c>
      <c r="J13" s="27">
        <v>9.047864993253657E-2</v>
      </c>
      <c r="K13" s="27">
        <v>0.76301149843095317</v>
      </c>
      <c r="L13" s="27">
        <v>-0.64002114587581727</v>
      </c>
      <c r="M13">
        <f t="shared" si="1"/>
        <v>0.99999999999965716</v>
      </c>
      <c r="O13" s="31" t="s">
        <v>92</v>
      </c>
      <c r="P13" s="14">
        <v>0.42616449892023689</v>
      </c>
      <c r="Q13" s="14">
        <v>-0.2221362400854201</v>
      </c>
      <c r="R13" s="14">
        <v>-0.44042545840280667</v>
      </c>
    </row>
    <row r="14" spans="1:18">
      <c r="D14" s="24" t="s">
        <v>16</v>
      </c>
      <c r="E14" s="15">
        <v>0.55721973117171475</v>
      </c>
      <c r="F14" s="15">
        <v>-7.8588496848299758E-2</v>
      </c>
      <c r="G14" s="15">
        <v>0.14549038915792298</v>
      </c>
      <c r="O14" s="31" t="s">
        <v>90</v>
      </c>
      <c r="P14" s="14">
        <v>0.11202875441138166</v>
      </c>
      <c r="Q14" s="14">
        <v>0.64163188214070443</v>
      </c>
      <c r="R14" s="14">
        <v>0.41124245218328159</v>
      </c>
    </row>
    <row r="15" spans="1:18" ht="31.5">
      <c r="D15" s="25" t="s">
        <v>17</v>
      </c>
      <c r="E15" s="15">
        <v>-0.11352641683819713</v>
      </c>
      <c r="F15" s="15">
        <v>0.12225245105789372</v>
      </c>
      <c r="G15" s="15">
        <v>0.83497722355419424</v>
      </c>
      <c r="O15" s="30" t="s">
        <v>17</v>
      </c>
      <c r="P15" s="14">
        <v>-3.3557625178196854E-2</v>
      </c>
      <c r="Q15" s="14">
        <v>0.72555335074199434</v>
      </c>
      <c r="R15" s="14">
        <v>-0.44437269716226269</v>
      </c>
    </row>
    <row r="16" spans="1:18" ht="21.6">
      <c r="D16" s="25" t="s">
        <v>93</v>
      </c>
      <c r="E16" s="15">
        <v>0.58266375945992621</v>
      </c>
      <c r="F16" s="15">
        <v>4.3898660888217957E-2</v>
      </c>
      <c r="G16" s="15">
        <v>0.16201985635076294</v>
      </c>
      <c r="H16" s="16" t="s">
        <v>118</v>
      </c>
      <c r="J16" t="s">
        <v>119</v>
      </c>
      <c r="K16" s="9">
        <f>SUMPRODUCT(J11:L11,J12:L12)</f>
        <v>-4.1792957983233237E-14</v>
      </c>
      <c r="O16" s="31" t="s">
        <v>91</v>
      </c>
      <c r="P16" s="14">
        <v>-0.36031456018840424</v>
      </c>
      <c r="Q16" s="14">
        <v>5.0796340080955682E-2</v>
      </c>
      <c r="R16" s="14">
        <v>-0.64712289982886606</v>
      </c>
    </row>
    <row r="17" spans="4:11">
      <c r="D17" s="28" t="s">
        <v>120</v>
      </c>
      <c r="E17" s="17">
        <f>STDEV(E11:E16)</f>
        <v>0.39597880617046149</v>
      </c>
      <c r="F17" s="17">
        <f t="shared" ref="F17:G17" si="2">STDEV(F11:F16)</f>
        <v>0.44663216356001578</v>
      </c>
      <c r="G17" s="17">
        <f t="shared" si="2"/>
        <v>0.27058317588905195</v>
      </c>
      <c r="H17">
        <f>AVERAGE(E17:G17)</f>
        <v>0.3710647152065098</v>
      </c>
      <c r="J17" t="s">
        <v>121</v>
      </c>
      <c r="K17" s="9">
        <f>SUMPRODUCT(J11:L11,J13:L13)</f>
        <v>4.7444687067965674E-14</v>
      </c>
    </row>
    <row r="18" spans="4:11" ht="26.1">
      <c r="E18" s="19" t="s">
        <v>115</v>
      </c>
      <c r="F18" s="20" t="s">
        <v>116</v>
      </c>
      <c r="G18" s="19" t="s">
        <v>117</v>
      </c>
      <c r="H18" s="18"/>
      <c r="J18" t="s">
        <v>122</v>
      </c>
      <c r="K18" s="9">
        <f>SUMPRODUCT(J12:L12,J13:L13)</f>
        <v>-7.6605388699135801E-15</v>
      </c>
    </row>
    <row r="19" spans="4:11">
      <c r="E19" s="15">
        <f t="array" ref="E19:G24">MMULT(E11:G16,J11:L13)</f>
        <v>0.11202875441138166</v>
      </c>
      <c r="F19" s="15">
        <v>0.64163188214070443</v>
      </c>
      <c r="G19" s="14">
        <v>0.41124245218328159</v>
      </c>
      <c r="H19" s="14"/>
    </row>
    <row r="20" spans="4:11">
      <c r="E20" s="15">
        <v>-0.36031456018840424</v>
      </c>
      <c r="F20" s="15">
        <v>5.0796340080955682E-2</v>
      </c>
      <c r="G20" s="14">
        <v>-0.64712289982886606</v>
      </c>
      <c r="H20" s="14"/>
    </row>
    <row r="21" spans="4:11">
      <c r="E21" s="15">
        <v>0.42616449892023689</v>
      </c>
      <c r="F21" s="15">
        <v>-0.2221362400854201</v>
      </c>
      <c r="G21" s="14">
        <v>-0.44042545840280667</v>
      </c>
      <c r="H21" s="14"/>
    </row>
    <row r="22" spans="4:11">
      <c r="E22" s="15">
        <v>0.56530806475608464</v>
      </c>
      <c r="F22" s="15">
        <v>1.0634855317990216E-2</v>
      </c>
      <c r="G22" s="14">
        <v>-0.1347261138583524</v>
      </c>
      <c r="H22" s="14"/>
    </row>
    <row r="23" spans="4:11">
      <c r="E23" s="15">
        <v>-3.3557625178196854E-2</v>
      </c>
      <c r="F23" s="15">
        <v>0.72555335074199434</v>
      </c>
      <c r="G23" s="14">
        <v>-0.44437269716226269</v>
      </c>
      <c r="H23" s="14"/>
    </row>
    <row r="24" spans="4:11">
      <c r="E24" s="15">
        <v>0.59603538174391946</v>
      </c>
      <c r="F24" s="15">
        <v>9.9365747143625213E-2</v>
      </c>
      <c r="G24" s="14">
        <v>-5.0426727750670669E-2</v>
      </c>
      <c r="H24" s="14"/>
    </row>
    <row r="25" spans="4:11" ht="12.95">
      <c r="E25" s="14"/>
      <c r="F25" s="14"/>
      <c r="G25" s="14"/>
      <c r="H25" s="21" t="s">
        <v>118</v>
      </c>
    </row>
    <row r="26" spans="4:11" ht="12.95">
      <c r="D26" s="22" t="s">
        <v>120</v>
      </c>
      <c r="E26" s="23">
        <f>STDEV(E19:E24)</f>
        <v>0.37837126355638895</v>
      </c>
      <c r="F26" s="23">
        <f t="shared" ref="F26:G26" si="3">STDEV(F19:F24)</f>
        <v>0.37837150130254527</v>
      </c>
      <c r="G26" s="23">
        <f t="shared" si="3"/>
        <v>0.37837144904628628</v>
      </c>
      <c r="H26" s="21">
        <f>AVERAGE(E26:G26)</f>
        <v>0.37837140463507346</v>
      </c>
    </row>
  </sheetData>
  <sortState xmlns:xlrd2="http://schemas.microsoft.com/office/spreadsheetml/2017/richdata2" ref="O11:R16">
    <sortCondition descending="1" ref="P11:P16"/>
    <sortCondition descending="1" ref="Q11:Q16"/>
    <sortCondition descending="1" ref="R11:R16"/>
  </sortState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2F1126E650D428AAF4DCCFBB26E19" ma:contentTypeVersion="2" ma:contentTypeDescription="Create a new document." ma:contentTypeScope="" ma:versionID="e301797d7c2b62e6c7b5c831ddb8a292">
  <xsd:schema xmlns:xsd="http://www.w3.org/2001/XMLSchema" xmlns:xs="http://www.w3.org/2001/XMLSchema" xmlns:p="http://schemas.microsoft.com/office/2006/metadata/properties" xmlns:ns2="28a4c2e2-19fe-42a5-bd58-72eddb65ae70" targetNamespace="http://schemas.microsoft.com/office/2006/metadata/properties" ma:root="true" ma:fieldsID="b9f14c03ef65cd0974307c402b4fff40" ns2:_="">
    <xsd:import namespace="28a4c2e2-19fe-42a5-bd58-72eddb65a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4c2e2-19fe-42a5-bd58-72eddb65a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627519-6AE6-4A0B-8456-8A0B6DF9742E}"/>
</file>

<file path=customXml/itemProps2.xml><?xml version="1.0" encoding="utf-8"?>
<ds:datastoreItem xmlns:ds="http://schemas.openxmlformats.org/officeDocument/2006/customXml" ds:itemID="{F96D32E4-DF49-4F49-81ED-98FE84D16EA5}"/>
</file>

<file path=customXml/itemProps3.xml><?xml version="1.0" encoding="utf-8"?>
<ds:datastoreItem xmlns:ds="http://schemas.openxmlformats.org/officeDocument/2006/customXml" ds:itemID="{07A8D178-3223-40A5-909E-5F6D00CB0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SNEHA BHADAURIA - 70362019005</cp:lastModifiedBy>
  <cp:revision/>
  <dcterms:created xsi:type="dcterms:W3CDTF">2013-06-07T00:31:02Z</dcterms:created>
  <dcterms:modified xsi:type="dcterms:W3CDTF">2020-10-03T19:03:08Z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0x0101006A92F1126E650D428AAF4DCCFBB26E19</vt:lpwstr>
  </property>
</Properties>
</file>