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3" i="1"/>
  <c r="I41"/>
  <c r="I38"/>
  <c r="C40"/>
  <c r="G41"/>
  <c r="G38"/>
  <c r="H41"/>
  <c r="H38"/>
  <c r="D40"/>
  <c r="H33"/>
  <c r="H23"/>
  <c r="I28"/>
  <c r="G31"/>
  <c r="G28"/>
  <c r="H28"/>
  <c r="H31"/>
  <c r="C30"/>
  <c r="D30" s="1"/>
  <c r="H21"/>
  <c r="G21"/>
  <c r="H18"/>
  <c r="G18"/>
  <c r="G23"/>
  <c r="G12"/>
  <c r="H10"/>
  <c r="G10"/>
  <c r="I10" s="1"/>
  <c r="H7"/>
  <c r="I7" s="1"/>
  <c r="G7"/>
  <c r="C41"/>
  <c r="D38"/>
  <c r="C38"/>
  <c r="E38" s="1"/>
  <c r="C31"/>
  <c r="C28"/>
  <c r="C23"/>
  <c r="C22"/>
  <c r="C20"/>
  <c r="C13"/>
  <c r="C12"/>
  <c r="D12" s="1"/>
  <c r="C8"/>
  <c r="I43" l="1"/>
  <c r="I33"/>
  <c r="I31"/>
  <c r="D22"/>
  <c r="I18"/>
  <c r="I21"/>
  <c r="H12"/>
  <c r="I12" s="1"/>
  <c r="I23" l="1"/>
</calcChain>
</file>

<file path=xl/sharedStrings.xml><?xml version="1.0" encoding="utf-8"?>
<sst xmlns="http://schemas.openxmlformats.org/spreadsheetml/2006/main" count="58" uniqueCount="32">
  <si>
    <t>YTM Exercise</t>
  </si>
  <si>
    <t>Q1</t>
  </si>
  <si>
    <t>P</t>
  </si>
  <si>
    <t>M</t>
  </si>
  <si>
    <t>C @ 12%</t>
  </si>
  <si>
    <t>n</t>
  </si>
  <si>
    <t>YTM</t>
  </si>
  <si>
    <t>Q2</t>
  </si>
  <si>
    <t>C @ 14%</t>
  </si>
  <si>
    <t>Q3</t>
  </si>
  <si>
    <t>Q4</t>
  </si>
  <si>
    <t>p @ 18%</t>
  </si>
  <si>
    <t>PVIFA @ 18%</t>
  </si>
  <si>
    <t>PVIF @ 18%</t>
  </si>
  <si>
    <t>For 7 years</t>
  </si>
  <si>
    <t>p @ 19%</t>
  </si>
  <si>
    <t>PVIFA @ 19%</t>
  </si>
  <si>
    <t>PVIF @ 19%</t>
  </si>
  <si>
    <t>For 10 years</t>
  </si>
  <si>
    <t>PVIFA @ 13%</t>
  </si>
  <si>
    <t>PVIF @ 13%</t>
  </si>
  <si>
    <t>For 5 years</t>
  </si>
  <si>
    <t>p @ 13%</t>
  </si>
  <si>
    <t>p @ 12%</t>
  </si>
  <si>
    <t>PVIFA @ 12%</t>
  </si>
  <si>
    <t>PVIF @ 12%</t>
  </si>
  <si>
    <t>For 4 years</t>
  </si>
  <si>
    <t xml:space="preserve">YTM </t>
  </si>
  <si>
    <t>C + (M-P)/n</t>
  </si>
  <si>
    <t>M*0.4 + P*0.6</t>
  </si>
  <si>
    <t>PVIFA @ 20%</t>
  </si>
  <si>
    <t>PVIF @ 20%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</si>
</sst>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3"/>
  <sheetViews>
    <sheetView tabSelected="1" topLeftCell="A23" workbookViewId="0">
      <selection activeCell="K38" sqref="K38:N38"/>
    </sheetView>
  </sheetViews>
  <sheetFormatPr defaultRowHeight="15"/>
  <cols>
    <col min="4" max="4" width="10.140625" bestFit="1" customWidth="1"/>
    <col min="7" max="7" width="12.140625" customWidth="1"/>
  </cols>
  <sheetData>
    <row r="2" spans="1:9" ht="23.25">
      <c r="B2" t="s">
        <v>27</v>
      </c>
      <c r="C2" s="7" t="s">
        <v>28</v>
      </c>
    </row>
    <row r="3" spans="1:9" ht="23.25">
      <c r="C3" s="8" t="s">
        <v>29</v>
      </c>
    </row>
    <row r="4" spans="1:9">
      <c r="B4" s="1" t="s">
        <v>0</v>
      </c>
      <c r="G4" t="s">
        <v>14</v>
      </c>
    </row>
    <row r="5" spans="1:9">
      <c r="G5" t="s">
        <v>12</v>
      </c>
      <c r="H5" t="s">
        <v>13</v>
      </c>
    </row>
    <row r="6" spans="1:9">
      <c r="A6" t="s">
        <v>1</v>
      </c>
      <c r="B6" t="s">
        <v>2</v>
      </c>
      <c r="C6">
        <v>750</v>
      </c>
      <c r="G6">
        <v>3.8119999999999998</v>
      </c>
      <c r="H6">
        <v>0.314</v>
      </c>
    </row>
    <row r="7" spans="1:9">
      <c r="B7" t="s">
        <v>3</v>
      </c>
      <c r="C7">
        <v>1000</v>
      </c>
      <c r="F7" t="s">
        <v>11</v>
      </c>
      <c r="G7" s="5">
        <f>120*G6</f>
        <v>457.44</v>
      </c>
      <c r="H7">
        <f>1000*H6</f>
        <v>314</v>
      </c>
      <c r="I7" s="5">
        <f>G7+H7</f>
        <v>771.44</v>
      </c>
    </row>
    <row r="8" spans="1:9">
      <c r="B8" t="s">
        <v>4</v>
      </c>
      <c r="C8">
        <f>C7*12%</f>
        <v>120</v>
      </c>
      <c r="G8" t="s">
        <v>16</v>
      </c>
      <c r="H8" t="s">
        <v>17</v>
      </c>
    </row>
    <row r="9" spans="1:9">
      <c r="B9" t="s">
        <v>5</v>
      </c>
      <c r="C9">
        <v>7</v>
      </c>
      <c r="G9">
        <v>3.706</v>
      </c>
      <c r="H9">
        <v>0.29599999999999999</v>
      </c>
    </row>
    <row r="10" spans="1:9">
      <c r="F10" t="s">
        <v>15</v>
      </c>
      <c r="G10" s="5">
        <f>120*G9</f>
        <v>444.71999999999997</v>
      </c>
      <c r="H10">
        <f>1000*H9</f>
        <v>296</v>
      </c>
      <c r="I10" s="5">
        <f>G10+H10</f>
        <v>740.72</v>
      </c>
    </row>
    <row r="12" spans="1:9">
      <c r="B12" s="1" t="s">
        <v>6</v>
      </c>
      <c r="C12" s="3">
        <f>120+(1000-750)/7</f>
        <v>155.71428571428572</v>
      </c>
      <c r="D12" s="4">
        <f>C12/C13*100</f>
        <v>18.319327731092439</v>
      </c>
      <c r="F12" s="1" t="s">
        <v>6</v>
      </c>
      <c r="G12">
        <f>18</f>
        <v>18</v>
      </c>
      <c r="H12">
        <f>(I7-C6)/(I7-I10)</f>
        <v>0.69791666666666785</v>
      </c>
      <c r="I12" s="6">
        <f>G12+H12</f>
        <v>18.697916666666668</v>
      </c>
    </row>
    <row r="13" spans="1:9">
      <c r="C13">
        <f>(1000*0.4)+(750*0.6)</f>
        <v>850</v>
      </c>
    </row>
    <row r="15" spans="1:9">
      <c r="G15" t="s">
        <v>18</v>
      </c>
    </row>
    <row r="16" spans="1:9">
      <c r="G16" t="s">
        <v>12</v>
      </c>
      <c r="H16" t="s">
        <v>13</v>
      </c>
    </row>
    <row r="17" spans="1:9">
      <c r="A17" t="s">
        <v>7</v>
      </c>
      <c r="B17" t="s">
        <v>2</v>
      </c>
      <c r="C17">
        <v>80</v>
      </c>
      <c r="G17">
        <v>4.4939999999999998</v>
      </c>
      <c r="H17">
        <v>0.191</v>
      </c>
    </row>
    <row r="18" spans="1:9">
      <c r="B18" t="s">
        <v>3</v>
      </c>
      <c r="C18">
        <v>100</v>
      </c>
      <c r="F18" t="s">
        <v>11</v>
      </c>
      <c r="G18" s="5">
        <f>C20*G17</f>
        <v>62.916000000000004</v>
      </c>
      <c r="H18">
        <f>C18*H17</f>
        <v>19.100000000000001</v>
      </c>
      <c r="I18" s="5">
        <f>G18+H18</f>
        <v>82.016000000000005</v>
      </c>
    </row>
    <row r="19" spans="1:9">
      <c r="B19" t="s">
        <v>5</v>
      </c>
      <c r="C19">
        <v>10</v>
      </c>
      <c r="G19" t="s">
        <v>16</v>
      </c>
      <c r="H19" t="s">
        <v>17</v>
      </c>
    </row>
    <row r="20" spans="1:9">
      <c r="B20" t="s">
        <v>8</v>
      </c>
      <c r="C20">
        <f>C18*14%</f>
        <v>14.000000000000002</v>
      </c>
      <c r="G20">
        <v>4.3390000000000004</v>
      </c>
      <c r="H20">
        <v>0.17599999999999999</v>
      </c>
    </row>
    <row r="21" spans="1:9">
      <c r="F21" t="s">
        <v>15</v>
      </c>
      <c r="G21" s="5">
        <f>C20*G20</f>
        <v>60.746000000000016</v>
      </c>
      <c r="H21">
        <f>C18*H20</f>
        <v>17.599999999999998</v>
      </c>
      <c r="I21" s="5">
        <f>G21+H21</f>
        <v>78.346000000000018</v>
      </c>
    </row>
    <row r="22" spans="1:9">
      <c r="B22" t="s">
        <v>6</v>
      </c>
      <c r="C22" s="2">
        <f>14+(100-80)/10</f>
        <v>16</v>
      </c>
      <c r="D22" s="4">
        <f>C22/C23*100</f>
        <v>18.181818181818183</v>
      </c>
    </row>
    <row r="23" spans="1:9">
      <c r="C23">
        <f>(100*0.4)+(80*0.6)</f>
        <v>88</v>
      </c>
      <c r="F23" s="1" t="s">
        <v>6</v>
      </c>
      <c r="G23">
        <f>18</f>
        <v>18</v>
      </c>
      <c r="H23">
        <f>(I18-C17)/(I18-I21)</f>
        <v>0.54931880108992159</v>
      </c>
      <c r="I23" s="6">
        <f>G23+H23</f>
        <v>18.549318801089921</v>
      </c>
    </row>
    <row r="25" spans="1:9">
      <c r="A25" t="s">
        <v>9</v>
      </c>
      <c r="B25" t="s">
        <v>2</v>
      </c>
      <c r="C25">
        <v>1050</v>
      </c>
      <c r="G25" t="s">
        <v>21</v>
      </c>
    </row>
    <row r="26" spans="1:9">
      <c r="B26" t="s">
        <v>3</v>
      </c>
      <c r="C26">
        <v>1000</v>
      </c>
      <c r="G26" t="s">
        <v>24</v>
      </c>
      <c r="H26" t="s">
        <v>25</v>
      </c>
    </row>
    <row r="27" spans="1:9">
      <c r="B27" t="s">
        <v>5</v>
      </c>
      <c r="C27">
        <v>5</v>
      </c>
      <c r="G27">
        <v>3.605</v>
      </c>
      <c r="H27">
        <v>0.56699999999999995</v>
      </c>
    </row>
    <row r="28" spans="1:9">
      <c r="B28" t="s">
        <v>8</v>
      </c>
      <c r="C28">
        <f>C26*14%</f>
        <v>140</v>
      </c>
      <c r="F28" t="s">
        <v>23</v>
      </c>
      <c r="G28">
        <f>140*G27</f>
        <v>504.7</v>
      </c>
      <c r="H28">
        <f>1000*H27</f>
        <v>567</v>
      </c>
      <c r="I28">
        <f>G28+H28</f>
        <v>1071.7</v>
      </c>
    </row>
    <row r="29" spans="1:9">
      <c r="G29" t="s">
        <v>19</v>
      </c>
      <c r="H29" t="s">
        <v>20</v>
      </c>
    </row>
    <row r="30" spans="1:9">
      <c r="B30" s="1" t="s">
        <v>6</v>
      </c>
      <c r="C30" s="3">
        <f>140+(1000-1050)/5</f>
        <v>130</v>
      </c>
      <c r="D30" s="4">
        <f>C30/C31*100</f>
        <v>12.621359223300971</v>
      </c>
      <c r="G30">
        <v>3.5169999999999999</v>
      </c>
      <c r="H30">
        <v>0.54300000000000004</v>
      </c>
    </row>
    <row r="31" spans="1:9">
      <c r="C31">
        <f>(1050*0.6)+(1000*0.4)</f>
        <v>1030</v>
      </c>
      <c r="F31" t="s">
        <v>22</v>
      </c>
      <c r="G31">
        <f>140*G30</f>
        <v>492.38</v>
      </c>
      <c r="H31">
        <f>1000*H30</f>
        <v>543</v>
      </c>
      <c r="I31">
        <f>G31+H31</f>
        <v>1035.3800000000001</v>
      </c>
    </row>
    <row r="33" spans="1:9">
      <c r="F33" s="1" t="s">
        <v>6</v>
      </c>
      <c r="G33">
        <v>12</v>
      </c>
      <c r="H33">
        <f>(I28-C25)/(I28-I31)</f>
        <v>0.59746696035242519</v>
      </c>
      <c r="I33" s="6">
        <f>G33+H33</f>
        <v>12.597466960352426</v>
      </c>
    </row>
    <row r="35" spans="1:9">
      <c r="A35" t="s">
        <v>10</v>
      </c>
      <c r="B35" t="s">
        <v>2</v>
      </c>
      <c r="C35">
        <v>900</v>
      </c>
      <c r="G35" t="s">
        <v>26</v>
      </c>
    </row>
    <row r="36" spans="1:9">
      <c r="B36" t="s">
        <v>3</v>
      </c>
      <c r="C36">
        <v>1000</v>
      </c>
      <c r="G36" t="s">
        <v>16</v>
      </c>
      <c r="H36" t="s">
        <v>17</v>
      </c>
    </row>
    <row r="37" spans="1:9">
      <c r="B37" t="s">
        <v>5</v>
      </c>
      <c r="C37">
        <v>4</v>
      </c>
      <c r="G37">
        <v>2.6389999999999998</v>
      </c>
      <c r="H37">
        <v>0.499</v>
      </c>
    </row>
    <row r="38" spans="1:9">
      <c r="B38" t="s">
        <v>8</v>
      </c>
      <c r="C38">
        <f>C36*14%</f>
        <v>140</v>
      </c>
      <c r="D38">
        <f>140*0.16</f>
        <v>22.400000000000002</v>
      </c>
      <c r="E38">
        <f>C38+D38</f>
        <v>162.4</v>
      </c>
      <c r="G38">
        <f>162.4*G37</f>
        <v>428.5736</v>
      </c>
      <c r="H38">
        <f>1000*H37</f>
        <v>499</v>
      </c>
      <c r="I38">
        <f>G38+H38</f>
        <v>927.57359999999994</v>
      </c>
    </row>
    <row r="39" spans="1:9">
      <c r="G39" t="s">
        <v>30</v>
      </c>
      <c r="H39" t="s">
        <v>31</v>
      </c>
    </row>
    <row r="40" spans="1:9">
      <c r="B40" t="s">
        <v>6</v>
      </c>
      <c r="C40" s="3">
        <f>162.4+(1000-900)/4</f>
        <v>187.4</v>
      </c>
      <c r="D40" s="4">
        <f>C40/C41*100</f>
        <v>19.936170212765958</v>
      </c>
      <c r="G40">
        <v>2.589</v>
      </c>
      <c r="H40">
        <v>0.48199999999999998</v>
      </c>
    </row>
    <row r="41" spans="1:9">
      <c r="C41">
        <f>(1000*0.4)+(900*0.6)</f>
        <v>940</v>
      </c>
      <c r="G41">
        <f>G40*162.4</f>
        <v>420.45359999999999</v>
      </c>
      <c r="H41">
        <f>1000*H40</f>
        <v>482</v>
      </c>
      <c r="I41">
        <f>G41+H41</f>
        <v>902.45360000000005</v>
      </c>
    </row>
    <row r="43" spans="1:9">
      <c r="F43" s="1" t="s">
        <v>6</v>
      </c>
      <c r="G43">
        <v>19</v>
      </c>
      <c r="H43">
        <f>(I38-C35)/(I38-I41)</f>
        <v>1.0976751592356713</v>
      </c>
      <c r="I43" s="1">
        <f>G43+H43</f>
        <v>20.097675159235671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Bid</dc:creator>
  <cp:lastModifiedBy>Kush Bid</cp:lastModifiedBy>
  <dcterms:created xsi:type="dcterms:W3CDTF">2022-08-17T13:32:11Z</dcterms:created>
  <dcterms:modified xsi:type="dcterms:W3CDTF">2022-08-17T16:17:34Z</dcterms:modified>
</cp:coreProperties>
</file>