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-BTECH\Third Year\SEM VI\Financial and Cost Accounting - Jasmin Bid\Excel Sheet\"/>
    </mc:Choice>
  </mc:AlternateContent>
  <xr:revisionPtr revIDLastSave="0" documentId="13_ncr:1_{25A13DFC-8F6F-4E46-B401-37CC02D44725}" xr6:coauthVersionLast="47" xr6:coauthVersionMax="47" xr10:uidLastSave="{00000000-0000-0000-0000-000000000000}"/>
  <bookViews>
    <workbookView xWindow="-120" yWindow="-120" windowWidth="20640" windowHeight="11040" activeTab="4" xr2:uid="{BDFE0918-416D-4B65-A471-9DFCF4EE5F48}"/>
  </bookViews>
  <sheets>
    <sheet name="Sheet1" sheetId="1" r:id="rId1"/>
    <sheet name="Sheet2" sheetId="5" r:id="rId2"/>
    <sheet name="Cost Sheet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4" l="1"/>
  <c r="H12" i="5"/>
  <c r="O12" i="5"/>
  <c r="H11" i="5"/>
  <c r="H10" i="5"/>
  <c r="H8" i="5"/>
  <c r="J18" i="3"/>
  <c r="I12" i="3"/>
  <c r="C9" i="4"/>
  <c r="C8" i="4"/>
  <c r="D10" i="4"/>
  <c r="C10" i="4" s="1"/>
  <c r="I7" i="3"/>
  <c r="J5" i="3"/>
  <c r="J5" i="2"/>
  <c r="J11" i="2" s="1"/>
  <c r="J18" i="2" s="1"/>
  <c r="J23" i="2" s="1"/>
  <c r="J24" i="2" s="1"/>
  <c r="J12" i="1"/>
  <c r="J17" i="1" s="1"/>
  <c r="J15" i="1"/>
  <c r="J14" i="1"/>
  <c r="G23" i="1"/>
  <c r="G24" i="1" s="1"/>
  <c r="F21" i="1"/>
  <c r="F22" i="1" s="1"/>
  <c r="F24" i="1" s="1"/>
  <c r="B21" i="1"/>
  <c r="G16" i="1"/>
  <c r="G15" i="1"/>
  <c r="F14" i="1"/>
  <c r="F16" i="1" s="1"/>
  <c r="F12" i="1"/>
  <c r="C12" i="4" l="1"/>
  <c r="B15" i="4"/>
  <c r="B17" i="4" s="1"/>
  <c r="B18" i="4" s="1"/>
  <c r="B16" i="4"/>
  <c r="B19" i="4" s="1"/>
  <c r="J11" i="1"/>
  <c r="J13" i="1" s="1"/>
  <c r="J16" i="1" s="1"/>
  <c r="J18" i="1" s="1"/>
  <c r="J8" i="3"/>
  <c r="I10" i="3" s="1"/>
  <c r="J11" i="3" s="1"/>
  <c r="J15" i="3" s="1"/>
  <c r="J16" i="3" s="1"/>
  <c r="J17" i="3" s="1"/>
  <c r="D12" i="4"/>
</calcChain>
</file>

<file path=xl/sharedStrings.xml><?xml version="1.0" encoding="utf-8"?>
<sst xmlns="http://schemas.openxmlformats.org/spreadsheetml/2006/main" count="275" uniqueCount="97">
  <si>
    <t>Marginal Cost</t>
  </si>
  <si>
    <t>Sales</t>
  </si>
  <si>
    <t>Less: Variable Cose Contribution</t>
  </si>
  <si>
    <t>Less: Fixed Cost Profit</t>
  </si>
  <si>
    <t>XX</t>
  </si>
  <si>
    <t>Total</t>
  </si>
  <si>
    <t>Per Unit</t>
  </si>
  <si>
    <t>Contibution</t>
  </si>
  <si>
    <t>Particulars</t>
  </si>
  <si>
    <t>Fixed Cost</t>
  </si>
  <si>
    <t>Variable cost Contribution</t>
  </si>
  <si>
    <t xml:space="preserve">Unit Sold </t>
  </si>
  <si>
    <t>Less: Variable Cost Contribution</t>
  </si>
  <si>
    <t>Sales Total</t>
  </si>
  <si>
    <t>Profit Volume Ratio (PV Ratio)</t>
  </si>
  <si>
    <t>=</t>
  </si>
  <si>
    <t>Contribution</t>
  </si>
  <si>
    <t>-----------------</t>
  </si>
  <si>
    <t>x100</t>
  </si>
  <si>
    <t>Break Even point (in Units)</t>
  </si>
  <si>
    <t>BEP (in total) (in Rs)</t>
  </si>
  <si>
    <t>PV Ratio</t>
  </si>
  <si>
    <t>Expected Sales</t>
  </si>
  <si>
    <t>In Rupees</t>
  </si>
  <si>
    <t>Fixed Cost + Desired Profit</t>
  </si>
  <si>
    <t>In Units</t>
  </si>
  <si>
    <t>Contribution Per Unit</t>
  </si>
  <si>
    <t>Margin of Safety (MOS)</t>
  </si>
  <si>
    <t>in Rupees</t>
  </si>
  <si>
    <t>Actual Sales in Rupees - Break Even Sales in Rupees</t>
  </si>
  <si>
    <t>Actual Sales in Units - Break Even Sales in Units</t>
  </si>
  <si>
    <t>Profit = MOS x PV Ratio</t>
  </si>
  <si>
    <t xml:space="preserve">PV Ratio </t>
  </si>
  <si>
    <t>BEP in Units</t>
  </si>
  <si>
    <t>BEP in Rupess</t>
  </si>
  <si>
    <t>Expected Sales in Rupees</t>
  </si>
  <si>
    <t>Expected Sales in Units</t>
  </si>
  <si>
    <t>MOS in Rupees</t>
  </si>
  <si>
    <t>MOS in Units</t>
  </si>
  <si>
    <t>Profit</t>
  </si>
  <si>
    <t>Prime Cost</t>
  </si>
  <si>
    <t xml:space="preserve">Direct Material </t>
  </si>
  <si>
    <t>Direct Labour</t>
  </si>
  <si>
    <t>Direct Expenses</t>
  </si>
  <si>
    <t>Add Factory Oiverhead</t>
  </si>
  <si>
    <t>Factory Cost</t>
  </si>
  <si>
    <t>Closing WIP</t>
  </si>
  <si>
    <t xml:space="preserve">Opening WIP </t>
  </si>
  <si>
    <t>Net Work Cost</t>
  </si>
  <si>
    <t>Office and Administration Espense</t>
  </si>
  <si>
    <t>Cost of Production</t>
  </si>
  <si>
    <t>Opening Stock of Finished Goods</t>
  </si>
  <si>
    <t>Less:Closing Stock of Finished Goods</t>
  </si>
  <si>
    <t>Cost of Goods Sold</t>
  </si>
  <si>
    <t>Add Selling and Distribution Overhead(Expense)</t>
  </si>
  <si>
    <t>Total Cost</t>
  </si>
  <si>
    <t>Add Profit</t>
  </si>
  <si>
    <t>Cost Sheet of Alligator Manufacturing Co. for the year ended 31/3/2004</t>
  </si>
  <si>
    <t>Amount</t>
  </si>
  <si>
    <t>Materials consumed</t>
  </si>
  <si>
    <t>Direct wages</t>
  </si>
  <si>
    <t>Add: Factory Overhead</t>
  </si>
  <si>
    <t>Factory Lighting / Heating</t>
  </si>
  <si>
    <t>Motive Power</t>
  </si>
  <si>
    <t>Rent and Rates</t>
  </si>
  <si>
    <t>Depreciation on plant</t>
  </si>
  <si>
    <t>Factory Cost/Net Work Cost</t>
  </si>
  <si>
    <t>Office and Administration Expense</t>
  </si>
  <si>
    <t>Office Lighting/Heating</t>
  </si>
  <si>
    <t>Depreciation on furniture</t>
  </si>
  <si>
    <t>Salaries</t>
  </si>
  <si>
    <t>Directors remuneration</t>
  </si>
  <si>
    <t>Audit Fees</t>
  </si>
  <si>
    <t>Salesmen's Salaries</t>
  </si>
  <si>
    <t>Cost of Production / Cost of Goods Sold</t>
  </si>
  <si>
    <t>Derivery Van expenses</t>
  </si>
  <si>
    <t>Advertisement</t>
  </si>
  <si>
    <t>Total Sales</t>
  </si>
  <si>
    <t>Machine Worked</t>
  </si>
  <si>
    <t>Office on cost</t>
  </si>
  <si>
    <t>VC</t>
  </si>
  <si>
    <t>FC</t>
  </si>
  <si>
    <t>SP/UNIT</t>
  </si>
  <si>
    <t xml:space="preserve">TOTAL UNITS MANUFACTURED N SOLD </t>
  </si>
  <si>
    <t>BE PER UNIT</t>
  </si>
  <si>
    <t>BE IN RUPEES</t>
  </si>
  <si>
    <t>MOS IN RUPEES</t>
  </si>
  <si>
    <t>MOS IN UNITS</t>
  </si>
  <si>
    <t>Less: Closing Stock</t>
  </si>
  <si>
    <t>Year Ending 31st March</t>
  </si>
  <si>
    <t>Sales (Rs)</t>
  </si>
  <si>
    <t>Profit (Rs)</t>
  </si>
  <si>
    <t>PV RATIO</t>
  </si>
  <si>
    <t>BEP</t>
  </si>
  <si>
    <t>CONTRIBUTION</t>
  </si>
  <si>
    <t>Contribution in per unit</t>
  </si>
  <si>
    <t>Revised 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</si>
</sst>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2" xfId="0" applyFont="1" applyBorder="1"/>
    <xf numFmtId="0" fontId="0" fillId="0" borderId="2" xfId="0" applyBorder="1"/>
    <xf numFmtId="3" fontId="0" fillId="0" borderId="2" xfId="0" applyNumberFormat="1" applyBorder="1"/>
    <xf numFmtId="0" fontId="2" fillId="0" borderId="2" xfId="0" applyFont="1" applyBorder="1"/>
    <xf numFmtId="0" fontId="0" fillId="0" borderId="2" xfId="0" applyFont="1" applyBorder="1"/>
    <xf numFmtId="3" fontId="1" fillId="0" borderId="2" xfId="0" applyNumberFormat="1" applyFont="1" applyBorder="1"/>
    <xf numFmtId="0" fontId="3" fillId="0" borderId="2" xfId="0" applyFon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5F5B-7848-415B-BA96-79C9A3B16D74}">
  <dimension ref="A1:J54"/>
  <sheetViews>
    <sheetView workbookViewId="0">
      <selection activeCell="B16" sqref="B16"/>
    </sheetView>
  </sheetViews>
  <sheetFormatPr defaultRowHeight="15" x14ac:dyDescent="0.25"/>
  <cols>
    <col min="1" max="1" width="32" customWidth="1"/>
    <col min="3" max="3" width="13.85546875" customWidth="1"/>
    <col min="5" max="5" width="30.5703125" customWidth="1"/>
    <col min="7" max="7" width="9.5703125" bestFit="1" customWidth="1"/>
    <col min="9" max="9" width="23.7109375" customWidth="1"/>
  </cols>
  <sheetData>
    <row r="1" spans="1:10" x14ac:dyDescent="0.25">
      <c r="A1" s="20" t="s">
        <v>0</v>
      </c>
      <c r="B1" s="20"/>
      <c r="C1" s="20"/>
      <c r="D1" s="20"/>
    </row>
    <row r="2" spans="1:10" x14ac:dyDescent="0.25">
      <c r="A2" t="s">
        <v>8</v>
      </c>
      <c r="C2" t="s">
        <v>5</v>
      </c>
      <c r="D2" t="s">
        <v>6</v>
      </c>
    </row>
    <row r="3" spans="1:10" x14ac:dyDescent="0.25">
      <c r="A3" t="s">
        <v>1</v>
      </c>
      <c r="C3" t="s">
        <v>4</v>
      </c>
      <c r="D3" t="s">
        <v>4</v>
      </c>
    </row>
    <row r="4" spans="1:10" x14ac:dyDescent="0.25">
      <c r="A4" t="s">
        <v>2</v>
      </c>
      <c r="C4" t="s">
        <v>4</v>
      </c>
      <c r="D4" t="s">
        <v>4</v>
      </c>
    </row>
    <row r="5" spans="1:10" x14ac:dyDescent="0.25">
      <c r="A5" t="s">
        <v>7</v>
      </c>
      <c r="C5" s="1" t="s">
        <v>4</v>
      </c>
      <c r="D5" s="1" t="s">
        <v>4</v>
      </c>
    </row>
    <row r="6" spans="1:10" x14ac:dyDescent="0.25">
      <c r="A6" t="s">
        <v>3</v>
      </c>
      <c r="C6" t="s">
        <v>4</v>
      </c>
      <c r="D6" t="s">
        <v>4</v>
      </c>
    </row>
    <row r="7" spans="1:10" x14ac:dyDescent="0.25">
      <c r="C7" s="1" t="s">
        <v>4</v>
      </c>
      <c r="D7" s="1" t="s">
        <v>4</v>
      </c>
    </row>
    <row r="11" spans="1:10" x14ac:dyDescent="0.25">
      <c r="E11" s="4" t="s">
        <v>8</v>
      </c>
      <c r="F11" s="4" t="s">
        <v>5</v>
      </c>
      <c r="G11" s="4" t="s">
        <v>6</v>
      </c>
      <c r="I11" s="4" t="s">
        <v>32</v>
      </c>
      <c r="J11">
        <f>F14/F12*100</f>
        <v>50</v>
      </c>
    </row>
    <row r="12" spans="1:10" x14ac:dyDescent="0.25">
      <c r="A12" t="s">
        <v>9</v>
      </c>
      <c r="B12">
        <v>5000</v>
      </c>
      <c r="E12" s="2" t="s">
        <v>1</v>
      </c>
      <c r="F12" s="2">
        <f>750*20</f>
        <v>15000</v>
      </c>
      <c r="G12" s="2">
        <v>20</v>
      </c>
      <c r="I12" t="s">
        <v>33</v>
      </c>
      <c r="J12">
        <f>F15/G14</f>
        <v>500</v>
      </c>
    </row>
    <row r="13" spans="1:10" x14ac:dyDescent="0.25">
      <c r="A13" t="s">
        <v>10</v>
      </c>
      <c r="B13">
        <v>10</v>
      </c>
      <c r="E13" s="2" t="s">
        <v>12</v>
      </c>
      <c r="F13" s="2">
        <v>7500</v>
      </c>
      <c r="G13" s="2">
        <v>10</v>
      </c>
      <c r="I13" t="s">
        <v>34</v>
      </c>
      <c r="J13">
        <f>F15/J11*100</f>
        <v>10000</v>
      </c>
    </row>
    <row r="14" spans="1:10" x14ac:dyDescent="0.25">
      <c r="A14" t="s">
        <v>11</v>
      </c>
      <c r="B14">
        <v>750</v>
      </c>
      <c r="E14" s="2" t="s">
        <v>7</v>
      </c>
      <c r="F14" s="3">
        <f>F12-F13</f>
        <v>7500</v>
      </c>
      <c r="G14" s="3">
        <v>10</v>
      </c>
      <c r="I14" t="s">
        <v>35</v>
      </c>
      <c r="J14">
        <f>(F15+100000)/50*100</f>
        <v>210000</v>
      </c>
    </row>
    <row r="15" spans="1:10" x14ac:dyDescent="0.25">
      <c r="A15" t="s">
        <v>1</v>
      </c>
      <c r="B15">
        <v>20</v>
      </c>
      <c r="E15" s="2" t="s">
        <v>3</v>
      </c>
      <c r="F15" s="2">
        <v>5000</v>
      </c>
      <c r="G15" s="5">
        <f>5000/750</f>
        <v>6.666666666666667</v>
      </c>
      <c r="I15" t="s">
        <v>36</v>
      </c>
      <c r="J15">
        <f>(F15+100000)/10</f>
        <v>10500</v>
      </c>
    </row>
    <row r="16" spans="1:10" x14ac:dyDescent="0.25">
      <c r="E16" s="2"/>
      <c r="F16" s="3">
        <f>F14-F15</f>
        <v>2500</v>
      </c>
      <c r="G16" s="6">
        <f>G14-G15</f>
        <v>3.333333333333333</v>
      </c>
      <c r="I16" t="s">
        <v>37</v>
      </c>
      <c r="J16">
        <f>F12-J13</f>
        <v>5000</v>
      </c>
    </row>
    <row r="17" spans="1:10" x14ac:dyDescent="0.25">
      <c r="I17" t="s">
        <v>38</v>
      </c>
      <c r="J17">
        <f>750-J12</f>
        <v>250</v>
      </c>
    </row>
    <row r="18" spans="1:10" x14ac:dyDescent="0.25">
      <c r="I18" t="s">
        <v>39</v>
      </c>
      <c r="J18">
        <f>J16*J11/100</f>
        <v>2500</v>
      </c>
    </row>
    <row r="19" spans="1:10" x14ac:dyDescent="0.25">
      <c r="E19" s="4" t="s">
        <v>8</v>
      </c>
      <c r="F19" s="4" t="s">
        <v>5</v>
      </c>
      <c r="G19" s="4" t="s">
        <v>6</v>
      </c>
    </row>
    <row r="20" spans="1:10" x14ac:dyDescent="0.25">
      <c r="A20" t="s">
        <v>13</v>
      </c>
      <c r="B20">
        <v>25000</v>
      </c>
      <c r="E20" s="2" t="s">
        <v>1</v>
      </c>
      <c r="F20" s="2">
        <v>25000</v>
      </c>
      <c r="G20" s="2">
        <v>20</v>
      </c>
      <c r="I20" s="8"/>
    </row>
    <row r="21" spans="1:10" x14ac:dyDescent="0.25">
      <c r="A21" t="s">
        <v>11</v>
      </c>
      <c r="B21">
        <f>F20/G20</f>
        <v>1250</v>
      </c>
      <c r="E21" s="2" t="s">
        <v>12</v>
      </c>
      <c r="F21" s="2">
        <f>1250*10</f>
        <v>12500</v>
      </c>
      <c r="G21" s="2">
        <v>10</v>
      </c>
    </row>
    <row r="22" spans="1:10" x14ac:dyDescent="0.25">
      <c r="E22" s="2" t="s">
        <v>7</v>
      </c>
      <c r="F22" s="3">
        <f>F20-F21</f>
        <v>12500</v>
      </c>
      <c r="G22" s="3">
        <v>10</v>
      </c>
    </row>
    <row r="23" spans="1:10" x14ac:dyDescent="0.25">
      <c r="E23" s="2" t="s">
        <v>3</v>
      </c>
      <c r="F23" s="2">
        <v>5000</v>
      </c>
      <c r="G23" s="5">
        <f>5000/1250</f>
        <v>4</v>
      </c>
    </row>
    <row r="24" spans="1:10" x14ac:dyDescent="0.25">
      <c r="E24" s="2"/>
      <c r="F24" s="3">
        <f>F22-F23</f>
        <v>7500</v>
      </c>
      <c r="G24" s="6">
        <f>G22-G23</f>
        <v>6</v>
      </c>
    </row>
    <row r="27" spans="1:10" x14ac:dyDescent="0.25">
      <c r="A27" s="2"/>
      <c r="B27" s="2"/>
      <c r="C27" s="2" t="s">
        <v>16</v>
      </c>
      <c r="D27" s="2"/>
    </row>
    <row r="28" spans="1:10" x14ac:dyDescent="0.25">
      <c r="A28" s="2" t="s">
        <v>14</v>
      </c>
      <c r="B28" s="2" t="s">
        <v>15</v>
      </c>
      <c r="C28" s="7" t="s">
        <v>17</v>
      </c>
      <c r="D28" s="2" t="s">
        <v>18</v>
      </c>
    </row>
    <row r="29" spans="1:10" x14ac:dyDescent="0.25">
      <c r="A29" s="2"/>
      <c r="B29" s="2"/>
      <c r="C29" s="2" t="s">
        <v>1</v>
      </c>
      <c r="D29" s="2"/>
    </row>
    <row r="30" spans="1:10" x14ac:dyDescent="0.25">
      <c r="A30" s="2"/>
      <c r="B30" s="2"/>
      <c r="C30" s="2"/>
      <c r="D30" s="2"/>
    </row>
    <row r="31" spans="1:10" x14ac:dyDescent="0.25">
      <c r="A31" s="2"/>
      <c r="B31" s="2"/>
      <c r="C31" s="2"/>
      <c r="D31" s="2"/>
    </row>
    <row r="32" spans="1:10" x14ac:dyDescent="0.25">
      <c r="A32" s="2"/>
      <c r="B32" s="2"/>
      <c r="C32" s="2" t="s">
        <v>9</v>
      </c>
      <c r="D32" s="2"/>
    </row>
    <row r="33" spans="1:4" x14ac:dyDescent="0.25">
      <c r="A33" s="2" t="s">
        <v>19</v>
      </c>
      <c r="B33" s="2" t="s">
        <v>15</v>
      </c>
      <c r="C33" s="7" t="s">
        <v>17</v>
      </c>
      <c r="D33" s="2"/>
    </row>
    <row r="34" spans="1:4" x14ac:dyDescent="0.25">
      <c r="A34" s="2"/>
      <c r="B34" s="2"/>
      <c r="C34" s="2" t="s">
        <v>16</v>
      </c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 t="s">
        <v>9</v>
      </c>
      <c r="D36" s="2"/>
    </row>
    <row r="37" spans="1:4" x14ac:dyDescent="0.25">
      <c r="A37" s="2" t="s">
        <v>20</v>
      </c>
      <c r="B37" s="2" t="s">
        <v>15</v>
      </c>
      <c r="C37" s="7" t="s">
        <v>17</v>
      </c>
      <c r="D37" s="2"/>
    </row>
    <row r="38" spans="1:4" x14ac:dyDescent="0.25">
      <c r="A38" s="2"/>
      <c r="B38" s="2"/>
      <c r="C38" s="2" t="s">
        <v>21</v>
      </c>
      <c r="D38" s="2"/>
    </row>
    <row r="41" spans="1:4" x14ac:dyDescent="0.25">
      <c r="A41" s="20" t="s">
        <v>22</v>
      </c>
      <c r="B41" s="20"/>
      <c r="C41" s="20"/>
    </row>
    <row r="42" spans="1:4" x14ac:dyDescent="0.25">
      <c r="A42" s="2"/>
      <c r="B42" s="2"/>
      <c r="C42" s="2" t="s">
        <v>24</v>
      </c>
      <c r="D42" s="2"/>
    </row>
    <row r="43" spans="1:4" x14ac:dyDescent="0.25">
      <c r="A43" s="2" t="s">
        <v>23</v>
      </c>
      <c r="B43" s="2" t="s">
        <v>15</v>
      </c>
      <c r="C43" s="7" t="s">
        <v>17</v>
      </c>
      <c r="D43" s="2"/>
    </row>
    <row r="44" spans="1:4" x14ac:dyDescent="0.25">
      <c r="A44" s="2"/>
      <c r="B44" s="2"/>
      <c r="C44" s="2" t="s">
        <v>21</v>
      </c>
      <c r="D44" s="2"/>
    </row>
    <row r="46" spans="1:4" x14ac:dyDescent="0.25">
      <c r="A46" s="2"/>
      <c r="B46" s="2"/>
      <c r="C46" s="2" t="s">
        <v>24</v>
      </c>
      <c r="D46" s="2"/>
    </row>
    <row r="47" spans="1:4" x14ac:dyDescent="0.25">
      <c r="A47" s="2" t="s">
        <v>25</v>
      </c>
      <c r="B47" s="2" t="s">
        <v>15</v>
      </c>
      <c r="C47" s="7" t="s">
        <v>17</v>
      </c>
      <c r="D47" s="2"/>
    </row>
    <row r="48" spans="1:4" x14ac:dyDescent="0.25">
      <c r="A48" s="2"/>
      <c r="B48" s="2"/>
      <c r="C48" s="2" t="s">
        <v>26</v>
      </c>
      <c r="D48" s="2"/>
    </row>
    <row r="50" spans="1:5" x14ac:dyDescent="0.25">
      <c r="A50" s="20" t="s">
        <v>27</v>
      </c>
      <c r="B50" s="20"/>
      <c r="C50" s="20"/>
      <c r="D50" s="20"/>
      <c r="E50" s="20"/>
    </row>
    <row r="51" spans="1:5" x14ac:dyDescent="0.25">
      <c r="A51" s="2" t="s">
        <v>28</v>
      </c>
      <c r="B51" s="2" t="s">
        <v>15</v>
      </c>
      <c r="C51" s="8" t="s">
        <v>29</v>
      </c>
    </row>
    <row r="52" spans="1:5" x14ac:dyDescent="0.25">
      <c r="A52" s="2" t="s">
        <v>25</v>
      </c>
      <c r="B52" s="2" t="s">
        <v>15</v>
      </c>
      <c r="C52" s="8" t="s">
        <v>30</v>
      </c>
    </row>
    <row r="54" spans="1:5" x14ac:dyDescent="0.25">
      <c r="A54" t="s">
        <v>31</v>
      </c>
    </row>
  </sheetData>
  <mergeCells count="3">
    <mergeCell ref="A1:D1"/>
    <mergeCell ref="A41:C41"/>
    <mergeCell ref="A50:E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7E04-D705-49AE-B154-1235FB283D68}">
  <dimension ref="A1:P28"/>
  <sheetViews>
    <sheetView workbookViewId="0">
      <selection activeCell="M15" sqref="M15"/>
    </sheetView>
  </sheetViews>
  <sheetFormatPr defaultRowHeight="15" x14ac:dyDescent="0.25"/>
  <cols>
    <col min="1" max="1" width="37.28515625" customWidth="1"/>
    <col min="13" max="13" width="21" customWidth="1"/>
  </cols>
  <sheetData>
    <row r="1" spans="1:16" x14ac:dyDescent="0.25">
      <c r="A1" s="2"/>
      <c r="B1" s="2"/>
      <c r="C1" s="2" t="s">
        <v>16</v>
      </c>
      <c r="D1" s="2"/>
    </row>
    <row r="2" spans="1:16" x14ac:dyDescent="0.25">
      <c r="A2" s="2" t="s">
        <v>14</v>
      </c>
      <c r="B2" s="2" t="s">
        <v>15</v>
      </c>
      <c r="C2" s="7" t="s">
        <v>17</v>
      </c>
      <c r="D2" s="2" t="s">
        <v>18</v>
      </c>
      <c r="G2" t="s">
        <v>89</v>
      </c>
      <c r="H2" t="s">
        <v>90</v>
      </c>
      <c r="I2" t="s">
        <v>91</v>
      </c>
      <c r="M2" t="s">
        <v>8</v>
      </c>
      <c r="O2" t="s">
        <v>5</v>
      </c>
      <c r="P2" t="s">
        <v>6</v>
      </c>
    </row>
    <row r="3" spans="1:16" x14ac:dyDescent="0.25">
      <c r="A3" s="2"/>
      <c r="B3" s="2"/>
      <c r="C3" s="2" t="s">
        <v>1</v>
      </c>
      <c r="D3" s="2"/>
      <c r="G3">
        <v>2004</v>
      </c>
      <c r="H3">
        <v>400000</v>
      </c>
      <c r="I3">
        <v>40000</v>
      </c>
      <c r="M3" t="s">
        <v>1</v>
      </c>
      <c r="O3">
        <v>400000</v>
      </c>
      <c r="P3" t="s">
        <v>4</v>
      </c>
    </row>
    <row r="4" spans="1:16" x14ac:dyDescent="0.25">
      <c r="A4" s="2"/>
      <c r="B4" s="2"/>
      <c r="C4" s="2"/>
      <c r="D4" s="2"/>
      <c r="G4">
        <v>2005</v>
      </c>
      <c r="H4">
        <v>600000</v>
      </c>
      <c r="I4">
        <v>80000</v>
      </c>
      <c r="M4" t="s">
        <v>2</v>
      </c>
      <c r="O4" t="s">
        <v>4</v>
      </c>
      <c r="P4" t="s">
        <v>4</v>
      </c>
    </row>
    <row r="5" spans="1:16" x14ac:dyDescent="0.25">
      <c r="A5" s="2"/>
      <c r="B5" s="2"/>
      <c r="C5" s="2"/>
      <c r="D5" s="2"/>
      <c r="M5" t="s">
        <v>7</v>
      </c>
      <c r="O5" s="1">
        <v>40000</v>
      </c>
      <c r="P5" s="1" t="s">
        <v>4</v>
      </c>
    </row>
    <row r="6" spans="1:16" x14ac:dyDescent="0.25">
      <c r="A6" s="2"/>
      <c r="B6" s="2"/>
      <c r="C6" s="2" t="s">
        <v>9</v>
      </c>
      <c r="D6" s="2"/>
      <c r="M6" t="s">
        <v>3</v>
      </c>
      <c r="O6">
        <v>0</v>
      </c>
      <c r="P6" t="s">
        <v>4</v>
      </c>
    </row>
    <row r="7" spans="1:16" x14ac:dyDescent="0.25">
      <c r="A7" s="2" t="s">
        <v>19</v>
      </c>
      <c r="B7" s="2" t="s">
        <v>15</v>
      </c>
      <c r="C7" s="7" t="s">
        <v>17</v>
      </c>
      <c r="D7" s="2"/>
      <c r="K7" t="s">
        <v>94</v>
      </c>
      <c r="L7">
        <v>80000</v>
      </c>
      <c r="O7" s="1">
        <v>400000</v>
      </c>
      <c r="P7" s="1" t="s">
        <v>4</v>
      </c>
    </row>
    <row r="8" spans="1:16" x14ac:dyDescent="0.25">
      <c r="A8" s="2"/>
      <c r="B8" s="2"/>
      <c r="C8" s="2" t="s">
        <v>95</v>
      </c>
      <c r="D8" s="2"/>
      <c r="G8" t="s">
        <v>92</v>
      </c>
      <c r="H8">
        <f>40000/200000*100</f>
        <v>20</v>
      </c>
    </row>
    <row r="9" spans="1:16" x14ac:dyDescent="0.25">
      <c r="A9" s="2"/>
      <c r="B9" s="2"/>
      <c r="C9" s="2"/>
      <c r="D9" s="2"/>
      <c r="G9" t="s">
        <v>9</v>
      </c>
      <c r="H9">
        <v>40000</v>
      </c>
    </row>
    <row r="10" spans="1:16" x14ac:dyDescent="0.25">
      <c r="A10" s="2"/>
      <c r="B10" s="2"/>
      <c r="C10" s="2" t="s">
        <v>9</v>
      </c>
      <c r="D10" s="2"/>
      <c r="G10" t="s">
        <v>93</v>
      </c>
      <c r="H10">
        <f>H9/H8*100</f>
        <v>200000</v>
      </c>
    </row>
    <row r="11" spans="1:16" x14ac:dyDescent="0.25">
      <c r="A11" s="2" t="s">
        <v>20</v>
      </c>
      <c r="B11" s="2" t="s">
        <v>15</v>
      </c>
      <c r="C11" s="7" t="s">
        <v>17</v>
      </c>
      <c r="D11" s="2"/>
      <c r="G11" t="s">
        <v>22</v>
      </c>
      <c r="H11">
        <f>(H9+12000)/20*100</f>
        <v>260000</v>
      </c>
      <c r="M11" t="s">
        <v>1</v>
      </c>
      <c r="O11">
        <v>750000</v>
      </c>
    </row>
    <row r="12" spans="1:16" x14ac:dyDescent="0.25">
      <c r="A12" s="2"/>
      <c r="B12" s="2"/>
      <c r="C12" s="2" t="s">
        <v>21</v>
      </c>
      <c r="D12" s="2"/>
      <c r="G12" t="s">
        <v>96</v>
      </c>
      <c r="H12">
        <f>(H9+(40%*40000))/20%</f>
        <v>280000</v>
      </c>
      <c r="M12" t="s">
        <v>2</v>
      </c>
      <c r="O12">
        <f>O11-O13</f>
        <v>670000</v>
      </c>
    </row>
    <row r="13" spans="1:16" x14ac:dyDescent="0.25">
      <c r="M13" t="s">
        <v>7</v>
      </c>
      <c r="O13" s="1">
        <v>80000</v>
      </c>
    </row>
    <row r="14" spans="1:16" x14ac:dyDescent="0.25">
      <c r="M14" t="s">
        <v>3</v>
      </c>
      <c r="O14">
        <v>0</v>
      </c>
    </row>
    <row r="15" spans="1:16" x14ac:dyDescent="0.25">
      <c r="A15" s="20" t="s">
        <v>22</v>
      </c>
      <c r="B15" s="20"/>
      <c r="C15" s="20"/>
      <c r="M15" t="s">
        <v>39</v>
      </c>
      <c r="O15" s="1">
        <v>400000</v>
      </c>
    </row>
    <row r="16" spans="1:16" x14ac:dyDescent="0.25">
      <c r="A16" s="2"/>
      <c r="B16" s="2"/>
      <c r="C16" s="2" t="s">
        <v>24</v>
      </c>
      <c r="D16" s="2"/>
    </row>
    <row r="17" spans="1:5" x14ac:dyDescent="0.25">
      <c r="A17" s="2" t="s">
        <v>23</v>
      </c>
      <c r="B17" s="2" t="s">
        <v>15</v>
      </c>
      <c r="C17" s="7" t="s">
        <v>17</v>
      </c>
      <c r="D17" s="2"/>
    </row>
    <row r="18" spans="1:5" x14ac:dyDescent="0.25">
      <c r="A18" s="2"/>
      <c r="B18" s="2"/>
      <c r="C18" s="2" t="s">
        <v>21</v>
      </c>
      <c r="D18" s="2"/>
    </row>
    <row r="20" spans="1:5" x14ac:dyDescent="0.25">
      <c r="A20" s="2"/>
      <c r="B20" s="2"/>
      <c r="C20" s="2" t="s">
        <v>24</v>
      </c>
      <c r="D20" s="2"/>
    </row>
    <row r="21" spans="1:5" x14ac:dyDescent="0.25">
      <c r="A21" s="2" t="s">
        <v>25</v>
      </c>
      <c r="B21" s="2" t="s">
        <v>15</v>
      </c>
      <c r="C21" s="7" t="s">
        <v>17</v>
      </c>
      <c r="D21" s="2"/>
    </row>
    <row r="22" spans="1:5" x14ac:dyDescent="0.25">
      <c r="A22" s="2"/>
      <c r="B22" s="2"/>
      <c r="C22" s="2" t="s">
        <v>26</v>
      </c>
      <c r="D22" s="2"/>
    </row>
    <row r="24" spans="1:5" x14ac:dyDescent="0.25">
      <c r="A24" s="20" t="s">
        <v>27</v>
      </c>
      <c r="B24" s="20"/>
      <c r="C24" s="20"/>
      <c r="D24" s="20"/>
      <c r="E24" s="20"/>
    </row>
    <row r="25" spans="1:5" x14ac:dyDescent="0.25">
      <c r="A25" s="2" t="s">
        <v>28</v>
      </c>
      <c r="B25" s="2" t="s">
        <v>15</v>
      </c>
      <c r="C25" s="8" t="s">
        <v>29</v>
      </c>
    </row>
    <row r="26" spans="1:5" x14ac:dyDescent="0.25">
      <c r="A26" s="2" t="s">
        <v>25</v>
      </c>
      <c r="B26" s="2" t="s">
        <v>15</v>
      </c>
      <c r="C26" s="8" t="s">
        <v>30</v>
      </c>
    </row>
    <row r="28" spans="1:5" x14ac:dyDescent="0.25">
      <c r="A28" t="s">
        <v>31</v>
      </c>
    </row>
  </sheetData>
  <mergeCells count="2">
    <mergeCell ref="A15:C15"/>
    <mergeCell ref="A24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E556-62D1-49CB-B477-9939B05968F9}">
  <dimension ref="A1:J25"/>
  <sheetViews>
    <sheetView zoomScaleNormal="100" workbookViewId="0">
      <selection activeCell="J25" sqref="J25"/>
    </sheetView>
  </sheetViews>
  <sheetFormatPr defaultRowHeight="15" x14ac:dyDescent="0.25"/>
  <cols>
    <col min="8" max="8" width="44.7109375" customWidth="1"/>
    <col min="9" max="9" width="11.5703125" customWidth="1"/>
  </cols>
  <sheetData>
    <row r="1" spans="1:10" x14ac:dyDescent="0.25">
      <c r="A1" t="s">
        <v>41</v>
      </c>
      <c r="H1" s="21" t="s">
        <v>57</v>
      </c>
      <c r="I1" s="21"/>
      <c r="J1" s="21"/>
    </row>
    <row r="2" spans="1:10" x14ac:dyDescent="0.25">
      <c r="A2" t="s">
        <v>42</v>
      </c>
      <c r="H2" s="12" t="s">
        <v>8</v>
      </c>
      <c r="I2" s="12" t="s">
        <v>58</v>
      </c>
      <c r="J2" s="12" t="s">
        <v>58</v>
      </c>
    </row>
    <row r="3" spans="1:10" x14ac:dyDescent="0.25">
      <c r="A3" t="s">
        <v>43</v>
      </c>
      <c r="H3" s="18" t="s">
        <v>59</v>
      </c>
      <c r="I3" s="14">
        <v>1125000</v>
      </c>
      <c r="J3" s="13"/>
    </row>
    <row r="4" spans="1:10" x14ac:dyDescent="0.25">
      <c r="A4" s="10" t="s">
        <v>40</v>
      </c>
      <c r="H4" s="18" t="s">
        <v>60</v>
      </c>
      <c r="I4" s="14">
        <v>1275000</v>
      </c>
      <c r="J4" s="13"/>
    </row>
    <row r="5" spans="1:10" x14ac:dyDescent="0.25">
      <c r="A5" t="s">
        <v>44</v>
      </c>
      <c r="H5" s="15" t="s">
        <v>40</v>
      </c>
      <c r="I5" s="13"/>
      <c r="J5" s="17">
        <f>I3+I4</f>
        <v>2400000</v>
      </c>
    </row>
    <row r="6" spans="1:10" x14ac:dyDescent="0.25">
      <c r="A6" s="10" t="s">
        <v>45</v>
      </c>
      <c r="H6" s="13" t="s">
        <v>61</v>
      </c>
      <c r="I6" s="13"/>
      <c r="J6" s="13"/>
    </row>
    <row r="7" spans="1:10" x14ac:dyDescent="0.25">
      <c r="A7" t="s">
        <v>47</v>
      </c>
      <c r="H7" s="18" t="s">
        <v>62</v>
      </c>
      <c r="I7" s="13">
        <v>15000</v>
      </c>
      <c r="J7" s="13"/>
    </row>
    <row r="8" spans="1:10" x14ac:dyDescent="0.25">
      <c r="A8" t="s">
        <v>46</v>
      </c>
      <c r="H8" s="18" t="s">
        <v>63</v>
      </c>
      <c r="I8" s="13">
        <v>45000</v>
      </c>
      <c r="J8" s="13"/>
    </row>
    <row r="9" spans="1:10" x14ac:dyDescent="0.25">
      <c r="A9" s="10" t="s">
        <v>48</v>
      </c>
      <c r="H9" s="18" t="s">
        <v>64</v>
      </c>
      <c r="I9" s="13">
        <v>75000</v>
      </c>
      <c r="J9" s="13"/>
    </row>
    <row r="10" spans="1:10" x14ac:dyDescent="0.25">
      <c r="A10" t="s">
        <v>49</v>
      </c>
      <c r="H10" s="18" t="s">
        <v>65</v>
      </c>
      <c r="I10" s="13">
        <v>15000</v>
      </c>
      <c r="J10" s="13"/>
    </row>
    <row r="11" spans="1:10" x14ac:dyDescent="0.25">
      <c r="A11" s="9" t="s">
        <v>50</v>
      </c>
      <c r="H11" s="15" t="s">
        <v>66</v>
      </c>
      <c r="I11" s="13"/>
      <c r="J11" s="17">
        <f>I7+I8+I9+I10+J5</f>
        <v>2550000</v>
      </c>
    </row>
    <row r="12" spans="1:10" x14ac:dyDescent="0.25">
      <c r="A12" t="s">
        <v>51</v>
      </c>
      <c r="H12" s="13" t="s">
        <v>67</v>
      </c>
      <c r="I12" s="13"/>
      <c r="J12" s="13"/>
    </row>
    <row r="13" spans="1:10" x14ac:dyDescent="0.25">
      <c r="A13" s="11" t="s">
        <v>52</v>
      </c>
      <c r="H13" s="18" t="s">
        <v>68</v>
      </c>
      <c r="I13" s="13">
        <v>1500</v>
      </c>
      <c r="J13" s="13"/>
    </row>
    <row r="14" spans="1:10" x14ac:dyDescent="0.25">
      <c r="A14" s="10" t="s">
        <v>53</v>
      </c>
      <c r="H14" s="18" t="s">
        <v>69</v>
      </c>
      <c r="I14" s="13">
        <v>1500</v>
      </c>
      <c r="J14" s="13"/>
    </row>
    <row r="15" spans="1:10" x14ac:dyDescent="0.25">
      <c r="A15" s="11" t="s">
        <v>54</v>
      </c>
      <c r="H15" s="18" t="s">
        <v>70</v>
      </c>
      <c r="I15" s="13">
        <v>52500</v>
      </c>
      <c r="J15" s="13"/>
    </row>
    <row r="16" spans="1:10" x14ac:dyDescent="0.25">
      <c r="A16" s="10" t="s">
        <v>55</v>
      </c>
      <c r="H16" s="18" t="s">
        <v>71</v>
      </c>
      <c r="I16" s="13">
        <v>36000</v>
      </c>
      <c r="J16" s="13"/>
    </row>
    <row r="17" spans="1:10" x14ac:dyDescent="0.25">
      <c r="A17" s="11" t="s">
        <v>56</v>
      </c>
      <c r="H17" s="18" t="s">
        <v>72</v>
      </c>
      <c r="I17" s="13">
        <v>4000</v>
      </c>
      <c r="J17" s="13"/>
    </row>
    <row r="18" spans="1:10" x14ac:dyDescent="0.25">
      <c r="A18" s="10" t="s">
        <v>1</v>
      </c>
      <c r="H18" s="15" t="s">
        <v>74</v>
      </c>
      <c r="I18" s="13"/>
      <c r="J18" s="17">
        <f>I13+I14+I15+I16+I17+J11</f>
        <v>2645500</v>
      </c>
    </row>
    <row r="19" spans="1:10" x14ac:dyDescent="0.25">
      <c r="H19" s="16" t="s">
        <v>54</v>
      </c>
      <c r="I19" s="13"/>
      <c r="J19" s="13"/>
    </row>
    <row r="20" spans="1:10" x14ac:dyDescent="0.25">
      <c r="H20" s="18" t="s">
        <v>75</v>
      </c>
      <c r="I20" s="13">
        <v>18000</v>
      </c>
      <c r="J20" s="13"/>
    </row>
    <row r="21" spans="1:10" x14ac:dyDescent="0.25">
      <c r="H21" s="18" t="s">
        <v>73</v>
      </c>
      <c r="I21" s="13">
        <v>30000</v>
      </c>
      <c r="J21" s="13"/>
    </row>
    <row r="22" spans="1:10" x14ac:dyDescent="0.25">
      <c r="H22" s="18" t="s">
        <v>76</v>
      </c>
      <c r="I22" s="13">
        <v>45000</v>
      </c>
      <c r="J22" s="13"/>
    </row>
    <row r="23" spans="1:10" x14ac:dyDescent="0.25">
      <c r="H23" s="15" t="s">
        <v>55</v>
      </c>
      <c r="I23" s="13"/>
      <c r="J23" s="17">
        <f>SUM(I20:I22)+J18</f>
        <v>2738500</v>
      </c>
    </row>
    <row r="24" spans="1:10" x14ac:dyDescent="0.25">
      <c r="H24" s="13" t="s">
        <v>56</v>
      </c>
      <c r="I24" s="13"/>
      <c r="J24" s="17">
        <f>J25-J23</f>
        <v>1761500</v>
      </c>
    </row>
    <row r="25" spans="1:10" x14ac:dyDescent="0.25">
      <c r="H25" s="15" t="s">
        <v>77</v>
      </c>
      <c r="I25" s="13"/>
      <c r="J25" s="12">
        <v>4500000</v>
      </c>
    </row>
  </sheetData>
  <mergeCells count="1"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7FE6-C914-40A2-9881-B2139E8A8CD3}">
  <dimension ref="A1:J18"/>
  <sheetViews>
    <sheetView workbookViewId="0">
      <selection activeCell="L16" sqref="L16"/>
    </sheetView>
  </sheetViews>
  <sheetFormatPr defaultRowHeight="15" x14ac:dyDescent="0.25"/>
  <cols>
    <col min="8" max="8" width="44.7109375" customWidth="1"/>
    <col min="9" max="9" width="11.5703125" customWidth="1"/>
  </cols>
  <sheetData>
    <row r="1" spans="1:10" x14ac:dyDescent="0.25">
      <c r="A1" t="s">
        <v>41</v>
      </c>
      <c r="H1" s="21" t="s">
        <v>57</v>
      </c>
      <c r="I1" s="21"/>
      <c r="J1" s="21"/>
    </row>
    <row r="2" spans="1:10" x14ac:dyDescent="0.25">
      <c r="A2" t="s">
        <v>42</v>
      </c>
      <c r="H2" s="12" t="s">
        <v>8</v>
      </c>
      <c r="I2" s="12" t="s">
        <v>58</v>
      </c>
      <c r="J2" s="12" t="s">
        <v>58</v>
      </c>
    </row>
    <row r="3" spans="1:10" x14ac:dyDescent="0.25">
      <c r="A3" t="s">
        <v>43</v>
      </c>
      <c r="H3" s="18" t="s">
        <v>59</v>
      </c>
      <c r="I3" s="14">
        <v>15000</v>
      </c>
      <c r="J3" s="13"/>
    </row>
    <row r="4" spans="1:10" x14ac:dyDescent="0.25">
      <c r="A4" s="10" t="s">
        <v>40</v>
      </c>
      <c r="H4" s="18" t="s">
        <v>60</v>
      </c>
      <c r="I4" s="14">
        <v>9800</v>
      </c>
      <c r="J4" s="13"/>
    </row>
    <row r="5" spans="1:10" x14ac:dyDescent="0.25">
      <c r="A5" t="s">
        <v>44</v>
      </c>
      <c r="H5" s="15" t="s">
        <v>40</v>
      </c>
      <c r="I5" s="13"/>
      <c r="J5" s="17">
        <f>I3+I4</f>
        <v>24800</v>
      </c>
    </row>
    <row r="6" spans="1:10" x14ac:dyDescent="0.25">
      <c r="A6" s="10" t="s">
        <v>45</v>
      </c>
      <c r="H6" s="13" t="s">
        <v>61</v>
      </c>
      <c r="I6" s="13"/>
      <c r="J6" s="13"/>
    </row>
    <row r="7" spans="1:10" x14ac:dyDescent="0.25">
      <c r="A7" t="s">
        <v>47</v>
      </c>
      <c r="H7" s="18" t="s">
        <v>78</v>
      </c>
      <c r="I7" s="13">
        <f>1.8*2400</f>
        <v>4320</v>
      </c>
      <c r="J7" s="13"/>
    </row>
    <row r="8" spans="1:10" x14ac:dyDescent="0.25">
      <c r="A8" t="s">
        <v>46</v>
      </c>
      <c r="H8" s="15" t="s">
        <v>66</v>
      </c>
      <c r="I8" s="13"/>
      <c r="J8" s="17">
        <f>I7+J5</f>
        <v>29120</v>
      </c>
    </row>
    <row r="9" spans="1:10" x14ac:dyDescent="0.25">
      <c r="A9" s="10" t="s">
        <v>48</v>
      </c>
      <c r="H9" s="13" t="s">
        <v>67</v>
      </c>
      <c r="I9" s="13"/>
      <c r="J9" s="13"/>
    </row>
    <row r="10" spans="1:10" x14ac:dyDescent="0.25">
      <c r="A10" t="s">
        <v>49</v>
      </c>
      <c r="H10" s="18" t="s">
        <v>79</v>
      </c>
      <c r="I10" s="13">
        <f>J8*10%</f>
        <v>2912</v>
      </c>
      <c r="J10" s="13"/>
    </row>
    <row r="11" spans="1:10" x14ac:dyDescent="0.25">
      <c r="A11" s="9" t="s">
        <v>50</v>
      </c>
      <c r="H11" s="15" t="s">
        <v>50</v>
      </c>
      <c r="I11" s="13"/>
      <c r="J11" s="17">
        <f>I10+J8</f>
        <v>32032</v>
      </c>
    </row>
    <row r="12" spans="1:10" x14ac:dyDescent="0.25">
      <c r="A12" t="s">
        <v>51</v>
      </c>
      <c r="H12" s="18" t="s">
        <v>88</v>
      </c>
      <c r="I12" s="13">
        <f>19030-11418</f>
        <v>7612</v>
      </c>
      <c r="J12" s="13"/>
    </row>
    <row r="13" spans="1:10" x14ac:dyDescent="0.25">
      <c r="A13" s="11" t="s">
        <v>52</v>
      </c>
      <c r="H13" s="18"/>
      <c r="I13" s="13"/>
      <c r="J13" s="13"/>
    </row>
    <row r="14" spans="1:10" x14ac:dyDescent="0.25">
      <c r="A14" s="10" t="s">
        <v>53</v>
      </c>
      <c r="H14" s="18"/>
      <c r="I14" s="13"/>
      <c r="J14" s="13"/>
    </row>
    <row r="15" spans="1:10" x14ac:dyDescent="0.25">
      <c r="A15" s="11" t="s">
        <v>54</v>
      </c>
      <c r="H15" s="15" t="s">
        <v>53</v>
      </c>
      <c r="I15" s="13"/>
      <c r="J15" s="17">
        <f>J11-I12</f>
        <v>24420</v>
      </c>
    </row>
    <row r="16" spans="1:10" x14ac:dyDescent="0.25">
      <c r="A16" s="10" t="s">
        <v>55</v>
      </c>
      <c r="H16" s="15" t="s">
        <v>55</v>
      </c>
      <c r="I16" s="13"/>
      <c r="J16" s="17">
        <f>J15</f>
        <v>24420</v>
      </c>
    </row>
    <row r="17" spans="1:10" x14ac:dyDescent="0.25">
      <c r="A17" s="11" t="s">
        <v>56</v>
      </c>
      <c r="H17" s="13" t="s">
        <v>56</v>
      </c>
      <c r="I17" s="13"/>
      <c r="J17" s="17">
        <f>J18-J16</f>
        <v>6408.6000000000022</v>
      </c>
    </row>
    <row r="18" spans="1:10" x14ac:dyDescent="0.25">
      <c r="A18" s="10" t="s">
        <v>1</v>
      </c>
      <c r="H18" s="15" t="s">
        <v>77</v>
      </c>
      <c r="I18" s="13"/>
      <c r="J18" s="17">
        <f>11418*2.7</f>
        <v>30828.600000000002</v>
      </c>
    </row>
  </sheetData>
  <mergeCells count="1"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A7A6-8976-4D7E-B984-606B20ED2CC4}">
  <dimension ref="A1:P28"/>
  <sheetViews>
    <sheetView tabSelected="1" workbookViewId="0">
      <selection activeCell="L7" sqref="L7"/>
    </sheetView>
  </sheetViews>
  <sheetFormatPr defaultRowHeight="15" x14ac:dyDescent="0.25"/>
  <cols>
    <col min="1" max="1" width="28.7109375" customWidth="1"/>
    <col min="11" max="11" width="9.140625" customWidth="1"/>
    <col min="12" max="12" width="27.140625" customWidth="1"/>
  </cols>
  <sheetData>
    <row r="1" spans="1:15" x14ac:dyDescent="0.25">
      <c r="A1" t="s">
        <v>80</v>
      </c>
      <c r="B1">
        <v>30</v>
      </c>
      <c r="L1" s="2"/>
      <c r="M1" s="2"/>
      <c r="N1" s="2" t="s">
        <v>16</v>
      </c>
      <c r="O1" s="2"/>
    </row>
    <row r="2" spans="1:15" x14ac:dyDescent="0.25">
      <c r="A2" t="s">
        <v>81</v>
      </c>
      <c r="B2">
        <v>5000</v>
      </c>
      <c r="L2" s="2" t="s">
        <v>14</v>
      </c>
      <c r="M2" s="2" t="s">
        <v>15</v>
      </c>
      <c r="N2" s="7" t="s">
        <v>17</v>
      </c>
      <c r="O2" s="2" t="s">
        <v>18</v>
      </c>
    </row>
    <row r="3" spans="1:15" x14ac:dyDescent="0.25">
      <c r="A3" t="s">
        <v>82</v>
      </c>
      <c r="B3">
        <v>80</v>
      </c>
      <c r="L3" s="2"/>
      <c r="M3" s="2"/>
      <c r="N3" s="2" t="s">
        <v>1</v>
      </c>
      <c r="O3" s="2"/>
    </row>
    <row r="4" spans="1:15" x14ac:dyDescent="0.25">
      <c r="A4" t="s">
        <v>83</v>
      </c>
      <c r="B4">
        <v>400</v>
      </c>
      <c r="L4" s="2"/>
      <c r="M4" s="2"/>
      <c r="N4" s="2"/>
      <c r="O4" s="2"/>
    </row>
    <row r="5" spans="1:15" x14ac:dyDescent="0.25">
      <c r="L5" s="2"/>
      <c r="M5" s="2"/>
      <c r="N5" s="2"/>
      <c r="O5" s="2"/>
    </row>
    <row r="6" spans="1:15" x14ac:dyDescent="0.25">
      <c r="L6" s="2"/>
      <c r="M6" s="2"/>
      <c r="N6" s="2" t="s">
        <v>9</v>
      </c>
      <c r="O6" s="2"/>
    </row>
    <row r="7" spans="1:15" x14ac:dyDescent="0.25">
      <c r="A7" t="s">
        <v>8</v>
      </c>
      <c r="C7" t="s">
        <v>5</v>
      </c>
      <c r="D7" t="s">
        <v>6</v>
      </c>
      <c r="L7" s="2" t="s">
        <v>19</v>
      </c>
      <c r="M7" s="2" t="s">
        <v>15</v>
      </c>
      <c r="N7" s="7" t="s">
        <v>17</v>
      </c>
      <c r="O7" s="2"/>
    </row>
    <row r="8" spans="1:15" x14ac:dyDescent="0.25">
      <c r="A8" t="s">
        <v>1</v>
      </c>
      <c r="C8">
        <f>D8*400</f>
        <v>32000</v>
      </c>
      <c r="D8">
        <v>80</v>
      </c>
      <c r="L8" s="2"/>
      <c r="M8" s="2"/>
      <c r="N8" s="2" t="s">
        <v>16</v>
      </c>
      <c r="O8" s="2"/>
    </row>
    <row r="9" spans="1:15" x14ac:dyDescent="0.25">
      <c r="A9" t="s">
        <v>2</v>
      </c>
      <c r="C9">
        <f>400*D9</f>
        <v>12000</v>
      </c>
      <c r="D9">
        <v>30</v>
      </c>
      <c r="L9" s="2"/>
      <c r="M9" s="2"/>
      <c r="N9" s="2"/>
      <c r="O9" s="2"/>
    </row>
    <row r="10" spans="1:15" x14ac:dyDescent="0.25">
      <c r="A10" t="s">
        <v>7</v>
      </c>
      <c r="C10" s="1">
        <f>400*D10</f>
        <v>20000</v>
      </c>
      <c r="D10" s="1">
        <f>D8-D9</f>
        <v>50</v>
      </c>
      <c r="L10" s="2"/>
      <c r="M10" s="2"/>
      <c r="N10" s="2" t="s">
        <v>9</v>
      </c>
      <c r="O10" s="2"/>
    </row>
    <row r="11" spans="1:15" x14ac:dyDescent="0.25">
      <c r="A11" t="s">
        <v>3</v>
      </c>
      <c r="C11">
        <v>5000</v>
      </c>
      <c r="D11">
        <f>C11/400</f>
        <v>12.5</v>
      </c>
      <c r="L11" s="2" t="s">
        <v>20</v>
      </c>
      <c r="M11" s="2" t="s">
        <v>15</v>
      </c>
      <c r="N11" s="7" t="s">
        <v>17</v>
      </c>
      <c r="O11" s="2"/>
    </row>
    <row r="12" spans="1:15" x14ac:dyDescent="0.25">
      <c r="C12" s="1">
        <f>C10-C11</f>
        <v>15000</v>
      </c>
      <c r="D12" s="1">
        <f>D10-D11</f>
        <v>37.5</v>
      </c>
      <c r="L12" s="2"/>
      <c r="M12" s="2"/>
      <c r="N12" s="2" t="s">
        <v>21</v>
      </c>
      <c r="O12" s="2"/>
    </row>
    <row r="15" spans="1:15" x14ac:dyDescent="0.25">
      <c r="A15" t="s">
        <v>32</v>
      </c>
      <c r="B15" s="19">
        <f>C10/C8</f>
        <v>0.625</v>
      </c>
      <c r="L15" s="20" t="s">
        <v>22</v>
      </c>
      <c r="M15" s="20"/>
      <c r="N15" s="20"/>
    </row>
    <row r="16" spans="1:15" x14ac:dyDescent="0.25">
      <c r="A16" t="s">
        <v>84</v>
      </c>
      <c r="B16">
        <f>C11/D10</f>
        <v>100</v>
      </c>
      <c r="L16" s="2"/>
      <c r="M16" s="2"/>
      <c r="N16" s="2" t="s">
        <v>24</v>
      </c>
      <c r="O16" s="2"/>
    </row>
    <row r="17" spans="1:16" x14ac:dyDescent="0.25">
      <c r="A17" t="s">
        <v>85</v>
      </c>
      <c r="B17">
        <f>C11/B15</f>
        <v>8000</v>
      </c>
      <c r="L17" s="2" t="s">
        <v>23</v>
      </c>
      <c r="M17" s="2" t="s">
        <v>15</v>
      </c>
      <c r="N17" s="7" t="s">
        <v>17</v>
      </c>
      <c r="O17" s="2"/>
    </row>
    <row r="18" spans="1:16" x14ac:dyDescent="0.25">
      <c r="A18" t="s">
        <v>86</v>
      </c>
      <c r="B18">
        <f>C8-B17</f>
        <v>24000</v>
      </c>
      <c r="L18" s="2"/>
      <c r="M18" s="2"/>
      <c r="N18" s="2" t="s">
        <v>21</v>
      </c>
      <c r="O18" s="2"/>
    </row>
    <row r="19" spans="1:16" x14ac:dyDescent="0.25">
      <c r="A19" t="s">
        <v>87</v>
      </c>
      <c r="B19">
        <f>B4-B16</f>
        <v>300</v>
      </c>
    </row>
    <row r="20" spans="1:16" x14ac:dyDescent="0.25">
      <c r="L20" s="2"/>
      <c r="M20" s="2"/>
      <c r="N20" s="2" t="s">
        <v>24</v>
      </c>
      <c r="O20" s="2"/>
    </row>
    <row r="21" spans="1:16" x14ac:dyDescent="0.25">
      <c r="L21" s="2" t="s">
        <v>25</v>
      </c>
      <c r="M21" s="2" t="s">
        <v>15</v>
      </c>
      <c r="N21" s="7" t="s">
        <v>17</v>
      </c>
      <c r="O21" s="2"/>
    </row>
    <row r="22" spans="1:16" x14ac:dyDescent="0.25">
      <c r="L22" s="2"/>
      <c r="M22" s="2"/>
      <c r="N22" s="2" t="s">
        <v>26</v>
      </c>
      <c r="O22" s="2"/>
    </row>
    <row r="24" spans="1:16" x14ac:dyDescent="0.25">
      <c r="L24" s="20" t="s">
        <v>27</v>
      </c>
      <c r="M24" s="20"/>
      <c r="N24" s="20"/>
      <c r="O24" s="20"/>
      <c r="P24" s="20"/>
    </row>
    <row r="25" spans="1:16" x14ac:dyDescent="0.25">
      <c r="L25" s="2" t="s">
        <v>28</v>
      </c>
      <c r="M25" s="2" t="s">
        <v>15</v>
      </c>
      <c r="N25" s="8" t="s">
        <v>29</v>
      </c>
    </row>
    <row r="26" spans="1:16" x14ac:dyDescent="0.25">
      <c r="L26" s="2" t="s">
        <v>25</v>
      </c>
      <c r="M26" s="2" t="s">
        <v>15</v>
      </c>
      <c r="N26" s="8" t="s">
        <v>30</v>
      </c>
    </row>
    <row r="28" spans="1:16" x14ac:dyDescent="0.25">
      <c r="L28" t="s">
        <v>31</v>
      </c>
    </row>
  </sheetData>
  <mergeCells count="2">
    <mergeCell ref="L15:N15"/>
    <mergeCell ref="L24:P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Cost Sheet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2022-03-16T06:21:50Z</dcterms:created>
  <dcterms:modified xsi:type="dcterms:W3CDTF">2022-04-09T20:55:36Z</dcterms:modified>
</cp:coreProperties>
</file>