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e Sheet" sheetId="1" r:id="rId4"/>
    <sheet state="visible" name="Profit and Loss" sheetId="2" r:id="rId5"/>
    <sheet state="visible" name="Debt Equity Ratio" sheetId="3" r:id="rId6"/>
    <sheet state="visible" name="Cost of Equity Calculation" sheetId="4" r:id="rId7"/>
    <sheet state="visible" name="Cost of Debt Calculation" sheetId="5" r:id="rId8"/>
    <sheet state="visible" name="WACC Calculation" sheetId="6" r:id="rId9"/>
    <sheet state="visible" name="Leverage Calculation" sheetId="7" r:id="rId10"/>
  </sheets>
  <definedNames/>
  <calcPr/>
</workbook>
</file>

<file path=xl/sharedStrings.xml><?xml version="1.0" encoding="utf-8"?>
<sst xmlns="http://schemas.openxmlformats.org/spreadsheetml/2006/main" count="209" uniqueCount="114">
  <si>
    <t/>
  </si>
  <si>
    <t>Mar 2017</t>
  </si>
  <si>
    <t>Mar 2018</t>
  </si>
  <si>
    <t>Mar 2019</t>
  </si>
  <si>
    <t>Mar 2020</t>
  </si>
  <si>
    <t>Mar 2021</t>
  </si>
  <si>
    <t>Mar 2022</t>
  </si>
  <si>
    <t>Share Capital +</t>
  </si>
  <si>
    <t>297</t>
  </si>
  <si>
    <t>595</t>
  </si>
  <si>
    <t>596</t>
  </si>
  <si>
    <t>597</t>
  </si>
  <si>
    <t>598</t>
  </si>
  <si>
    <t>Reserves</t>
  </si>
  <si>
    <t>26,489</t>
  </si>
  <si>
    <t>29,699</t>
  </si>
  <si>
    <t>33,613</t>
  </si>
  <si>
    <t>33,871</t>
  </si>
  <si>
    <t>34,354</t>
  </si>
  <si>
    <t>38,363</t>
  </si>
  <si>
    <t>Borrowings +</t>
  </si>
  <si>
    <t>2,851</t>
  </si>
  <si>
    <t>2,958</t>
  </si>
  <si>
    <t>2,571</t>
  </si>
  <si>
    <t>3,027</t>
  </si>
  <si>
    <t>7,786</t>
  </si>
  <si>
    <t>6,734</t>
  </si>
  <si>
    <t>Other Liabilities +</t>
  </si>
  <si>
    <t>10,332</t>
  </si>
  <si>
    <t>14,195</t>
  </si>
  <si>
    <t>15,916</t>
  </si>
  <si>
    <t>13,007</t>
  </si>
  <si>
    <t>18,827</t>
  </si>
  <si>
    <t>21,436</t>
  </si>
  <si>
    <t>Total Liabilities</t>
  </si>
  <si>
    <t>39,968</t>
  </si>
  <si>
    <t>47,447</t>
  </si>
  <si>
    <t>52,697</t>
  </si>
  <si>
    <t>50,502</t>
  </si>
  <si>
    <t>61,564</t>
  </si>
  <si>
    <t>67,130</t>
  </si>
  <si>
    <t>Fixed Assets +</t>
  </si>
  <si>
    <t>7,771</t>
  </si>
  <si>
    <t>7,859</t>
  </si>
  <si>
    <t>10,082</t>
  </si>
  <si>
    <t>10,395</t>
  </si>
  <si>
    <t>12,011</t>
  </si>
  <si>
    <t>14,549</t>
  </si>
  <si>
    <t>CWIP</t>
  </si>
  <si>
    <t>2,040</t>
  </si>
  <si>
    <t>3,129</t>
  </si>
  <si>
    <t>2,420</t>
  </si>
  <si>
    <t>4,009</t>
  </si>
  <si>
    <t>6,125</t>
  </si>
  <si>
    <t>5,018</t>
  </si>
  <si>
    <t>Investments</t>
  </si>
  <si>
    <t>17,908</t>
  </si>
  <si>
    <t>20,583</t>
  </si>
  <si>
    <t>22,016</t>
  </si>
  <si>
    <t>19,938</t>
  </si>
  <si>
    <t>21,783</t>
  </si>
  <si>
    <t>25,110</t>
  </si>
  <si>
    <t>Other Assets +</t>
  </si>
  <si>
    <t>12,248</t>
  </si>
  <si>
    <t>15,876</t>
  </si>
  <si>
    <t>18,179</t>
  </si>
  <si>
    <t>16,160</t>
  </si>
  <si>
    <t>21,645</t>
  </si>
  <si>
    <t>22,454</t>
  </si>
  <si>
    <t>Total Assets</t>
  </si>
  <si>
    <t>Sales +</t>
  </si>
  <si>
    <t>Expenses +</t>
  </si>
  <si>
    <t>Operating Profit</t>
  </si>
  <si>
    <t>OPM %</t>
  </si>
  <si>
    <t>Other Income +</t>
  </si>
  <si>
    <t>Interest</t>
  </si>
  <si>
    <t>Depreciation</t>
  </si>
  <si>
    <t>Profit before tax</t>
  </si>
  <si>
    <t>Tax %</t>
  </si>
  <si>
    <t>Net Profit</t>
  </si>
  <si>
    <t>EPS in Rs</t>
  </si>
  <si>
    <t>Dividend Payout %</t>
  </si>
  <si>
    <t>Debt Equity Ratio from 2017-2022</t>
  </si>
  <si>
    <t>2017-18</t>
  </si>
  <si>
    <t>2018-19</t>
  </si>
  <si>
    <t>2019-20</t>
  </si>
  <si>
    <t>2020-21</t>
  </si>
  <si>
    <t>2021-22</t>
  </si>
  <si>
    <r>
      <rPr/>
      <t xml:space="preserve">Link : </t>
    </r>
    <r>
      <rPr>
        <color rgb="FF1155CC"/>
        <u/>
      </rPr>
      <t>https://ycharts.com/companies/MAHMF/debt_equity_ratio</t>
    </r>
  </si>
  <si>
    <t>Cost of Equity from 2017-2022</t>
  </si>
  <si>
    <t>Risk Free Rate [Rf]</t>
  </si>
  <si>
    <t>Expected return on the market portfolio [E(Rm)]</t>
  </si>
  <si>
    <t>Beta [β]</t>
  </si>
  <si>
    <t>Cost of Equity [Re]</t>
  </si>
  <si>
    <t>Formula = Re = Rf + β[E(Rm) – Rf ]</t>
  </si>
  <si>
    <r>
      <rPr/>
      <t xml:space="preserve">Link to Calculate Beta : </t>
    </r>
    <r>
      <rPr>
        <color rgb="FF1155CC"/>
        <u/>
      </rPr>
      <t>https://www.buyupside.com/calculators/beta.php</t>
    </r>
  </si>
  <si>
    <t>Cost of Debt from 2017-2022</t>
  </si>
  <si>
    <t>Cost of Debt [Rd]</t>
  </si>
  <si>
    <t>112</t>
  </si>
  <si>
    <t>Cost of Debt is the Interest in Profit and Loss Sheet</t>
  </si>
  <si>
    <t>WACC from 2017-2022</t>
  </si>
  <si>
    <t>Proportion of equity [We]</t>
  </si>
  <si>
    <t>Cost of equity [Re]</t>
  </si>
  <si>
    <t>Proportion of debt [Wd]</t>
  </si>
  <si>
    <t>Tax Rate [t]</t>
  </si>
  <si>
    <t>0.35</t>
  </si>
  <si>
    <t>WACC</t>
  </si>
  <si>
    <t>WACC = WeRe + WdRd (1 – t )</t>
  </si>
  <si>
    <t>Leverage Calculation from 2017-2022</t>
  </si>
  <si>
    <t>DOL</t>
  </si>
  <si>
    <t>DFL</t>
  </si>
  <si>
    <t>DCL</t>
  </si>
  <si>
    <r>
      <rPr/>
      <t xml:space="preserve">Link for DOL : </t>
    </r>
    <r>
      <rPr>
        <color rgb="FF1155CC"/>
        <u/>
      </rPr>
      <t>https://finbox.com/NSEI:M&amp;MFIN/explorer/degree_of_operating_leverage</t>
    </r>
  </si>
  <si>
    <r>
      <rPr/>
      <t xml:space="preserve">Link for DFL : </t>
    </r>
    <r>
      <rPr>
        <color rgb="FF1155CC"/>
        <u/>
      </rPr>
      <t>https://finbox.com/BSE:500520/explorer/financial_leverage</t>
    </r>
    <r>
      <rPr/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</si>
</sst>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/>
    <font>
      <sz val="12.0"/>
      <color rgb="FF1A1A1A"/>
      <name val="Calibri"/>
      <scheme val="minor"/>
    </font>
    <font>
      <u/>
      <color rgb="FF0000FF"/>
    </font>
    <font>
      <sz val="12.0"/>
      <color rgb="FF000000"/>
      <name val="Calibri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3" numFmtId="0" xfId="0" applyAlignment="1" applyBorder="1" applyFont="1">
      <alignment horizontal="center" readingOrder="0" shrinkToFit="0" wrapText="0"/>
    </xf>
    <xf borderId="2" fillId="0" fontId="4" numFmtId="0" xfId="0" applyBorder="1" applyFont="1"/>
    <xf borderId="3" fillId="0" fontId="4" numFmtId="0" xfId="0" applyBorder="1" applyFont="1"/>
    <xf borderId="0" fillId="0" fontId="3" numFmtId="0" xfId="0" applyAlignment="1" applyFont="1">
      <alignment horizontal="center" readingOrder="0" shrinkToFit="0" wrapText="0"/>
    </xf>
    <xf borderId="0" fillId="0" fontId="1" numFmtId="0" xfId="0" applyAlignment="1" applyFont="1">
      <alignment readingOrder="0"/>
    </xf>
    <xf borderId="4" fillId="0" fontId="0" numFmtId="0" xfId="0" applyAlignment="1" applyBorder="1" applyFont="1">
      <alignment horizontal="left" readingOrder="0"/>
    </xf>
    <xf borderId="4" fillId="2" fontId="5" numFmtId="0" xfId="0" applyAlignment="1" applyBorder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4" fillId="0" fontId="3" numFmtId="0" xfId="0" applyAlignment="1" applyBorder="1" applyFont="1">
      <alignment shrinkToFit="0" wrapText="1"/>
    </xf>
    <xf borderId="4" fillId="0" fontId="3" numFmtId="10" xfId="0" applyBorder="1" applyFont="1" applyNumberFormat="1"/>
    <xf borderId="4" fillId="0" fontId="7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readingOrder="0" shrinkToFit="0" wrapText="1"/>
    </xf>
    <xf borderId="4" fillId="0" fontId="3" numFmtId="49" xfId="0" applyAlignment="1" applyBorder="1" applyFont="1" applyNumberFormat="1">
      <alignment horizontal="right" readingOrder="0"/>
    </xf>
    <xf borderId="4" fillId="0" fontId="3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4" fillId="0" fontId="1" numFmtId="0" xfId="0" applyAlignment="1" applyBorder="1" applyFont="1">
      <alignment readingOrder="0"/>
    </xf>
    <xf borderId="4" fillId="2" fontId="5" numFmtId="0" xfId="0" applyAlignment="1" applyBorder="1" applyFont="1">
      <alignment horizontal="right" readingOrder="0"/>
    </xf>
    <xf borderId="4" fillId="0" fontId="3" numFmtId="10" xfId="0" applyAlignment="1" applyBorder="1" applyFont="1" applyNumberFormat="1">
      <alignment readingOrder="0"/>
    </xf>
    <xf borderId="4" fillId="0" fontId="1" numFmtId="49" xfId="0" applyBorder="1" applyFont="1" applyNumberFormat="1"/>
    <xf borderId="4" fillId="0" fontId="1" numFmtId="0" xfId="0" applyBorder="1" applyFont="1"/>
    <xf borderId="0" fillId="0" fontId="3" numFmtId="0" xfId="0" applyAlignment="1" applyFont="1">
      <alignment readingOrder="0"/>
    </xf>
    <xf borderId="1" fillId="0" fontId="3" numFmtId="4" xfId="0" applyAlignment="1" applyBorder="1" applyFont="1" applyNumberFormat="1">
      <alignment horizontal="center" readingOrder="0" shrinkToFit="0" wrapText="0"/>
    </xf>
    <xf borderId="0" fillId="0" fontId="1" numFmtId="4" xfId="0" applyFont="1" applyNumberFormat="1"/>
    <xf borderId="1" fillId="0" fontId="3" numFmtId="4" xfId="0" applyAlignment="1" applyBorder="1" applyFont="1" applyNumberFormat="1">
      <alignment horizontal="center"/>
    </xf>
    <xf borderId="4" fillId="0" fontId="3" numFmtId="4" xfId="0" applyAlignment="1" applyBorder="1" applyFont="1" applyNumberFormat="1">
      <alignment readingOrder="0" shrinkToFit="0" wrapText="0"/>
    </xf>
    <xf borderId="4" fillId="0" fontId="3" numFmtId="4" xfId="0" applyAlignment="1" applyBorder="1" applyFont="1" applyNumberFormat="1">
      <alignment readingOrder="0"/>
    </xf>
    <xf borderId="4" fillId="0" fontId="3" numFmtId="4" xfId="0" applyAlignment="1" applyBorder="1" applyFont="1" applyNumberFormat="1">
      <alignment readingOrder="0" shrinkToFit="0" wrapText="1"/>
    </xf>
    <xf borderId="4" fillId="0" fontId="7" numFmtId="4" xfId="0" applyBorder="1" applyFont="1" applyNumberFormat="1"/>
    <xf borderId="0" fillId="0" fontId="8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ycharts.com/companies/MAHMF/debt_equity_rati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uyupside.com/calculators/beta.php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finbox.com/NSEI:M&amp;MFIN/explorer/degree_of_operating_leverage" TargetMode="External"/><Relationship Id="rId2" Type="http://schemas.openxmlformats.org/officeDocument/2006/relationships/hyperlink" Target="https://finbox.com/BSE:500520/explorer/financial_leverage" TargetMode="External"/><Relationship Id="rId3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44"/>
    <col customWidth="1" min="2" max="26" width="8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</row>
    <row r="3" ht="15.75" customHeight="1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</row>
    <row r="4" ht="15.75" customHeight="1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</row>
    <row r="5" ht="15.75" customHeight="1">
      <c r="A5" s="1" t="s">
        <v>27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</row>
    <row r="6" ht="15.75" customHeight="1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" t="s">
        <v>41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47</v>
      </c>
    </row>
    <row r="8" ht="15.75" customHeight="1">
      <c r="A8" s="1" t="s">
        <v>48</v>
      </c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</row>
    <row r="9" ht="15.75" customHeight="1">
      <c r="A9" s="1" t="s">
        <v>55</v>
      </c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ht="15.75" customHeight="1">
      <c r="A10" s="1" t="s">
        <v>62</v>
      </c>
      <c r="B10" s="1" t="s">
        <v>63</v>
      </c>
      <c r="C10" s="1" t="s">
        <v>64</v>
      </c>
      <c r="D10" s="1" t="s">
        <v>65</v>
      </c>
      <c r="E10" s="1" t="s">
        <v>66</v>
      </c>
      <c r="F10" s="1" t="s">
        <v>67</v>
      </c>
      <c r="G10" s="1" t="s">
        <v>68</v>
      </c>
    </row>
    <row r="11" ht="15.75" customHeight="1">
      <c r="A11" s="2" t="s">
        <v>69</v>
      </c>
      <c r="B11" s="2" t="s">
        <v>35</v>
      </c>
      <c r="C11" s="2" t="s">
        <v>36</v>
      </c>
      <c r="D11" s="2" t="s">
        <v>37</v>
      </c>
      <c r="E11" s="2" t="s">
        <v>38</v>
      </c>
      <c r="F11" s="2" t="s">
        <v>39</v>
      </c>
      <c r="G11" s="2" t="s">
        <v>40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11"/>
    <col customWidth="1" min="2" max="7" width="11.33"/>
    <col customWidth="1" min="8" max="26" width="8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</row>
    <row r="2" ht="15.75" customHeight="1">
      <c r="A2" s="1" t="s">
        <v>70</v>
      </c>
      <c r="B2" s="1">
        <v>44054.0</v>
      </c>
      <c r="C2" s="1">
        <v>48686.0</v>
      </c>
      <c r="D2" s="1">
        <v>53614.0</v>
      </c>
      <c r="E2" s="1">
        <v>45488.0</v>
      </c>
      <c r="F2" s="1">
        <v>44630.0</v>
      </c>
      <c r="G2" s="1">
        <v>57446.0</v>
      </c>
      <c r="H2" s="3"/>
    </row>
    <row r="3" ht="15.75" customHeight="1">
      <c r="A3" s="1" t="s">
        <v>71</v>
      </c>
      <c r="B3" s="1">
        <v>39539.0</v>
      </c>
      <c r="C3" s="1">
        <v>42462.0</v>
      </c>
      <c r="D3" s="1">
        <v>46974.0</v>
      </c>
      <c r="E3" s="1">
        <v>39690.0</v>
      </c>
      <c r="F3" s="1">
        <v>37672.0</v>
      </c>
      <c r="G3" s="1">
        <v>50404.0</v>
      </c>
      <c r="H3" s="3"/>
    </row>
    <row r="4" ht="15.75" customHeight="1">
      <c r="A4" s="2" t="s">
        <v>72</v>
      </c>
      <c r="B4" s="2">
        <v>4515.0</v>
      </c>
      <c r="C4" s="2">
        <v>6224.0</v>
      </c>
      <c r="D4" s="2">
        <v>6640.0</v>
      </c>
      <c r="E4" s="2">
        <v>5798.0</v>
      </c>
      <c r="F4" s="2">
        <v>6957.0</v>
      </c>
      <c r="G4" s="2">
        <v>7042.0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 t="s">
        <v>73</v>
      </c>
      <c r="B5" s="1">
        <v>0.1</v>
      </c>
      <c r="C5" s="1">
        <v>0.13</v>
      </c>
      <c r="D5" s="1">
        <v>0.12</v>
      </c>
      <c r="E5" s="1">
        <v>0.13</v>
      </c>
      <c r="F5" s="1">
        <v>0.16</v>
      </c>
      <c r="G5" s="1">
        <v>0.12</v>
      </c>
      <c r="H5" s="3"/>
    </row>
    <row r="6" ht="15.75" customHeight="1">
      <c r="A6" s="1" t="s">
        <v>74</v>
      </c>
      <c r="B6" s="1">
        <v>1894.0</v>
      </c>
      <c r="C6" s="1">
        <v>1470.0</v>
      </c>
      <c r="D6" s="1">
        <v>1659.0</v>
      </c>
      <c r="E6" s="1">
        <v>-346.0</v>
      </c>
      <c r="F6" s="1">
        <v>-1888.0</v>
      </c>
      <c r="G6" s="1">
        <v>1867.0</v>
      </c>
      <c r="H6" s="3"/>
    </row>
    <row r="7" ht="15.75" customHeight="1">
      <c r="A7" s="1" t="s">
        <v>75</v>
      </c>
      <c r="B7" s="1">
        <v>160.0</v>
      </c>
      <c r="C7" s="1">
        <v>112.0</v>
      </c>
      <c r="D7" s="1">
        <v>113.0</v>
      </c>
      <c r="E7" s="1">
        <v>113.0</v>
      </c>
      <c r="F7" s="1">
        <v>396.0</v>
      </c>
      <c r="G7" s="1">
        <v>223.0</v>
      </c>
      <c r="H7" s="3"/>
    </row>
    <row r="8" ht="15.75" customHeight="1">
      <c r="A8" s="1" t="s">
        <v>76</v>
      </c>
      <c r="B8" s="1">
        <v>1526.0</v>
      </c>
      <c r="C8" s="1">
        <v>1479.0</v>
      </c>
      <c r="D8" s="1">
        <v>1860.0</v>
      </c>
      <c r="E8" s="1">
        <v>2223.0</v>
      </c>
      <c r="F8" s="1">
        <v>2370.0</v>
      </c>
      <c r="G8" s="1">
        <v>2451.0</v>
      </c>
      <c r="H8" s="3"/>
    </row>
    <row r="9" ht="15.75" customHeight="1">
      <c r="A9" s="2" t="s">
        <v>77</v>
      </c>
      <c r="B9" s="2">
        <v>4723.0</v>
      </c>
      <c r="C9" s="2">
        <v>6102.0</v>
      </c>
      <c r="D9" s="2">
        <v>6325.0</v>
      </c>
      <c r="E9" s="2">
        <v>3116.0</v>
      </c>
      <c r="F9" s="2">
        <v>2303.0</v>
      </c>
      <c r="G9" s="2">
        <v>6235.0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" t="s">
        <v>78</v>
      </c>
      <c r="B10" s="1">
        <v>0.23</v>
      </c>
      <c r="C10" s="1">
        <v>0.29</v>
      </c>
      <c r="D10" s="1">
        <v>0.24</v>
      </c>
      <c r="E10" s="1">
        <v>0.57</v>
      </c>
      <c r="F10" s="1">
        <v>0.57</v>
      </c>
      <c r="G10" s="1">
        <v>0.21</v>
      </c>
      <c r="H10" s="3"/>
    </row>
    <row r="11" ht="15.75" customHeight="1">
      <c r="A11" s="2" t="s">
        <v>79</v>
      </c>
      <c r="B11" s="2">
        <v>3643.0</v>
      </c>
      <c r="C11" s="2">
        <v>4356.0</v>
      </c>
      <c r="D11" s="2">
        <v>4796.0</v>
      </c>
      <c r="E11" s="2">
        <v>1331.0</v>
      </c>
      <c r="F11" s="2">
        <v>984.0</v>
      </c>
      <c r="G11" s="2">
        <v>4935.0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" t="s">
        <v>80</v>
      </c>
      <c r="B12" s="1">
        <v>29.33</v>
      </c>
      <c r="C12" s="1">
        <v>35.04</v>
      </c>
      <c r="D12" s="1">
        <v>38.58</v>
      </c>
      <c r="E12" s="1">
        <v>10.7</v>
      </c>
      <c r="F12" s="1">
        <v>7.92</v>
      </c>
      <c r="G12" s="1">
        <v>39.7</v>
      </c>
      <c r="H12" s="3"/>
    </row>
    <row r="13" ht="15.75" customHeight="1">
      <c r="A13" s="1" t="s">
        <v>81</v>
      </c>
      <c r="B13" s="1">
        <v>0.21</v>
      </c>
      <c r="C13" s="1">
        <v>0.2</v>
      </c>
      <c r="D13" s="1">
        <v>0.21</v>
      </c>
      <c r="E13" s="1">
        <v>0.21</v>
      </c>
      <c r="F13" s="1">
        <v>1.06</v>
      </c>
      <c r="G13" s="1">
        <v>0.28</v>
      </c>
      <c r="H13" s="3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4" t="s">
        <v>82</v>
      </c>
      <c r="B1" s="5"/>
      <c r="C1" s="5"/>
      <c r="D1" s="5"/>
      <c r="E1" s="6"/>
      <c r="F1" s="7"/>
      <c r="G1" s="7"/>
      <c r="H1" s="7"/>
    </row>
    <row r="2">
      <c r="A2" s="8"/>
      <c r="B2" s="8"/>
      <c r="C2" s="8"/>
      <c r="D2" s="8"/>
      <c r="E2" s="8"/>
    </row>
    <row r="3">
      <c r="A3" s="9" t="s">
        <v>83</v>
      </c>
      <c r="B3" s="9" t="s">
        <v>84</v>
      </c>
      <c r="C3" s="9" t="s">
        <v>85</v>
      </c>
      <c r="D3" s="9" t="s">
        <v>86</v>
      </c>
      <c r="E3" s="9" t="s">
        <v>87</v>
      </c>
    </row>
    <row r="4">
      <c r="A4" s="10">
        <v>1.52</v>
      </c>
      <c r="B4" s="10">
        <v>1.772</v>
      </c>
      <c r="C4" s="10">
        <v>1.996</v>
      </c>
      <c r="D4" s="10">
        <v>1.875</v>
      </c>
      <c r="E4" s="10">
        <v>1.584</v>
      </c>
    </row>
    <row r="9">
      <c r="A9" s="11" t="s">
        <v>88</v>
      </c>
    </row>
  </sheetData>
  <mergeCells count="1">
    <mergeCell ref="A1:E1"/>
  </mergeCells>
  <hyperlinks>
    <hyperlink r:id="rId1" ref="A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22"/>
    <col customWidth="1" min="2" max="3" width="8.56"/>
    <col customWidth="1" min="4" max="4" width="20.22"/>
    <col customWidth="1" min="5" max="6" width="8.56"/>
    <col customWidth="1" min="7" max="7" width="20.22"/>
    <col customWidth="1" min="8" max="26" width="8.56"/>
  </cols>
  <sheetData>
    <row r="1" ht="15.75" customHeight="1">
      <c r="A1" s="4" t="s">
        <v>89</v>
      </c>
      <c r="B1" s="5"/>
      <c r="C1" s="5"/>
      <c r="D1" s="5"/>
      <c r="E1" s="5"/>
      <c r="F1" s="5"/>
      <c r="G1" s="5"/>
      <c r="H1" s="6"/>
    </row>
    <row r="2" ht="15.75" customHeight="1">
      <c r="A2" s="12"/>
      <c r="B2" s="12"/>
      <c r="D2" s="12"/>
      <c r="E2" s="12"/>
      <c r="G2" s="12"/>
      <c r="H2" s="12"/>
    </row>
    <row r="3" ht="15.75" customHeight="1">
      <c r="A3" s="13" t="s">
        <v>83</v>
      </c>
      <c r="B3" s="6"/>
      <c r="D3" s="13" t="s">
        <v>84</v>
      </c>
      <c r="E3" s="6"/>
      <c r="G3" s="13" t="s">
        <v>85</v>
      </c>
      <c r="H3" s="6"/>
    </row>
    <row r="4" ht="15.75" customHeight="1">
      <c r="A4" s="14" t="s">
        <v>90</v>
      </c>
      <c r="B4" s="15">
        <v>0.07398</v>
      </c>
      <c r="D4" s="14" t="s">
        <v>90</v>
      </c>
      <c r="E4" s="15">
        <v>0.07398</v>
      </c>
      <c r="G4" s="14" t="s">
        <v>90</v>
      </c>
      <c r="H4" s="15">
        <v>0.07398</v>
      </c>
    </row>
    <row r="5" ht="15.75" customHeight="1">
      <c r="A5" s="14" t="s">
        <v>91</v>
      </c>
      <c r="B5" s="15">
        <v>0.0378</v>
      </c>
      <c r="D5" s="14" t="s">
        <v>91</v>
      </c>
      <c r="E5" s="15">
        <v>0.0447</v>
      </c>
      <c r="G5" s="14" t="s">
        <v>91</v>
      </c>
      <c r="H5" s="15">
        <v>-0.0233</v>
      </c>
    </row>
    <row r="6" ht="15.75" customHeight="1">
      <c r="A6" s="14" t="s">
        <v>92</v>
      </c>
      <c r="B6" s="16">
        <v>-1.0654</v>
      </c>
      <c r="D6" s="14" t="s">
        <v>92</v>
      </c>
      <c r="E6" s="16">
        <v>0.4573</v>
      </c>
      <c r="G6" s="14" t="s">
        <v>92</v>
      </c>
      <c r="H6" s="16">
        <v>2.8068</v>
      </c>
    </row>
    <row r="7" ht="15.75" customHeight="1">
      <c r="A7" s="17" t="s">
        <v>93</v>
      </c>
      <c r="B7" s="15">
        <f>B4+B6*(B5-B4)</f>
        <v>0.112526172</v>
      </c>
      <c r="D7" s="17" t="s">
        <v>93</v>
      </c>
      <c r="E7" s="15">
        <f>E4+E6*(E5-E4)</f>
        <v>0.060590256</v>
      </c>
      <c r="G7" s="17" t="s">
        <v>93</v>
      </c>
      <c r="H7" s="15">
        <f>H4+H6*(H5-H4)</f>
        <v>-0.199065504</v>
      </c>
    </row>
    <row r="8" ht="15.75" customHeight="1"/>
    <row r="9" ht="15.75" customHeight="1">
      <c r="A9" s="13" t="s">
        <v>86</v>
      </c>
      <c r="B9" s="6"/>
      <c r="D9" s="13" t="s">
        <v>87</v>
      </c>
      <c r="E9" s="6"/>
    </row>
    <row r="10" ht="15.75" customHeight="1">
      <c r="A10" s="14" t="s">
        <v>90</v>
      </c>
      <c r="B10" s="15">
        <v>0.07398</v>
      </c>
      <c r="D10" s="14" t="s">
        <v>90</v>
      </c>
      <c r="E10" s="15">
        <v>0.07398</v>
      </c>
    </row>
    <row r="11" ht="15.75" customHeight="1">
      <c r="A11" s="14" t="s">
        <v>91</v>
      </c>
      <c r="B11" s="15">
        <v>0.3587</v>
      </c>
      <c r="D11" s="14" t="s">
        <v>91</v>
      </c>
      <c r="E11" s="15">
        <v>-0.0204</v>
      </c>
    </row>
    <row r="12" ht="15.75" customHeight="1">
      <c r="A12" s="14" t="s">
        <v>92</v>
      </c>
      <c r="B12" s="16">
        <v>3.0529</v>
      </c>
      <c r="D12" s="14" t="s">
        <v>92</v>
      </c>
      <c r="E12" s="16">
        <v>1.2492</v>
      </c>
    </row>
    <row r="13" ht="15.75" customHeight="1">
      <c r="A13" s="17" t="s">
        <v>93</v>
      </c>
      <c r="B13" s="15">
        <f>B10+B12*(B11-B10)</f>
        <v>0.943201688</v>
      </c>
      <c r="D13" s="17" t="s">
        <v>93</v>
      </c>
      <c r="E13" s="15">
        <f>E10+E12*(E11-E10)</f>
        <v>-0.043919496</v>
      </c>
    </row>
    <row r="14" ht="15.75" customHeight="1"/>
    <row r="15" ht="15.75" customHeight="1"/>
    <row r="16" ht="15.75" customHeight="1">
      <c r="A16" s="12" t="s">
        <v>94</v>
      </c>
    </row>
    <row r="17" ht="15.75" customHeight="1"/>
    <row r="18" ht="15.75" customHeight="1">
      <c r="A18" s="11" t="s">
        <v>95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A1:H1"/>
    <mergeCell ref="A3:B3"/>
    <mergeCell ref="D3:E3"/>
    <mergeCell ref="G3:H3"/>
    <mergeCell ref="A9:B9"/>
    <mergeCell ref="D9:E9"/>
    <mergeCell ref="A16:H16"/>
  </mergeCells>
  <hyperlinks>
    <hyperlink r:id="rId1" ref="A18"/>
  </hyperlinks>
  <printOptions/>
  <pageMargins bottom="0.75" footer="0.0" header="0.0" left="0.7" right="0.7" top="0.75"/>
  <pageSetup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0.22"/>
    <col customWidth="1" min="2" max="3" width="8.56"/>
    <col customWidth="1" min="4" max="4" width="20.22"/>
    <col customWidth="1" min="5" max="6" width="8.56"/>
    <col customWidth="1" min="7" max="7" width="20.22"/>
    <col customWidth="1" min="8" max="26" width="8.56"/>
  </cols>
  <sheetData>
    <row r="1" ht="15.75" customHeight="1">
      <c r="A1" s="4" t="s">
        <v>96</v>
      </c>
      <c r="B1" s="5"/>
      <c r="C1" s="5"/>
      <c r="D1" s="5"/>
      <c r="E1" s="5"/>
      <c r="F1" s="5"/>
      <c r="G1" s="5"/>
      <c r="H1" s="6"/>
    </row>
    <row r="2" ht="15.75" customHeight="1">
      <c r="A2" s="12"/>
      <c r="B2" s="12"/>
      <c r="D2" s="12"/>
      <c r="E2" s="12"/>
      <c r="G2" s="12"/>
      <c r="H2" s="12"/>
    </row>
    <row r="3" ht="15.75" customHeight="1">
      <c r="A3" s="13" t="s">
        <v>83</v>
      </c>
      <c r="B3" s="6"/>
      <c r="D3" s="13" t="s">
        <v>84</v>
      </c>
      <c r="E3" s="6"/>
      <c r="G3" s="13" t="s">
        <v>85</v>
      </c>
      <c r="H3" s="6"/>
    </row>
    <row r="4" ht="15.75" customHeight="1">
      <c r="A4" s="18" t="s">
        <v>97</v>
      </c>
      <c r="B4" s="19" t="s">
        <v>98</v>
      </c>
      <c r="D4" s="18" t="s">
        <v>97</v>
      </c>
      <c r="E4" s="20">
        <v>113.0</v>
      </c>
      <c r="G4" s="18" t="s">
        <v>97</v>
      </c>
      <c r="H4" s="20">
        <v>113.0</v>
      </c>
    </row>
    <row r="5" ht="15.75" customHeight="1"/>
    <row r="6" ht="15.75" customHeight="1">
      <c r="A6" s="13" t="s">
        <v>86</v>
      </c>
      <c r="B6" s="6"/>
      <c r="D6" s="13" t="s">
        <v>87</v>
      </c>
      <c r="E6" s="6"/>
    </row>
    <row r="7" ht="15.75" customHeight="1">
      <c r="A7" s="18" t="s">
        <v>97</v>
      </c>
      <c r="B7" s="20">
        <v>396.0</v>
      </c>
      <c r="D7" s="18" t="s">
        <v>97</v>
      </c>
      <c r="E7" s="20">
        <v>223.0</v>
      </c>
    </row>
    <row r="8" ht="15.75" customHeight="1"/>
    <row r="9" ht="15.75" customHeight="1"/>
    <row r="10" ht="15.75" customHeight="1"/>
    <row r="11" ht="15.75" customHeight="1">
      <c r="A11" s="21" t="s">
        <v>99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7">
    <mergeCell ref="A1:H1"/>
    <mergeCell ref="A3:B3"/>
    <mergeCell ref="D3:E3"/>
    <mergeCell ref="G3:H3"/>
    <mergeCell ref="A6:B6"/>
    <mergeCell ref="D6:E6"/>
    <mergeCell ref="A11:H1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0.22"/>
    <col customWidth="1" min="2" max="2" width="13.0"/>
    <col customWidth="1" min="3" max="3" width="8.56"/>
    <col customWidth="1" min="4" max="4" width="20.22"/>
    <col customWidth="1" min="5" max="5" width="13.0"/>
    <col customWidth="1" min="6" max="6" width="8.56"/>
    <col customWidth="1" min="7" max="7" width="20.22"/>
    <col customWidth="1" min="8" max="8" width="12.67"/>
    <col customWidth="1" min="9" max="26" width="8.56"/>
  </cols>
  <sheetData>
    <row r="1" ht="15.75" customHeight="1">
      <c r="A1" s="4" t="s">
        <v>100</v>
      </c>
      <c r="B1" s="5"/>
      <c r="C1" s="5"/>
      <c r="D1" s="5"/>
      <c r="E1" s="5"/>
      <c r="F1" s="5"/>
      <c r="G1" s="5"/>
      <c r="H1" s="6"/>
    </row>
    <row r="2" ht="15.75" customHeight="1">
      <c r="A2" s="12"/>
      <c r="B2" s="12"/>
      <c r="D2" s="12"/>
      <c r="E2" s="12"/>
      <c r="G2" s="12"/>
      <c r="H2" s="12"/>
    </row>
    <row r="3" ht="15.75" customHeight="1">
      <c r="A3" s="13" t="s">
        <v>83</v>
      </c>
      <c r="B3" s="6"/>
      <c r="D3" s="13" t="s">
        <v>84</v>
      </c>
      <c r="E3" s="6"/>
      <c r="G3" s="13" t="s">
        <v>85</v>
      </c>
      <c r="H3" s="6"/>
    </row>
    <row r="4" ht="15.75" customHeight="1">
      <c r="A4" s="22" t="s">
        <v>101</v>
      </c>
      <c r="B4" s="23">
        <f>1.52/2.52</f>
        <v>0.6031746032</v>
      </c>
      <c r="D4" s="22" t="s">
        <v>101</v>
      </c>
      <c r="E4" s="20">
        <f>'Debt Equity Ratio'!B4/(1+'Debt Equity Ratio'!B4)</f>
        <v>0.6392496392</v>
      </c>
      <c r="G4" s="22" t="s">
        <v>101</v>
      </c>
      <c r="H4" s="20">
        <f>'Debt Equity Ratio'!C4/(1+'Debt Equity Ratio'!C4)</f>
        <v>0.6662216288</v>
      </c>
    </row>
    <row r="5" ht="15.75" customHeight="1">
      <c r="A5" s="22" t="s">
        <v>102</v>
      </c>
      <c r="B5" s="19">
        <f>'Cost of Equity Calculation'!B7</f>
        <v>0.112526172</v>
      </c>
      <c r="D5" s="22" t="s">
        <v>102</v>
      </c>
      <c r="E5" s="24">
        <f>'Cost of Equity Calculation'!E7</f>
        <v>0.060590256</v>
      </c>
      <c r="G5" s="22" t="s">
        <v>102</v>
      </c>
      <c r="H5" s="24">
        <f>'Cost of Equity Calculation'!H7</f>
        <v>-0.199065504</v>
      </c>
    </row>
    <row r="6" ht="15.75" customHeight="1">
      <c r="A6" s="22" t="s">
        <v>103</v>
      </c>
      <c r="B6" s="19">
        <f>1/2.52</f>
        <v>0.3968253968</v>
      </c>
      <c r="D6" s="22" t="s">
        <v>103</v>
      </c>
      <c r="E6" s="20">
        <f>1/(1+'Debt Equity Ratio'!B4)</f>
        <v>0.3607503608</v>
      </c>
      <c r="G6" s="22" t="s">
        <v>103</v>
      </c>
      <c r="H6" s="20">
        <f>1/(1+'Debt Equity Ratio'!C4)</f>
        <v>0.3337783712</v>
      </c>
    </row>
    <row r="7" ht="15.75" customHeight="1">
      <c r="A7" s="22" t="s">
        <v>97</v>
      </c>
      <c r="B7" s="25" t="str">
        <f>'Cost of Debt Calculation'!B4</f>
        <v>112</v>
      </c>
      <c r="D7" s="22" t="s">
        <v>97</v>
      </c>
      <c r="E7" s="26">
        <f>'Cost of Debt Calculation'!E4</f>
        <v>113</v>
      </c>
      <c r="G7" s="22" t="s">
        <v>97</v>
      </c>
      <c r="H7" s="26">
        <f>'Cost of Debt Calculation'!H4</f>
        <v>113</v>
      </c>
    </row>
    <row r="8" ht="15.75" customHeight="1">
      <c r="A8" s="22" t="s">
        <v>104</v>
      </c>
      <c r="B8" s="19" t="s">
        <v>105</v>
      </c>
      <c r="D8" s="22" t="s">
        <v>104</v>
      </c>
      <c r="E8" s="19" t="s">
        <v>105</v>
      </c>
      <c r="G8" s="22" t="s">
        <v>104</v>
      </c>
      <c r="H8" s="19" t="s">
        <v>105</v>
      </c>
    </row>
    <row r="9" ht="15.75" customHeight="1">
      <c r="A9" s="18" t="s">
        <v>106</v>
      </c>
      <c r="B9" s="20">
        <f>(B4*B5)+((B6*B7)*(1-B8))</f>
        <v>28.95676182</v>
      </c>
      <c r="D9" s="18" t="s">
        <v>106</v>
      </c>
      <c r="E9" s="20">
        <f>(E4*E5)+((E6*E7)*(1-E8))</f>
        <v>26.5358463</v>
      </c>
      <c r="G9" s="18" t="s">
        <v>106</v>
      </c>
      <c r="H9" s="20">
        <f>(H4*H5)+((H6*H7)*(1-H8))</f>
        <v>24.38339962</v>
      </c>
    </row>
    <row r="10" ht="15.75" customHeight="1"/>
    <row r="11" ht="15.75" customHeight="1">
      <c r="A11" s="13" t="s">
        <v>86</v>
      </c>
      <c r="B11" s="6"/>
      <c r="D11" s="13" t="s">
        <v>87</v>
      </c>
      <c r="E11" s="6"/>
    </row>
    <row r="12" ht="15.75" customHeight="1">
      <c r="A12" s="22" t="s">
        <v>101</v>
      </c>
      <c r="B12" s="20">
        <f>'Debt Equity Ratio'!D4/(1+'Debt Equity Ratio'!D4)</f>
        <v>0.652173913</v>
      </c>
      <c r="D12" s="22" t="s">
        <v>101</v>
      </c>
      <c r="E12" s="20">
        <f>'Debt Equity Ratio'!E4/(1+'Debt Equity Ratio'!E4)</f>
        <v>0.613003096</v>
      </c>
    </row>
    <row r="13" ht="15.75" customHeight="1">
      <c r="A13" s="22" t="s">
        <v>102</v>
      </c>
      <c r="B13" s="24">
        <f>'Cost of Equity Calculation'!B13</f>
        <v>0.943201688</v>
      </c>
      <c r="D13" s="22" t="s">
        <v>102</v>
      </c>
      <c r="E13" s="24">
        <f>'Cost of Equity Calculation'!E13</f>
        <v>-0.043919496</v>
      </c>
    </row>
    <row r="14" ht="15.75" customHeight="1">
      <c r="A14" s="22" t="s">
        <v>103</v>
      </c>
      <c r="B14" s="19">
        <f>1/(1+'Debt Equity Ratio'!D4)</f>
        <v>0.347826087</v>
      </c>
      <c r="D14" s="22" t="s">
        <v>103</v>
      </c>
      <c r="E14" s="20">
        <f>1/(1+'Debt Equity Ratio'!E4)</f>
        <v>0.386996904</v>
      </c>
    </row>
    <row r="15" ht="15.75" customHeight="1">
      <c r="A15" s="22" t="s">
        <v>97</v>
      </c>
      <c r="B15" s="26">
        <f>'Cost of Debt Calculation'!B7</f>
        <v>396</v>
      </c>
      <c r="D15" s="22" t="s">
        <v>97</v>
      </c>
      <c r="E15" s="20">
        <f>'Cost of Debt Calculation'!E7</f>
        <v>223</v>
      </c>
      <c r="H15" s="27"/>
    </row>
    <row r="16" ht="15.75" customHeight="1">
      <c r="A16" s="22" t="s">
        <v>104</v>
      </c>
      <c r="B16" s="19" t="s">
        <v>105</v>
      </c>
      <c r="D16" s="22" t="s">
        <v>104</v>
      </c>
      <c r="E16" s="19" t="s">
        <v>105</v>
      </c>
      <c r="H16" s="27"/>
    </row>
    <row r="17" ht="15.75" customHeight="1">
      <c r="A17" s="18" t="s">
        <v>106</v>
      </c>
      <c r="B17" s="20">
        <f>(B12*B13)+((B14*B15)*(1-B16))</f>
        <v>90.14556632</v>
      </c>
      <c r="D17" s="18" t="s">
        <v>106</v>
      </c>
      <c r="E17" s="20">
        <f>(E12*E13)+((E14*E15)*(1-E16))</f>
        <v>56.06827845</v>
      </c>
    </row>
    <row r="18" ht="15.75" customHeight="1"/>
    <row r="19" ht="15.75" customHeight="1"/>
    <row r="20" ht="15.75" customHeight="1">
      <c r="A20" s="21" t="s">
        <v>107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7">
    <mergeCell ref="A1:H1"/>
    <mergeCell ref="A3:B3"/>
    <mergeCell ref="D3:E3"/>
    <mergeCell ref="G3:H3"/>
    <mergeCell ref="A11:B11"/>
    <mergeCell ref="D11:E11"/>
    <mergeCell ref="A20:H2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9.56"/>
    <col customWidth="1" min="4" max="4" width="19.0"/>
    <col customWidth="1" min="7" max="7" width="19.56"/>
  </cols>
  <sheetData>
    <row r="1">
      <c r="A1" s="28" t="s">
        <v>108</v>
      </c>
      <c r="B1" s="5"/>
      <c r="C1" s="5"/>
      <c r="D1" s="5"/>
      <c r="E1" s="5"/>
      <c r="F1" s="5"/>
      <c r="G1" s="5"/>
      <c r="H1" s="6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30" t="s">
        <v>83</v>
      </c>
      <c r="B3" s="6"/>
      <c r="C3" s="29"/>
      <c r="D3" s="30" t="s">
        <v>84</v>
      </c>
      <c r="E3" s="6"/>
      <c r="F3" s="29"/>
      <c r="G3" s="30" t="s">
        <v>85</v>
      </c>
      <c r="H3" s="6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31" t="s">
        <v>109</v>
      </c>
      <c r="B4" s="32">
        <v>1.86</v>
      </c>
      <c r="C4" s="29"/>
      <c r="D4" s="31" t="s">
        <v>109</v>
      </c>
      <c r="E4" s="32">
        <v>1.47</v>
      </c>
      <c r="F4" s="29"/>
      <c r="G4" s="31" t="s">
        <v>109</v>
      </c>
      <c r="H4" s="32">
        <v>1.45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33" t="s">
        <v>110</v>
      </c>
      <c r="B5" s="32">
        <v>3.7</v>
      </c>
      <c r="C5" s="29"/>
      <c r="D5" s="33" t="s">
        <v>110</v>
      </c>
      <c r="E5" s="32">
        <v>4.1</v>
      </c>
      <c r="F5" s="29"/>
      <c r="G5" s="33" t="s">
        <v>110</v>
      </c>
      <c r="H5" s="32">
        <v>4.2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33" t="s">
        <v>111</v>
      </c>
      <c r="B6" s="34">
        <f>B4*B5</f>
        <v>6.882</v>
      </c>
      <c r="C6" s="29"/>
      <c r="D6" s="33" t="s">
        <v>111</v>
      </c>
      <c r="E6" s="34">
        <f>E4*E5</f>
        <v>6.027</v>
      </c>
      <c r="F6" s="29"/>
      <c r="G6" s="33" t="s">
        <v>111</v>
      </c>
      <c r="H6" s="34">
        <f>H4*H5</f>
        <v>6.09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30" t="s">
        <v>86</v>
      </c>
      <c r="B8" s="6"/>
      <c r="C8" s="29"/>
      <c r="D8" s="30" t="s">
        <v>87</v>
      </c>
      <c r="E8" s="6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31" t="s">
        <v>109</v>
      </c>
      <c r="B9" s="32">
        <v>2.19</v>
      </c>
      <c r="C9" s="29"/>
      <c r="D9" s="31" t="s">
        <v>109</v>
      </c>
      <c r="E9" s="32">
        <v>3.15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33" t="s">
        <v>110</v>
      </c>
      <c r="B10" s="32">
        <v>4.0</v>
      </c>
      <c r="C10" s="29"/>
      <c r="D10" s="33" t="s">
        <v>110</v>
      </c>
      <c r="E10" s="32">
        <v>3.7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33" t="s">
        <v>111</v>
      </c>
      <c r="B11" s="34">
        <f>B9*B10</f>
        <v>8.76</v>
      </c>
      <c r="C11" s="29"/>
      <c r="D11" s="33" t="s">
        <v>111</v>
      </c>
      <c r="E11" s="34">
        <f>E9*E10</f>
        <v>11.655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35" t="s">
        <v>112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35" t="s">
        <v>113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</sheetData>
  <mergeCells count="6">
    <mergeCell ref="A1:H1"/>
    <mergeCell ref="A3:B3"/>
    <mergeCell ref="D3:E3"/>
    <mergeCell ref="G3:H3"/>
    <mergeCell ref="A8:B8"/>
    <mergeCell ref="D8:E8"/>
  </mergeCells>
  <hyperlinks>
    <hyperlink r:id="rId1" ref="A13"/>
    <hyperlink r:id="rId2" ref="A14"/>
  </hyperlinks>
  <drawing r:id="rId3"/>
</worksheet>
</file>