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24226"/>
  <xr:revisionPtr revIDLastSave="0" documentId="13_ncr:1_{A3FF1856-3B3B-4E1C-9B65-4B5D04A78D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asonality 2" sheetId="8" r:id="rId1"/>
    <sheet name="Sheet1" sheetId="9" r:id="rId2"/>
  </sheets>
  <calcPr calcId="191029"/>
</workbook>
</file>

<file path=xl/calcChain.xml><?xml version="1.0" encoding="utf-8"?>
<calcChain xmlns="http://schemas.openxmlformats.org/spreadsheetml/2006/main">
  <c r="Z66" i="9" l="1"/>
  <c r="Z67" i="9"/>
  <c r="Z68" i="9"/>
  <c r="Z69" i="9"/>
  <c r="Z24" i="9"/>
  <c r="Z25" i="9"/>
  <c r="Z26" i="9"/>
  <c r="Z27" i="9"/>
  <c r="I96" i="8"/>
  <c r="J96" i="8"/>
  <c r="K96" i="8"/>
  <c r="L96" i="8"/>
  <c r="I97" i="8"/>
  <c r="J97" i="8"/>
  <c r="K97" i="8"/>
  <c r="L97" i="8"/>
  <c r="I98" i="8"/>
  <c r="J98" i="8"/>
  <c r="K98" i="8"/>
  <c r="L98" i="8"/>
  <c r="I99" i="8"/>
  <c r="J99" i="8"/>
  <c r="K99" i="8"/>
  <c r="L99" i="8"/>
  <c r="D96" i="8"/>
  <c r="D97" i="8"/>
  <c r="D98" i="8"/>
  <c r="D99" i="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4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42" i="9"/>
  <c r="AC71" i="9"/>
  <c r="AC69" i="9"/>
  <c r="AC70" i="9"/>
  <c r="AC68" i="9"/>
  <c r="V63" i="9"/>
  <c r="W63" i="9" s="1"/>
  <c r="V60" i="9"/>
  <c r="W60" i="9"/>
  <c r="V61" i="9"/>
  <c r="W61" i="9"/>
  <c r="V62" i="9"/>
  <c r="W62" i="9"/>
  <c r="U61" i="9"/>
  <c r="U62" i="9"/>
  <c r="U63" i="9"/>
  <c r="U64" i="9"/>
  <c r="U44" i="9"/>
  <c r="U60" i="9"/>
  <c r="U59" i="9"/>
  <c r="U58" i="9"/>
  <c r="V58" i="9" s="1"/>
  <c r="W58" i="9" s="1"/>
  <c r="U57" i="9"/>
  <c r="U56" i="9"/>
  <c r="U55" i="9"/>
  <c r="U54" i="9"/>
  <c r="U53" i="9"/>
  <c r="U52" i="9"/>
  <c r="V52" i="9" s="1"/>
  <c r="W52" i="9" s="1"/>
  <c r="U51" i="9"/>
  <c r="V51" i="9" s="1"/>
  <c r="W51" i="9" s="1"/>
  <c r="U50" i="9"/>
  <c r="V49" i="9"/>
  <c r="W49" i="9" s="1"/>
  <c r="U49" i="9"/>
  <c r="U48" i="9"/>
  <c r="V48" i="9" s="1"/>
  <c r="W48" i="9" s="1"/>
  <c r="U47" i="9"/>
  <c r="U46" i="9"/>
  <c r="U45" i="9"/>
  <c r="V45" i="9" s="1"/>
  <c r="W45" i="9" s="1"/>
  <c r="S45" i="9"/>
  <c r="S46" i="9" s="1"/>
  <c r="AC24" i="9"/>
  <c r="X42" i="9" s="1"/>
  <c r="AC25" i="9"/>
  <c r="X5" i="9" s="1"/>
  <c r="Y5" i="9" s="1"/>
  <c r="AC26" i="9"/>
  <c r="X6" i="9" s="1"/>
  <c r="Y6" i="9" s="1"/>
  <c r="AC27" i="9"/>
  <c r="X7" i="9" s="1"/>
  <c r="Y7" i="9" s="1"/>
  <c r="N100" i="8"/>
  <c r="W18" i="9"/>
  <c r="W19" i="9"/>
  <c r="W20" i="9"/>
  <c r="W21" i="9"/>
  <c r="V18" i="9"/>
  <c r="V19" i="9"/>
  <c r="V20" i="9"/>
  <c r="V21" i="9"/>
  <c r="U19" i="9"/>
  <c r="U20" i="9"/>
  <c r="U21" i="9"/>
  <c r="U22" i="9"/>
  <c r="U6" i="9"/>
  <c r="U18" i="9"/>
  <c r="U17" i="9"/>
  <c r="U16" i="9"/>
  <c r="U15" i="9"/>
  <c r="U14" i="9"/>
  <c r="U13" i="9"/>
  <c r="U12" i="9"/>
  <c r="V12" i="9" s="1"/>
  <c r="W12" i="9" s="1"/>
  <c r="U11" i="9"/>
  <c r="U10" i="9"/>
  <c r="U9" i="9"/>
  <c r="U8" i="9"/>
  <c r="V8" i="9" s="1"/>
  <c r="W8" i="9" s="1"/>
  <c r="U7" i="9"/>
  <c r="V7" i="9" s="1"/>
  <c r="W7" i="9" s="1"/>
  <c r="S7" i="9"/>
  <c r="S8" i="9" s="1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80" i="8"/>
  <c r="X69" i="9" l="1"/>
  <c r="X68" i="9"/>
  <c r="X67" i="9"/>
  <c r="X66" i="9"/>
  <c r="X27" i="9"/>
  <c r="X26" i="9"/>
  <c r="X25" i="9"/>
  <c r="X24" i="9"/>
  <c r="X65" i="9"/>
  <c r="X63" i="9"/>
  <c r="X64" i="9"/>
  <c r="X62" i="9"/>
  <c r="V59" i="9"/>
  <c r="W59" i="9" s="1"/>
  <c r="V57" i="9"/>
  <c r="W57" i="9" s="1"/>
  <c r="V54" i="9"/>
  <c r="W54" i="9" s="1"/>
  <c r="V56" i="9"/>
  <c r="W56" i="9" s="1"/>
  <c r="V55" i="9"/>
  <c r="W55" i="9" s="1"/>
  <c r="V53" i="9"/>
  <c r="W53" i="9" s="1"/>
  <c r="V50" i="9"/>
  <c r="W50" i="9" s="1"/>
  <c r="V47" i="9"/>
  <c r="W47" i="9" s="1"/>
  <c r="X8" i="9"/>
  <c r="Y8" i="9" s="1"/>
  <c r="V46" i="9"/>
  <c r="W46" i="9" s="1"/>
  <c r="V44" i="9"/>
  <c r="W44" i="9" s="1"/>
  <c r="X59" i="9"/>
  <c r="AA59" i="9" s="1"/>
  <c r="S47" i="9"/>
  <c r="Y42" i="9"/>
  <c r="AA42" i="9"/>
  <c r="X58" i="9"/>
  <c r="X60" i="9"/>
  <c r="X61" i="9"/>
  <c r="X44" i="9"/>
  <c r="X45" i="9"/>
  <c r="AA45" i="9" s="1"/>
  <c r="X46" i="9"/>
  <c r="X47" i="9"/>
  <c r="X48" i="9"/>
  <c r="X49" i="9"/>
  <c r="X50" i="9"/>
  <c r="X51" i="9"/>
  <c r="X52" i="9"/>
  <c r="X53" i="9"/>
  <c r="X54" i="9"/>
  <c r="X55" i="9"/>
  <c r="X56" i="9"/>
  <c r="X57" i="9"/>
  <c r="X43" i="9"/>
  <c r="X20" i="9"/>
  <c r="X12" i="9"/>
  <c r="Y12" i="9" s="1"/>
  <c r="X23" i="9"/>
  <c r="X19" i="9"/>
  <c r="Y19" i="9" s="1"/>
  <c r="X15" i="9"/>
  <c r="Y15" i="9" s="1"/>
  <c r="X11" i="9"/>
  <c r="Y11" i="9" s="1"/>
  <c r="X4" i="9"/>
  <c r="Y4" i="9" s="1"/>
  <c r="X16" i="9"/>
  <c r="Y16" i="9" s="1"/>
  <c r="X22" i="9"/>
  <c r="X18" i="9"/>
  <c r="Y18" i="9" s="1"/>
  <c r="X14" i="9"/>
  <c r="Y14" i="9" s="1"/>
  <c r="X10" i="9"/>
  <c r="Y10" i="9" s="1"/>
  <c r="AA6" i="9"/>
  <c r="AA7" i="9"/>
  <c r="X21" i="9"/>
  <c r="X17" i="9"/>
  <c r="Y17" i="9" s="1"/>
  <c r="X13" i="9"/>
  <c r="Y13" i="9" s="1"/>
  <c r="X9" i="9"/>
  <c r="Y9" i="9" s="1"/>
  <c r="V16" i="9"/>
  <c r="W16" i="9" s="1"/>
  <c r="V17" i="9"/>
  <c r="W17" i="9" s="1"/>
  <c r="V14" i="9"/>
  <c r="W14" i="9" s="1"/>
  <c r="V15" i="9"/>
  <c r="W15" i="9" s="1"/>
  <c r="V13" i="9"/>
  <c r="W13" i="9" s="1"/>
  <c r="V11" i="9"/>
  <c r="W11" i="9" s="1"/>
  <c r="V10" i="9"/>
  <c r="W10" i="9" s="1"/>
  <c r="V9" i="9"/>
  <c r="W9" i="9" s="1"/>
  <c r="V6" i="9"/>
  <c r="W6" i="9" s="1"/>
  <c r="S9" i="9"/>
  <c r="AA5" i="9"/>
  <c r="Y66" i="9" l="1"/>
  <c r="AA66" i="9"/>
  <c r="Y67" i="9"/>
  <c r="AA67" i="9"/>
  <c r="Y68" i="9"/>
  <c r="AA68" i="9"/>
  <c r="Y69" i="9"/>
  <c r="AA69" i="9"/>
  <c r="Y24" i="9"/>
  <c r="AA24" i="9"/>
  <c r="Y27" i="9"/>
  <c r="AA27" i="9"/>
  <c r="Y25" i="9"/>
  <c r="AA25" i="9"/>
  <c r="Y26" i="9"/>
  <c r="AA26" i="9"/>
  <c r="Y62" i="9"/>
  <c r="AA62" i="9"/>
  <c r="Y64" i="9"/>
  <c r="AA64" i="9"/>
  <c r="Y63" i="9"/>
  <c r="AA63" i="9"/>
  <c r="Y65" i="9"/>
  <c r="AA65" i="9"/>
  <c r="AA4" i="9"/>
  <c r="AA8" i="9"/>
  <c r="Y59" i="9"/>
  <c r="Y46" i="9"/>
  <c r="AA46" i="9"/>
  <c r="AA60" i="9"/>
  <c r="Y60" i="9"/>
  <c r="Y51" i="9"/>
  <c r="AA61" i="9"/>
  <c r="Y61" i="9"/>
  <c r="AA43" i="9"/>
  <c r="Y43" i="9"/>
  <c r="Y50" i="9"/>
  <c r="Y57" i="9"/>
  <c r="Y53" i="9"/>
  <c r="Y49" i="9"/>
  <c r="Y45" i="9"/>
  <c r="Y55" i="9"/>
  <c r="Y47" i="9"/>
  <c r="AA47" i="9"/>
  <c r="Y54" i="9"/>
  <c r="Y56" i="9"/>
  <c r="Y52" i="9"/>
  <c r="Y48" i="9"/>
  <c r="Y44" i="9"/>
  <c r="AA44" i="9"/>
  <c r="Y58" i="9"/>
  <c r="AA58" i="9"/>
  <c r="S48" i="9"/>
  <c r="AA22" i="9"/>
  <c r="Y22" i="9"/>
  <c r="Y20" i="9"/>
  <c r="AA20" i="9"/>
  <c r="AA21" i="9"/>
  <c r="Y21" i="9"/>
  <c r="Y23" i="9"/>
  <c r="AA23" i="9"/>
  <c r="AA9" i="9"/>
  <c r="S10" i="9"/>
  <c r="S49" i="9" l="1"/>
  <c r="AA48" i="9"/>
  <c r="S11" i="9"/>
  <c r="AA10" i="9"/>
  <c r="S50" i="9" l="1"/>
  <c r="AA49" i="9"/>
  <c r="AA11" i="9"/>
  <c r="S12" i="9"/>
  <c r="AA50" i="9" l="1"/>
  <c r="S51" i="9"/>
  <c r="AA12" i="9"/>
  <c r="S13" i="9"/>
  <c r="AA51" i="9" l="1"/>
  <c r="S52" i="9"/>
  <c r="S14" i="9"/>
  <c r="AA13" i="9"/>
  <c r="S53" i="9" l="1"/>
  <c r="AA52" i="9"/>
  <c r="AA14" i="9"/>
  <c r="S15" i="9"/>
  <c r="S54" i="9" l="1"/>
  <c r="AA53" i="9"/>
  <c r="AA15" i="9"/>
  <c r="S16" i="9"/>
  <c r="S55" i="9" l="1"/>
  <c r="AA54" i="9"/>
  <c r="AA16" i="9"/>
  <c r="S17" i="9"/>
  <c r="S56" i="9" l="1"/>
  <c r="AA55" i="9"/>
  <c r="S18" i="9"/>
  <c r="AA17" i="9"/>
  <c r="S57" i="9" l="1"/>
  <c r="AA57" i="9" s="1"/>
  <c r="AA56" i="9"/>
  <c r="S19" i="9"/>
  <c r="AA19" i="9" s="1"/>
  <c r="AA18" i="9"/>
  <c r="N101" i="8" l="1"/>
  <c r="F94" i="8" l="1"/>
  <c r="F83" i="8"/>
  <c r="F84" i="8"/>
  <c r="F85" i="8"/>
  <c r="F86" i="8"/>
  <c r="F87" i="8"/>
  <c r="G87" i="8" s="1"/>
  <c r="H87" i="8" s="1"/>
  <c r="F88" i="8"/>
  <c r="F89" i="8"/>
  <c r="F90" i="8"/>
  <c r="G90" i="8" s="1"/>
  <c r="H90" i="8" s="1"/>
  <c r="F91" i="8"/>
  <c r="F92" i="8"/>
  <c r="F93" i="8"/>
  <c r="F82" i="8"/>
  <c r="G82" i="8" s="1"/>
  <c r="H82" i="8" s="1"/>
  <c r="D83" i="8"/>
  <c r="D39" i="8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G89" i="8" l="1"/>
  <c r="H89" i="8" s="1"/>
  <c r="G92" i="8"/>
  <c r="H92" i="8" s="1"/>
  <c r="G88" i="8"/>
  <c r="H88" i="8" s="1"/>
  <c r="G85" i="8"/>
  <c r="H85" i="8" s="1"/>
  <c r="G84" i="8"/>
  <c r="H84" i="8" s="1"/>
  <c r="G91" i="8"/>
  <c r="H91" i="8" s="1"/>
  <c r="G83" i="8"/>
  <c r="H83" i="8" s="1"/>
  <c r="N103" i="8" s="1"/>
  <c r="G86" i="8"/>
  <c r="H86" i="8" s="1"/>
  <c r="N102" i="8" s="1"/>
  <c r="G93" i="8"/>
  <c r="H93" i="8" s="1"/>
  <c r="D84" i="8"/>
  <c r="I86" i="8" l="1"/>
  <c r="L86" i="8" s="1"/>
  <c r="I90" i="8"/>
  <c r="I82" i="8"/>
  <c r="I94" i="8"/>
  <c r="I83" i="8"/>
  <c r="L83" i="8" s="1"/>
  <c r="I87" i="8"/>
  <c r="I91" i="8"/>
  <c r="I95" i="8"/>
  <c r="I81" i="8"/>
  <c r="L81" i="8" s="1"/>
  <c r="I85" i="8"/>
  <c r="I89" i="8"/>
  <c r="L89" i="8" s="1"/>
  <c r="I93" i="8"/>
  <c r="I84" i="8"/>
  <c r="L84" i="8" s="1"/>
  <c r="I88" i="8"/>
  <c r="L88" i="8" s="1"/>
  <c r="I92" i="8"/>
  <c r="L92" i="8" s="1"/>
  <c r="I80" i="8"/>
  <c r="L80" i="8" s="1"/>
  <c r="J86" i="8"/>
  <c r="D85" i="8"/>
  <c r="J89" i="8"/>
  <c r="J81" i="8"/>
  <c r="J85" i="8" l="1"/>
  <c r="L85" i="8"/>
  <c r="J87" i="8"/>
  <c r="L87" i="8"/>
  <c r="J90" i="8"/>
  <c r="L90" i="8"/>
  <c r="J93" i="8"/>
  <c r="L93" i="8"/>
  <c r="J95" i="8"/>
  <c r="L95" i="8"/>
  <c r="J94" i="8"/>
  <c r="L94" i="8"/>
  <c r="J83" i="8"/>
  <c r="J91" i="8"/>
  <c r="L91" i="8"/>
  <c r="J82" i="8"/>
  <c r="L82" i="8"/>
  <c r="J80" i="8"/>
  <c r="J88" i="8"/>
  <c r="D86" i="8"/>
  <c r="J92" i="8"/>
  <c r="J84" i="8"/>
  <c r="D87" i="8" l="1"/>
  <c r="D88" i="8" l="1"/>
  <c r="D89" i="8" l="1"/>
  <c r="D90" i="8" l="1"/>
  <c r="D91" i="8" l="1"/>
  <c r="D92" i="8" l="1"/>
  <c r="D93" i="8" l="1"/>
  <c r="D94" i="8" l="1"/>
  <c r="D95" i="8" l="1"/>
</calcChain>
</file>

<file path=xl/sharedStrings.xml><?xml version="1.0" encoding="utf-8"?>
<sst xmlns="http://schemas.openxmlformats.org/spreadsheetml/2006/main" count="203" uniqueCount="103">
  <si>
    <t>SUMMARY OUTPUT</t>
  </si>
  <si>
    <t>Year</t>
  </si>
  <si>
    <t>Step 1:</t>
  </si>
  <si>
    <t>Step 2:</t>
  </si>
  <si>
    <t>Whenever we are forecasting with respect to Time Series data of seasonal products, it is important we understand few terminologies</t>
  </si>
  <si>
    <t>Then we can identify the buying pattern of consumers of my prodcut or similar type of product in general</t>
  </si>
  <si>
    <t>Now I can then have an estimate when I have high - med - low sales of my product / services</t>
  </si>
  <si>
    <t>Seasonality or Seasonal Index</t>
  </si>
  <si>
    <t>It is a value which indicates how much more or less is the average sales in that particular time period</t>
  </si>
  <si>
    <t>Say, that month in a year or that quarter in a year</t>
  </si>
  <si>
    <t>Simple example</t>
  </si>
  <si>
    <t>A physician notices the following inflow of patients in his clinic</t>
  </si>
  <si>
    <t>Average patients visiting his clinic is 60 per week</t>
  </si>
  <si>
    <t>In Summer and Spring season the average visit of patients per week is 50</t>
  </si>
  <si>
    <t>In Mansoon and Winter season he noticed that there are upto 100 patients visiting his clinic per week</t>
  </si>
  <si>
    <r>
      <rPr>
        <b/>
        <i/>
        <sz val="11"/>
        <color rgb="FFFF0000"/>
        <rFont val="Calibri"/>
        <family val="2"/>
        <scheme val="minor"/>
      </rPr>
      <t>Trend,</t>
    </r>
    <r>
      <rPr>
        <b/>
        <i/>
        <sz val="11"/>
        <color theme="1"/>
        <rFont val="Calibri"/>
        <family val="2"/>
        <scheme val="minor"/>
      </rPr>
      <t xml:space="preserve"> if it is with respect to Sales</t>
    </r>
  </si>
  <si>
    <r>
      <rPr>
        <b/>
        <i/>
        <sz val="11"/>
        <color rgb="FFFF0000"/>
        <rFont val="Calibri"/>
        <family val="2"/>
        <scheme val="minor"/>
      </rPr>
      <t>Base,</t>
    </r>
    <r>
      <rPr>
        <b/>
        <i/>
        <sz val="11"/>
        <color theme="1"/>
        <rFont val="Calibri"/>
        <family val="2"/>
        <scheme val="minor"/>
      </rPr>
      <t xml:space="preserve"> it’s a value which indicates the best estimate (if its respect with the sales) in that particular time period</t>
    </r>
  </si>
  <si>
    <t>Interpret</t>
  </si>
  <si>
    <r>
      <rPr>
        <sz val="11"/>
        <color rgb="FFFF0000"/>
        <rFont val="Calibri"/>
        <family val="2"/>
        <scheme val="minor"/>
      </rPr>
      <t>Base</t>
    </r>
    <r>
      <rPr>
        <sz val="11"/>
        <color theme="8" tint="-0.249977111117893"/>
        <rFont val="Calibri"/>
        <family val="2"/>
        <scheme val="minor"/>
      </rPr>
      <t xml:space="preserve"> is 60 patients per week</t>
    </r>
  </si>
  <si>
    <r>
      <rPr>
        <sz val="11"/>
        <color rgb="FFFF0000"/>
        <rFont val="Calibri"/>
        <family val="2"/>
        <scheme val="minor"/>
      </rPr>
      <t>Trend</t>
    </r>
    <r>
      <rPr>
        <sz val="11"/>
        <color theme="8" tint="-0.249977111117893"/>
        <rFont val="Calibri"/>
        <family val="2"/>
        <scheme val="minor"/>
      </rPr>
      <t>, High inflow of patients during Mansoon and Winter season &amp; Low inflow during Summer and Spring season</t>
    </r>
  </si>
  <si>
    <r>
      <rPr>
        <sz val="11"/>
        <color rgb="FFFF0000"/>
        <rFont val="Calibri"/>
        <family val="2"/>
        <scheme val="minor"/>
      </rPr>
      <t>Seasonality</t>
    </r>
    <r>
      <rPr>
        <sz val="11"/>
        <color theme="8" tint="-0.249977111117893"/>
        <rFont val="Calibri"/>
        <family val="2"/>
        <scheme val="minor"/>
      </rPr>
      <t xml:space="preserve"> is 1.66 (high inflow # / Base) during Mansoon and Winter, means 66% more patients visiting per week</t>
    </r>
  </si>
  <si>
    <t>Example</t>
  </si>
  <si>
    <t>Quarterly sales of Air Purifier (in thousands) in North India past four years</t>
  </si>
  <si>
    <r>
      <t>Predict the quarterly sales in the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year</t>
    </r>
  </si>
  <si>
    <t>Sales
(in 1000's)</t>
  </si>
  <si>
    <t>Quarter 
(Q)</t>
  </si>
  <si>
    <t>Time Period</t>
  </si>
  <si>
    <t>For forecast, Trend and Seasonality Index needs to be calculated</t>
  </si>
  <si>
    <t>Multiplicative Model with Trend and Seasonality</t>
  </si>
  <si>
    <t>Formula:</t>
  </si>
  <si>
    <r>
      <t>Predicted Period t Sales = Base x (Trend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x (Seasonal Index for Month</t>
    </r>
    <r>
      <rPr>
        <i/>
        <sz val="11"/>
        <color theme="1"/>
        <rFont val="Calibri"/>
        <family val="2"/>
        <scheme val="minor"/>
      </rPr>
      <t xml:space="preserve"> t</t>
    </r>
    <r>
      <rPr>
        <sz val="11"/>
        <color theme="1"/>
        <rFont val="Calibri"/>
        <family val="2"/>
        <scheme val="minor"/>
      </rPr>
      <t>)</t>
    </r>
  </si>
  <si>
    <t>The below image shows Seasonality with irregularities</t>
  </si>
  <si>
    <t>There is need to smoothen the curve using Moving Average Technique</t>
  </si>
  <si>
    <t>MAv
 (4Q)</t>
  </si>
  <si>
    <t>CMAv</t>
  </si>
  <si>
    <r>
      <t>Copy the above data, Create columns Moving Average MAv (4), Center of Moving Average CMAv, Seasonality and Irregularity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</t>
    </r>
    <r>
      <rPr>
        <vertAlign val="subscript"/>
        <sz val="11"/>
        <color theme="1"/>
        <rFont val="Calibri"/>
        <family val="2"/>
        <scheme val="minor"/>
      </rPr>
      <t>t</t>
    </r>
  </si>
  <si>
    <t>Time Series = Seasonality x Irregularity x Trend</t>
  </si>
  <si>
    <r>
      <t xml:space="preserve"> 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I</t>
    </r>
    <r>
      <rPr>
        <b/>
        <vertAlign val="subscript"/>
        <sz val="11"/>
        <color theme="1"/>
        <rFont val="Calibri"/>
        <family val="2"/>
        <scheme val="minor"/>
      </rPr>
      <t xml:space="preserve">t
</t>
    </r>
    <r>
      <rPr>
        <b/>
        <vertAlign val="subscript"/>
        <sz val="12"/>
        <color theme="1"/>
        <rFont val="Calibri"/>
        <family val="2"/>
        <scheme val="minor"/>
      </rPr>
      <t>Sales / CMAV</t>
    </r>
  </si>
  <si>
    <t>Base is in column G (G82 to G93)</t>
  </si>
  <si>
    <r>
      <t>Seasonal Index
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</si>
  <si>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Quarter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</si>
  <si>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</si>
  <si>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Do this activity (M99 to N103) to get irregularity</t>
  </si>
  <si>
    <t>So, now you get the Seasonality index quarter wise (this removes the irregularity with respect to column H)</t>
  </si>
  <si>
    <t>Step 3:</t>
  </si>
  <si>
    <t xml:space="preserve">Now copy the data from N100 to N103 in column I (I80 onwards to I95) </t>
  </si>
  <si>
    <t>Step 4:</t>
  </si>
  <si>
    <t>In column J79 deseasonalize it to get rid of seasonality and irregularity</t>
  </si>
  <si>
    <r>
      <t>Deseasonalize
Sales / S</t>
    </r>
    <r>
      <rPr>
        <vertAlign val="subscript"/>
        <sz val="11"/>
        <color theme="1"/>
        <rFont val="Calibri"/>
        <family val="2"/>
        <scheme val="minor"/>
      </rPr>
      <t>t</t>
    </r>
  </si>
  <si>
    <t>Step 5:</t>
  </si>
  <si>
    <t>Now calcluate Trend (column K79)</t>
  </si>
  <si>
    <t>Trend</t>
  </si>
  <si>
    <t>For this Run Regression, Column J79 to J95 is Y and Column D79 to D95 is X</t>
  </si>
  <si>
    <t>Forecast = Seasonal Index x Trend</t>
  </si>
  <si>
    <t>Calculate Forecast (L79)</t>
  </si>
  <si>
    <t>Forecast</t>
  </si>
  <si>
    <r>
      <rPr>
        <sz val="11"/>
        <color rgb="FFFF0000"/>
        <rFont val="Calibri"/>
        <family val="2"/>
        <scheme val="minor"/>
      </rPr>
      <t>Seasonality</t>
    </r>
    <r>
      <rPr>
        <sz val="11"/>
        <color theme="8" tint="-0.249977111117893"/>
        <rFont val="Calibri"/>
        <family val="2"/>
        <scheme val="minor"/>
      </rPr>
      <t xml:space="preserve"> of 0.833 (Low inflow # / Base) during Summer and Spring, means 17% less patients visiting per week</t>
    </r>
  </si>
  <si>
    <t>In cell F82, use Average function to average Sales of Year 1                   (AVERAGE(E80:E83)</t>
  </si>
  <si>
    <t>In cell G82, average it out F82 and F83                        (AVERAGE(F82:F83)              In Cell H82,  E82 / G82</t>
  </si>
  <si>
    <t>Use 'average if'  function in N100 and drag it to N103                            (AVERAGEIF($C$82:$C$93,M100,$H$82:$H$93)</t>
  </si>
  <si>
    <t>Use vlookup in I80 and drag it get the respective cell filled                                          VLOOKUP(C80,$M$100:$N$103,2,FALSE)</t>
  </si>
  <si>
    <t>Below is the quarterly data available of a Hotel Occupancy (i.e. no. of guests per quarter)</t>
  </si>
  <si>
    <t xml:space="preserve">Using Ratio to Moving Average Method (4 - Quarter), calculate </t>
  </si>
  <si>
    <t xml:space="preserve">a. Seasonal Index  </t>
  </si>
  <si>
    <t xml:space="preserve">b. Trend </t>
  </si>
  <si>
    <t>c. Forecast</t>
  </si>
  <si>
    <t>Number of Guests per Quarter</t>
  </si>
  <si>
    <t>Q1</t>
  </si>
  <si>
    <t>Q2</t>
  </si>
  <si>
    <t>Q3</t>
  </si>
  <si>
    <t>Q4</t>
  </si>
  <si>
    <t>??</t>
  </si>
  <si>
    <t>QUESTION 1</t>
  </si>
  <si>
    <t>A manufacturer of automobile spare parts has determined the following percentages of firms Quarterly Cash needs (in lakhs)</t>
  </si>
  <si>
    <t>QUESTION 2</t>
  </si>
  <si>
    <t>Trend equation is = Intercept + Time Period x (Time Period Coeffecient)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</si>
  <si>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</si>
  <si>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</si>
  <si>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</si>
  <si>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</si>
  <si>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</si>
  <si>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</si>
  <si>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</si>
  <si>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</si>
  <si>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</si>
  <si>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</si>
  <si>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</si>
  <si>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</si>
  <si>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</si>
  <si>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</si>
  <si>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</si>
  <si>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</si>
  <si>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</si>
  <si>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</si>
  <si>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</si>
  <si>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</si>
  <si>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</si>
  <si>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</si>
  <si>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</si>
  <si>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</si>
  <si>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Since there are four quarters there should be seasonal index for every season</t>
  </si>
  <si>
    <t>No.of Guests</t>
  </si>
  <si>
    <t>Cash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</si>
</sst>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'Seasonality 2'!$E$35</c:f>
              <c:strCache>
                <c:ptCount val="1"/>
                <c:pt idx="0">
                  <c:v>Sales
(in 1000's)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'Seasonality 2'!$D$36:$D$51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'Seasonality 2'!$E$36:$E$51</c:f>
              <c:numCache>
                <c:formatCode>General</c:formatCode>
                <c:ptCount val="16"/>
                <c:pt idx="0">
                  <c:v>47</c:v>
                </c:pt>
                <c:pt idx="1">
                  <c:v>42</c:v>
                </c:pt>
                <c:pt idx="2">
                  <c:v>61</c:v>
                </c:pt>
                <c:pt idx="3">
                  <c:v>66</c:v>
                </c:pt>
                <c:pt idx="4">
                  <c:v>57</c:v>
                </c:pt>
                <c:pt idx="5">
                  <c:v>51</c:v>
                </c:pt>
                <c:pt idx="6">
                  <c:v>69</c:v>
                </c:pt>
                <c:pt idx="7">
                  <c:v>75</c:v>
                </c:pt>
                <c:pt idx="8">
                  <c:v>61</c:v>
                </c:pt>
                <c:pt idx="9">
                  <c:v>57</c:v>
                </c:pt>
                <c:pt idx="10">
                  <c:v>74</c:v>
                </c:pt>
                <c:pt idx="11">
                  <c:v>79</c:v>
                </c:pt>
                <c:pt idx="12">
                  <c:v>62</c:v>
                </c:pt>
                <c:pt idx="13">
                  <c:v>58</c:v>
                </c:pt>
                <c:pt idx="14">
                  <c:v>79</c:v>
                </c:pt>
                <c:pt idx="15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2-4715-B70A-84E43A43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8008"/>
        <c:axId val="358218400"/>
      </c:scatterChart>
      <c:valAx>
        <c:axId val="3582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8400"/>
        <c:crosses val="autoZero"/>
        <c:crossBetween val="midCat"/>
      </c:valAx>
      <c:valAx>
        <c:axId val="3582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7753018372703417"/>
          <c:h val="0.5646365558471857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'Seasonality 2'!$E$79</c:f>
              <c:strCache>
                <c:ptCount val="1"/>
                <c:pt idx="0">
                  <c:v>Sales
(in 1000's)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'Seasonality 2'!$E$80:$E$95</c:f>
              <c:numCache>
                <c:formatCode>General</c:formatCode>
                <c:ptCount val="16"/>
                <c:pt idx="0">
                  <c:v>47</c:v>
                </c:pt>
                <c:pt idx="1">
                  <c:v>42</c:v>
                </c:pt>
                <c:pt idx="2">
                  <c:v>61</c:v>
                </c:pt>
                <c:pt idx="3">
                  <c:v>66</c:v>
                </c:pt>
                <c:pt idx="4">
                  <c:v>57</c:v>
                </c:pt>
                <c:pt idx="5">
                  <c:v>51</c:v>
                </c:pt>
                <c:pt idx="6">
                  <c:v>69</c:v>
                </c:pt>
                <c:pt idx="7">
                  <c:v>75</c:v>
                </c:pt>
                <c:pt idx="8">
                  <c:v>61</c:v>
                </c:pt>
                <c:pt idx="9">
                  <c:v>57</c:v>
                </c:pt>
                <c:pt idx="10">
                  <c:v>74</c:v>
                </c:pt>
                <c:pt idx="11">
                  <c:v>79</c:v>
                </c:pt>
                <c:pt idx="12">
                  <c:v>62</c:v>
                </c:pt>
                <c:pt idx="13">
                  <c:v>58</c:v>
                </c:pt>
                <c:pt idx="14">
                  <c:v>79</c:v>
                </c:pt>
                <c:pt idx="15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C-4BAC-BEA5-9BBBDAEE221C}"/>
            </c:ext>
          </c:extLst>
        </c:ser>
        <c:ser>
          <c:idx val="2"/>
          <c:order val="2"/>
          <c:tx>
            <c:strRef>
              <c:f>'Seasonality 2'!$L$79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'Seasonality 2'!$L$80:$L$99</c:f>
              <c:numCache>
                <c:formatCode>0.00</c:formatCode>
                <c:ptCount val="20"/>
                <c:pt idx="0">
                  <c:v>48.976881006135187</c:v>
                </c:pt>
                <c:pt idx="1">
                  <c:v>45.221732731043438</c:v>
                </c:pt>
                <c:pt idx="2">
                  <c:v>61.014693681937565</c:v>
                </c:pt>
                <c:pt idx="3">
                  <c:v>66.064556742606015</c:v>
                </c:pt>
                <c:pt idx="4">
                  <c:v>54.296738258970052</c:v>
                </c:pt>
                <c:pt idx="5">
                  <c:v>50.00384859078104</c:v>
                </c:pt>
                <c:pt idx="6">
                  <c:v>67.300702887834106</c:v>
                </c:pt>
                <c:pt idx="7">
                  <c:v>72.699924260030542</c:v>
                </c:pt>
                <c:pt idx="8">
                  <c:v>59.61659551180491</c:v>
                </c:pt>
                <c:pt idx="9">
                  <c:v>54.785964450518641</c:v>
                </c:pt>
                <c:pt idx="10">
                  <c:v>73.58671209373064</c:v>
                </c:pt>
                <c:pt idx="11">
                  <c:v>79.335291777455083</c:v>
                </c:pt>
                <c:pt idx="12">
                  <c:v>64.936452764639768</c:v>
                </c:pt>
                <c:pt idx="13">
                  <c:v>59.568080310256249</c:v>
                </c:pt>
                <c:pt idx="14">
                  <c:v>79.872721299627173</c:v>
                </c:pt>
                <c:pt idx="15">
                  <c:v>85.970659294879596</c:v>
                </c:pt>
                <c:pt idx="16">
                  <c:v>70.256310017474632</c:v>
                </c:pt>
                <c:pt idx="17">
                  <c:v>64.350196169993851</c:v>
                </c:pt>
                <c:pt idx="18">
                  <c:v>86.158730505523707</c:v>
                </c:pt>
                <c:pt idx="19">
                  <c:v>92.606026812304137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C-4BAC-BEA5-9BBBDAEE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6671"/>
        <c:axId val="66027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'Seasonality 2'!$D$79</c15:sqref>
                        </c15:formulaRef>
                      </c:ext>
                    </c:extLst>
                    <c:strCache>
                      <c:ptCount val="1"/>
                      <c:pt idx="0">
                        <c:v>Time Period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'Seasonality 2'!$D$80:$D$99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CFC-4BAC-BEA5-9BBBDAEE221C}"/>
                  </c:ext>
                </c:extLst>
              </c15:ser>
            </c15:filteredScatterSeries>
          </c:ext>
        </c:extLst>
      </c:scatterChart>
      <c:valAx>
        <c:axId val="660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087"/>
        <c:crosses val="autoZero"/>
        <c:crossBetween val="midCat"/>
      </c:valAx>
      <c:valAx>
        <c:axId val="660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Sheet1!$T$3</c:f>
              <c:strCache>
                <c:ptCount val="1"/>
                <c:pt idx="0">
                  <c:v>No.of Guests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Sheet1!$T$4:$T$23</c:f>
              <c:numCache>
                <c:formatCode>General</c:formatCode>
                <c:ptCount val="20"/>
                <c:pt idx="0">
                  <c:v>1861</c:v>
                </c:pt>
                <c:pt idx="1">
                  <c:v>2203</c:v>
                </c:pt>
                <c:pt idx="2">
                  <c:v>2415</c:v>
                </c:pt>
                <c:pt idx="3">
                  <c:v>1908</c:v>
                </c:pt>
                <c:pt idx="4">
                  <c:v>1921</c:v>
                </c:pt>
                <c:pt idx="5">
                  <c:v>2343</c:v>
                </c:pt>
                <c:pt idx="6">
                  <c:v>2514</c:v>
                </c:pt>
                <c:pt idx="7">
                  <c:v>1986</c:v>
                </c:pt>
                <c:pt idx="8">
                  <c:v>1834</c:v>
                </c:pt>
                <c:pt idx="9">
                  <c:v>2154</c:v>
                </c:pt>
                <c:pt idx="10">
                  <c:v>2098</c:v>
                </c:pt>
                <c:pt idx="11">
                  <c:v>1799</c:v>
                </c:pt>
                <c:pt idx="12">
                  <c:v>1837</c:v>
                </c:pt>
                <c:pt idx="13">
                  <c:v>2025</c:v>
                </c:pt>
                <c:pt idx="14">
                  <c:v>2304</c:v>
                </c:pt>
                <c:pt idx="15">
                  <c:v>1965</c:v>
                </c:pt>
                <c:pt idx="16">
                  <c:v>2073</c:v>
                </c:pt>
                <c:pt idx="17">
                  <c:v>2414</c:v>
                </c:pt>
                <c:pt idx="18">
                  <c:v>2339</c:v>
                </c:pt>
                <c:pt idx="19">
                  <c:v>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20-41CD-B334-85F4511D05EB}"/>
            </c:ext>
          </c:extLst>
        </c:ser>
        <c:ser>
          <c:idx val="2"/>
          <c:order val="2"/>
          <c:tx>
            <c:strRef>
              <c:f>Sheet1!$AA$3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Sheet1!$AA$4:$AA$27</c:f>
              <c:numCache>
                <c:formatCode>0.00</c:formatCode>
                <c:ptCount val="24"/>
                <c:pt idx="0">
                  <c:v>1896.1578718648029</c:v>
                </c:pt>
                <c:pt idx="1">
                  <c:v>2210.938427681655</c:v>
                </c:pt>
                <c:pt idx="2">
                  <c:v>2328.8001956869839</c:v>
                </c:pt>
                <c:pt idx="3">
                  <c:v>1902.9597062886726</c:v>
                </c:pt>
                <c:pt idx="4">
                  <c:v>1902.3792720661625</c:v>
                </c:pt>
                <c:pt idx="5">
                  <c:v>2218.18669502802</c:v>
                </c:pt>
                <c:pt idx="6">
                  <c:v>2336.4286049705534</c:v>
                </c:pt>
                <c:pt idx="7">
                  <c:v>1909.1880969158956</c:v>
                </c:pt>
                <c:pt idx="8">
                  <c:v>1908.6006722675222</c:v>
                </c:pt>
                <c:pt idx="9">
                  <c:v>2225.4349623743851</c:v>
                </c:pt>
                <c:pt idx="10">
                  <c:v>2344.0570142541233</c:v>
                </c:pt>
                <c:pt idx="11">
                  <c:v>1915.4164875431181</c:v>
                </c:pt>
                <c:pt idx="12">
                  <c:v>1914.8220724688824</c:v>
                </c:pt>
                <c:pt idx="13">
                  <c:v>2232.6832297207502</c:v>
                </c:pt>
                <c:pt idx="14">
                  <c:v>2351.6854235376932</c:v>
                </c:pt>
                <c:pt idx="15">
                  <c:v>1921.6448781703407</c:v>
                </c:pt>
                <c:pt idx="16">
                  <c:v>1921.0434726702422</c:v>
                </c:pt>
                <c:pt idx="17">
                  <c:v>2239.9314970671157</c:v>
                </c:pt>
                <c:pt idx="18">
                  <c:v>2359.3138328212631</c:v>
                </c:pt>
                <c:pt idx="19">
                  <c:v>1927.8732687975637</c:v>
                </c:pt>
                <c:pt idx="20">
                  <c:v>1927.2648728716019</c:v>
                </c:pt>
                <c:pt idx="21">
                  <c:v>2247.1797644134808</c:v>
                </c:pt>
                <c:pt idx="22">
                  <c:v>2366.9422421048334</c:v>
                </c:pt>
                <c:pt idx="23">
                  <c:v>1934.1016594247865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20-41CD-B334-85F4511D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695"/>
        <c:axId val="133520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Time Period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Sheet1!$S$4:$S$27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020-41CD-B334-85F4511D05EB}"/>
                  </c:ext>
                </c:extLst>
              </c15:ser>
            </c15:filteredScatterSeries>
          </c:ext>
        </c:extLst>
      </c:scatterChart>
      <c:valAx>
        <c:axId val="1335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0031"/>
        <c:crosses val="autoZero"/>
        <c:crossBetween val="midCat"/>
      </c:valAx>
      <c:valAx>
        <c:axId val="1335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Sheet1!$T$41</c:f>
              <c:strCache>
                <c:ptCount val="1"/>
                <c:pt idx="0">
                  <c:v>Cash Needs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Sheet1!$T$42:$T$65</c:f>
              <c:numCache>
                <c:formatCode>General</c:formatCode>
                <c:ptCount val="24"/>
                <c:pt idx="0">
                  <c:v>108</c:v>
                </c:pt>
                <c:pt idx="1">
                  <c:v>128</c:v>
                </c:pt>
                <c:pt idx="2">
                  <c:v>94</c:v>
                </c:pt>
                <c:pt idx="3">
                  <c:v>70</c:v>
                </c:pt>
                <c:pt idx="4">
                  <c:v>112</c:v>
                </c:pt>
                <c:pt idx="5">
                  <c:v>132</c:v>
                </c:pt>
                <c:pt idx="6">
                  <c:v>88</c:v>
                </c:pt>
                <c:pt idx="7">
                  <c:v>68</c:v>
                </c:pt>
                <c:pt idx="8">
                  <c:v>109</c:v>
                </c:pt>
                <c:pt idx="9">
                  <c:v>134</c:v>
                </c:pt>
                <c:pt idx="10">
                  <c:v>84</c:v>
                </c:pt>
                <c:pt idx="11">
                  <c:v>73</c:v>
                </c:pt>
                <c:pt idx="12">
                  <c:v>110</c:v>
                </c:pt>
                <c:pt idx="13">
                  <c:v>131</c:v>
                </c:pt>
                <c:pt idx="14">
                  <c:v>90</c:v>
                </c:pt>
                <c:pt idx="15">
                  <c:v>69</c:v>
                </c:pt>
                <c:pt idx="16">
                  <c:v>108</c:v>
                </c:pt>
                <c:pt idx="17">
                  <c:v>135</c:v>
                </c:pt>
                <c:pt idx="18">
                  <c:v>89</c:v>
                </c:pt>
                <c:pt idx="19">
                  <c:v>68</c:v>
                </c:pt>
                <c:pt idx="20">
                  <c:v>106</c:v>
                </c:pt>
                <c:pt idx="21">
                  <c:v>129</c:v>
                </c:pt>
                <c:pt idx="22">
                  <c:v>93</c:v>
                </c:pt>
                <c:pt idx="2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EA-4755-B764-D07478871990}"/>
            </c:ext>
          </c:extLst>
        </c:ser>
        <c:ser>
          <c:idx val="2"/>
          <c:order val="2"/>
          <c:tx>
            <c:strRef>
              <c:f>Sheet1!$AA$41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Sheet1!$AA$42:$AA$69</c:f>
              <c:numCache>
                <c:formatCode>0.00</c:formatCode>
                <c:ptCount val="28"/>
                <c:pt idx="0">
                  <c:v>95.928839358797759</c:v>
                </c:pt>
                <c:pt idx="1">
                  <c:v>111.28203803691721</c:v>
                </c:pt>
                <c:pt idx="2">
                  <c:v>116.61289605142302</c:v>
                </c:pt>
                <c:pt idx="3">
                  <c:v>94.798618146651705</c:v>
                </c:pt>
                <c:pt idx="4">
                  <c:v>94.280014940108941</c:v>
                </c:pt>
                <c:pt idx="5">
                  <c:v>109.36106851123724</c:v>
                </c:pt>
                <c:pt idx="6">
                  <c:v>114.59117954140763</c:v>
                </c:pt>
                <c:pt idx="7">
                  <c:v>93.147941092786468</c:v>
                </c:pt>
                <c:pt idx="8">
                  <c:v>92.631190521420152</c:v>
                </c:pt>
                <c:pt idx="9">
                  <c:v>107.44009898555727</c:v>
                </c:pt>
                <c:pt idx="10">
                  <c:v>112.56946303139225</c:v>
                </c:pt>
                <c:pt idx="11">
                  <c:v>91.49726403892123</c:v>
                </c:pt>
                <c:pt idx="12">
                  <c:v>90.982366102731334</c:v>
                </c:pt>
                <c:pt idx="13">
                  <c:v>105.51912945987729</c:v>
                </c:pt>
                <c:pt idx="14">
                  <c:v>110.54774652137685</c:v>
                </c:pt>
                <c:pt idx="15">
                  <c:v>89.846586985056007</c:v>
                </c:pt>
                <c:pt idx="16">
                  <c:v>89.333541684042544</c:v>
                </c:pt>
                <c:pt idx="17">
                  <c:v>103.59815993419733</c:v>
                </c:pt>
                <c:pt idx="18">
                  <c:v>108.52603001136147</c:v>
                </c:pt>
                <c:pt idx="19">
                  <c:v>88.195909931190769</c:v>
                </c:pt>
                <c:pt idx="20">
                  <c:v>87.684717265353726</c:v>
                </c:pt>
                <c:pt idx="21">
                  <c:v>101.67719040851735</c:v>
                </c:pt>
                <c:pt idx="22">
                  <c:v>106.50431350134608</c:v>
                </c:pt>
                <c:pt idx="23">
                  <c:v>86.545232877325532</c:v>
                </c:pt>
                <c:pt idx="24">
                  <c:v>86.035892846664936</c:v>
                </c:pt>
                <c:pt idx="25">
                  <c:v>99.756220882837397</c:v>
                </c:pt>
                <c:pt idx="26">
                  <c:v>104.48259699133071</c:v>
                </c:pt>
                <c:pt idx="27">
                  <c:v>84.894555823460294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EA-4755-B764-D0747887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89551"/>
        <c:axId val="328390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Sheet1!$S$41</c15:sqref>
                        </c15:formulaRef>
                      </c:ext>
                    </c:extLst>
                    <c:strCache>
                      <c:ptCount val="1"/>
                      <c:pt idx="0">
                        <c:v>Time Period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Sheet1!$S$42:$S$69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EA-4755-B764-D07478871990}"/>
                  </c:ext>
                </c:extLst>
              </c15:ser>
            </c15:filteredScatterSeries>
          </c:ext>
        </c:extLst>
      </c:scatterChart>
      <c:valAx>
        <c:axId val="32838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90799"/>
        <c:crosses val="autoZero"/>
        <c:crossBetween val="midCat"/>
      </c:valAx>
      <c:valAx>
        <c:axId val="328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34</xdr:row>
      <xdr:rowOff>361950</xdr:rowOff>
    </xdr:from>
    <xdr:to>
      <xdr:col>15</xdr:col>
      <xdr:colOff>247649</xdr:colOff>
      <xdr:row>51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180975</xdr:colOff>
      <xdr:row>64</xdr:row>
      <xdr:rowOff>19050</xdr:rowOff>
    </xdr:from>
    <xdr:to>
      <xdr:col>6</xdr:col>
      <xdr:colOff>389984</xdr:colOff>
      <xdr:row>70</xdr:row>
      <xdr:rowOff>18907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12468225"/>
          <a:ext cx="4323809" cy="1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200</xdr:row>
      <xdr:rowOff>135206</xdr:rowOff>
    </xdr:from>
    <xdr:to>
      <xdr:col>8</xdr:col>
      <xdr:colOff>742950</xdr:colOff>
      <xdr:row>216</xdr:row>
      <xdr:rowOff>92147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" y="37504956"/>
          <a:ext cx="6426200" cy="2903341"/>
        </a:xfrm>
        <a:prstGeom prst="rect">
          <a:avLst/>
        </a:prstGeom>
      </xdr:spPr>
    </xdr:pic>
    <xdr:clientData/>
  </xdr:twoCellAnchor>
  <xdr:twoCellAnchor>
    <xdr:from>
      <xdr:col>16</xdr:col>
      <xdr:colOff>58616</xdr:colOff>
      <xdr:row>70</xdr:row>
      <xdr:rowOff>15631</xdr:rowOff>
    </xdr:from>
    <xdr:to>
      <xdr:col>25</xdr:col>
      <xdr:colOff>361461</xdr:colOff>
      <xdr:row>87</xdr:row>
      <xdr:rowOff>117231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5ECCE-3188-3BAC-96E7-6A7DF18B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203200</xdr:colOff>
      <xdr:row>0</xdr:row>
      <xdr:rowOff>0</xdr:rowOff>
    </xdr:from>
    <xdr:to>
      <xdr:col>40</xdr:col>
      <xdr:colOff>508000</xdr:colOff>
      <xdr:row>12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3B8CE-1168-B9B8-0E62-E049FE17E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60960</xdr:colOff>
      <xdr:row>36</xdr:row>
      <xdr:rowOff>111760</xdr:rowOff>
    </xdr:from>
    <xdr:to>
      <xdr:col>39</xdr:col>
      <xdr:colOff>365760</xdr:colOff>
      <xdr:row>48</xdr:row>
      <xdr:rowOff>162560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18D59-44F1-EF0F-36B2-7761A1C6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46"/>
  <sheetViews>
    <sheetView topLeftCell="D70" zoomScale="78" zoomScaleNormal="120" workbookViewId="0">
      <selection activeCell="X93" sqref="X93"/>
    </sheetView>
  </sheetViews>
  <sheetFormatPr defaultRowHeight="14.4" x14ac:dyDescent="0.3"/>
  <cols>
    <col min="2" max="3" width="13.44140625" customWidth="1"/>
    <col min="4" max="5" width="12.5546875" customWidth="1"/>
    <col min="6" max="6" width="9.6640625" customWidth="1"/>
    <col min="8" max="8" width="11.5546875" customWidth="1"/>
    <col min="9" max="9" width="14.5546875" customWidth="1"/>
    <col min="10" max="10" width="14.44140625" customWidth="1"/>
    <col min="11" max="11" width="12" customWidth="1"/>
    <col min="12" max="12" width="13.5546875" customWidth="1"/>
    <col min="13" max="13" width="10" customWidth="1"/>
  </cols>
  <sheetData>
    <row r="2" spans="2:12" x14ac:dyDescent="0.3">
      <c r="B2" t="s">
        <v>4</v>
      </c>
    </row>
    <row r="4" spans="2:12" x14ac:dyDescent="0.3">
      <c r="B4" s="6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 x14ac:dyDescent="0.3">
      <c r="B5" s="6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x14ac:dyDescent="0.3">
      <c r="B6" s="6" t="s">
        <v>6</v>
      </c>
      <c r="C6" s="6"/>
      <c r="D6" s="6"/>
      <c r="E6" s="6"/>
      <c r="F6" s="6"/>
      <c r="G6" s="6"/>
      <c r="H6" s="6"/>
      <c r="I6" s="6"/>
      <c r="J6" s="6"/>
      <c r="K6" s="6"/>
      <c r="L6" s="6"/>
    </row>
    <row r="8" spans="2:12" x14ac:dyDescent="0.3">
      <c r="B8" s="7" t="s">
        <v>7</v>
      </c>
      <c r="C8" s="6"/>
      <c r="D8" s="6"/>
      <c r="E8" s="6"/>
      <c r="F8" s="6"/>
      <c r="G8" s="6"/>
      <c r="H8" s="6"/>
      <c r="I8" s="6"/>
      <c r="J8" s="6"/>
      <c r="K8" s="6"/>
    </row>
    <row r="9" spans="2:12" x14ac:dyDescent="0.3">
      <c r="B9" s="6" t="s">
        <v>8</v>
      </c>
      <c r="C9" s="6"/>
      <c r="D9" s="6"/>
      <c r="E9" s="6"/>
      <c r="F9" s="6"/>
      <c r="G9" s="6"/>
      <c r="H9" s="6"/>
      <c r="I9" s="6"/>
      <c r="J9" s="6"/>
      <c r="K9" s="6"/>
    </row>
    <row r="10" spans="2:12" x14ac:dyDescent="0.3">
      <c r="B10" s="6" t="s">
        <v>9</v>
      </c>
      <c r="C10" s="6"/>
      <c r="D10" s="6"/>
      <c r="E10" s="6"/>
      <c r="F10" s="6"/>
      <c r="G10" s="6"/>
      <c r="H10" s="6"/>
      <c r="I10" s="6"/>
      <c r="J10" s="6"/>
      <c r="K10" s="6"/>
    </row>
    <row r="12" spans="2:12" x14ac:dyDescent="0.3">
      <c r="B12" s="6" t="s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4" spans="2:12" x14ac:dyDescent="0.3">
      <c r="B14" s="6" t="s">
        <v>10</v>
      </c>
      <c r="C14" s="6"/>
    </row>
    <row r="15" spans="2:12" x14ac:dyDescent="0.3">
      <c r="B15" s="8" t="s">
        <v>11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3">
      <c r="B16" s="8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2" x14ac:dyDescent="0.3">
      <c r="B17" s="8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x14ac:dyDescent="0.3"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20" spans="2:12" x14ac:dyDescent="0.3">
      <c r="B20" s="6" t="s">
        <v>17</v>
      </c>
    </row>
    <row r="21" spans="2:12" x14ac:dyDescent="0.3">
      <c r="B21" s="8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2" x14ac:dyDescent="0.3">
      <c r="B22" s="8" t="s">
        <v>19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2:12" x14ac:dyDescent="0.3">
      <c r="B23" s="8" t="s">
        <v>20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x14ac:dyDescent="0.3">
      <c r="B24" s="8" t="s">
        <v>56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9" spans="2:12" ht="15.6" x14ac:dyDescent="0.3">
      <c r="B29" s="21" t="s">
        <v>21</v>
      </c>
      <c r="C29" s="21"/>
    </row>
    <row r="31" spans="2:12" x14ac:dyDescent="0.3">
      <c r="B31" t="s">
        <v>22</v>
      </c>
    </row>
    <row r="32" spans="2:12" ht="16.2" x14ac:dyDescent="0.3">
      <c r="B32" t="s">
        <v>23</v>
      </c>
    </row>
    <row r="35" spans="2:5" ht="28.8" x14ac:dyDescent="0.3">
      <c r="B35" s="9" t="s">
        <v>1</v>
      </c>
      <c r="C35" s="10" t="s">
        <v>25</v>
      </c>
      <c r="D35" s="10" t="s">
        <v>26</v>
      </c>
      <c r="E35" s="10" t="s">
        <v>24</v>
      </c>
    </row>
    <row r="36" spans="2:5" x14ac:dyDescent="0.3">
      <c r="B36" s="20">
        <v>1</v>
      </c>
      <c r="C36" s="2">
        <v>1</v>
      </c>
      <c r="D36" s="2">
        <v>1</v>
      </c>
      <c r="E36" s="2">
        <v>47</v>
      </c>
    </row>
    <row r="37" spans="2:5" x14ac:dyDescent="0.3">
      <c r="B37" s="20"/>
      <c r="C37" s="2">
        <v>2</v>
      </c>
      <c r="D37" s="2">
        <v>2</v>
      </c>
      <c r="E37" s="2">
        <v>42</v>
      </c>
    </row>
    <row r="38" spans="2:5" x14ac:dyDescent="0.3">
      <c r="B38" s="20"/>
      <c r="C38" s="2">
        <v>3</v>
      </c>
      <c r="D38" s="2">
        <v>3</v>
      </c>
      <c r="E38" s="2">
        <v>61</v>
      </c>
    </row>
    <row r="39" spans="2:5" x14ac:dyDescent="0.3">
      <c r="B39" s="20"/>
      <c r="C39" s="2">
        <v>4</v>
      </c>
      <c r="D39" s="2">
        <f>D38+1</f>
        <v>4</v>
      </c>
      <c r="E39" s="2">
        <v>66</v>
      </c>
    </row>
    <row r="40" spans="2:5" x14ac:dyDescent="0.3">
      <c r="B40" s="20">
        <v>2</v>
      </c>
      <c r="C40" s="2">
        <v>1</v>
      </c>
      <c r="D40" s="2">
        <f t="shared" ref="D40:D51" si="0">D39+1</f>
        <v>5</v>
      </c>
      <c r="E40" s="2">
        <v>57</v>
      </c>
    </row>
    <row r="41" spans="2:5" x14ac:dyDescent="0.3">
      <c r="B41" s="20"/>
      <c r="C41" s="2">
        <v>2</v>
      </c>
      <c r="D41" s="2">
        <f t="shared" si="0"/>
        <v>6</v>
      </c>
      <c r="E41" s="2">
        <v>51</v>
      </c>
    </row>
    <row r="42" spans="2:5" x14ac:dyDescent="0.3">
      <c r="B42" s="20"/>
      <c r="C42" s="2">
        <v>3</v>
      </c>
      <c r="D42" s="2">
        <f t="shared" si="0"/>
        <v>7</v>
      </c>
      <c r="E42" s="2">
        <v>69</v>
      </c>
    </row>
    <row r="43" spans="2:5" x14ac:dyDescent="0.3">
      <c r="B43" s="20"/>
      <c r="C43" s="2">
        <v>4</v>
      </c>
      <c r="D43" s="2">
        <f t="shared" si="0"/>
        <v>8</v>
      </c>
      <c r="E43" s="2">
        <v>75</v>
      </c>
    </row>
    <row r="44" spans="2:5" x14ac:dyDescent="0.3">
      <c r="B44" s="20">
        <v>3</v>
      </c>
      <c r="C44" s="2">
        <v>1</v>
      </c>
      <c r="D44" s="2">
        <f t="shared" si="0"/>
        <v>9</v>
      </c>
      <c r="E44" s="2">
        <v>61</v>
      </c>
    </row>
    <row r="45" spans="2:5" x14ac:dyDescent="0.3">
      <c r="B45" s="20"/>
      <c r="C45" s="2">
        <v>2</v>
      </c>
      <c r="D45" s="2">
        <f t="shared" si="0"/>
        <v>10</v>
      </c>
      <c r="E45" s="2">
        <v>57</v>
      </c>
    </row>
    <row r="46" spans="2:5" x14ac:dyDescent="0.3">
      <c r="B46" s="20"/>
      <c r="C46" s="2">
        <v>3</v>
      </c>
      <c r="D46" s="2">
        <f t="shared" si="0"/>
        <v>11</v>
      </c>
      <c r="E46" s="2">
        <v>74</v>
      </c>
    </row>
    <row r="47" spans="2:5" x14ac:dyDescent="0.3">
      <c r="B47" s="20"/>
      <c r="C47" s="2">
        <v>4</v>
      </c>
      <c r="D47" s="2">
        <f t="shared" si="0"/>
        <v>12</v>
      </c>
      <c r="E47" s="2">
        <v>79</v>
      </c>
    </row>
    <row r="48" spans="2:5" x14ac:dyDescent="0.3">
      <c r="B48" s="20">
        <v>4</v>
      </c>
      <c r="C48" s="2">
        <v>1</v>
      </c>
      <c r="D48" s="2">
        <f t="shared" si="0"/>
        <v>13</v>
      </c>
      <c r="E48" s="2">
        <v>62</v>
      </c>
    </row>
    <row r="49" spans="2:5" x14ac:dyDescent="0.3">
      <c r="B49" s="20"/>
      <c r="C49" s="2">
        <v>2</v>
      </c>
      <c r="D49" s="2">
        <f t="shared" si="0"/>
        <v>14</v>
      </c>
      <c r="E49" s="2">
        <v>58</v>
      </c>
    </row>
    <row r="50" spans="2:5" x14ac:dyDescent="0.3">
      <c r="B50" s="20"/>
      <c r="C50" s="2">
        <v>3</v>
      </c>
      <c r="D50" s="2">
        <f t="shared" si="0"/>
        <v>15</v>
      </c>
      <c r="E50" s="2">
        <v>79</v>
      </c>
    </row>
    <row r="51" spans="2:5" x14ac:dyDescent="0.3">
      <c r="B51" s="20"/>
      <c r="C51" s="2">
        <v>4</v>
      </c>
      <c r="D51" s="2">
        <f t="shared" si="0"/>
        <v>16</v>
      </c>
      <c r="E51" s="2">
        <v>86</v>
      </c>
    </row>
    <row r="56" spans="2:5" x14ac:dyDescent="0.3">
      <c r="B56" t="s">
        <v>27</v>
      </c>
    </row>
    <row r="58" spans="2:5" x14ac:dyDescent="0.3">
      <c r="B58" t="s">
        <v>28</v>
      </c>
    </row>
    <row r="60" spans="2:5" x14ac:dyDescent="0.3">
      <c r="B60" t="s">
        <v>29</v>
      </c>
    </row>
    <row r="61" spans="2:5" ht="16.2" x14ac:dyDescent="0.3">
      <c r="B61" t="s">
        <v>30</v>
      </c>
    </row>
    <row r="63" spans="2:5" x14ac:dyDescent="0.3">
      <c r="B63" t="s">
        <v>31</v>
      </c>
    </row>
    <row r="72" spans="2:15" x14ac:dyDescent="0.3">
      <c r="B72" t="s">
        <v>32</v>
      </c>
    </row>
    <row r="73" spans="2:15" x14ac:dyDescent="0.3">
      <c r="B73" s="1" t="s">
        <v>2</v>
      </c>
    </row>
    <row r="74" spans="2:15" ht="15.6" x14ac:dyDescent="0.35">
      <c r="B74" t="s">
        <v>35</v>
      </c>
    </row>
    <row r="75" spans="2:15" x14ac:dyDescent="0.3">
      <c r="B75" t="s">
        <v>57</v>
      </c>
    </row>
    <row r="76" spans="2:15" x14ac:dyDescent="0.3">
      <c r="B76" t="s">
        <v>58</v>
      </c>
    </row>
    <row r="79" spans="2:15" ht="33.6" x14ac:dyDescent="0.3">
      <c r="B79" s="9" t="s">
        <v>1</v>
      </c>
      <c r="C79" s="10" t="s">
        <v>25</v>
      </c>
      <c r="D79" s="10" t="s">
        <v>26</v>
      </c>
      <c r="E79" s="10" t="s">
        <v>24</v>
      </c>
      <c r="F79" s="10" t="s">
        <v>33</v>
      </c>
      <c r="G79" s="10" t="s">
        <v>34</v>
      </c>
      <c r="H79" s="10" t="s">
        <v>37</v>
      </c>
      <c r="I79" s="10" t="s">
        <v>39</v>
      </c>
      <c r="J79" s="10" t="s">
        <v>48</v>
      </c>
      <c r="K79" s="10" t="s">
        <v>51</v>
      </c>
      <c r="L79" s="10" t="s">
        <v>55</v>
      </c>
      <c r="O79" t="s">
        <v>0</v>
      </c>
    </row>
    <row r="80" spans="2:15" ht="15" thickBot="1" x14ac:dyDescent="0.35">
      <c r="B80" s="20">
        <v>1</v>
      </c>
      <c r="C80" s="2">
        <v>1</v>
      </c>
      <c r="D80" s="2">
        <v>1</v>
      </c>
      <c r="E80" s="2">
        <v>47</v>
      </c>
      <c r="I80" s="13">
        <f>VLOOKUP(C80,$M$100:$N$103,2,FALSE)</f>
        <v>0.92555055256761187</v>
      </c>
      <c r="J80" s="13">
        <f>E80/I80</f>
        <v>50.780586613681081</v>
      </c>
      <c r="K80" s="13">
        <f>51.47954+D80*1.436944</f>
        <v>52.916483999999997</v>
      </c>
      <c r="L80" s="13">
        <f>I80*K80</f>
        <v>48.976881006135187</v>
      </c>
    </row>
    <row r="81" spans="2:23" x14ac:dyDescent="0.3">
      <c r="B81" s="20"/>
      <c r="C81" s="2">
        <v>2</v>
      </c>
      <c r="D81" s="2">
        <v>2</v>
      </c>
      <c r="E81" s="2">
        <v>42</v>
      </c>
      <c r="I81" s="13">
        <f t="shared" ref="I81:I95" si="1">VLOOKUP(C81,$M$100:$N$103,2,FALSE)</f>
        <v>0.83199412429043917</v>
      </c>
      <c r="J81" s="13">
        <f t="shared" ref="J81:J95" si="2">E81/I81</f>
        <v>50.481125736097511</v>
      </c>
      <c r="K81" s="13">
        <f t="shared" ref="K81:K95" si="3">51.47954+D81*1.436944</f>
        <v>54.353428000000001</v>
      </c>
      <c r="L81" s="13">
        <f t="shared" ref="L81:L95" si="4">I81*K81</f>
        <v>45.221732731043438</v>
      </c>
      <c r="O81" s="5" t="s">
        <v>76</v>
      </c>
      <c r="P81" s="5"/>
    </row>
    <row r="82" spans="2:23" x14ac:dyDescent="0.3">
      <c r="B82" s="20"/>
      <c r="C82" s="2">
        <v>3</v>
      </c>
      <c r="D82" s="2">
        <v>3</v>
      </c>
      <c r="E82" s="2">
        <v>61</v>
      </c>
      <c r="F82" s="11">
        <f>(AVERAGE(E80:E83))</f>
        <v>54</v>
      </c>
      <c r="G82" s="11">
        <f>(AVERAGE(F82:F83))</f>
        <v>55.25</v>
      </c>
      <c r="H82" s="13">
        <f>E82 / G82</f>
        <v>1.1040723981900453</v>
      </c>
      <c r="I82" s="13">
        <f t="shared" si="1"/>
        <v>1.0936419940332638</v>
      </c>
      <c r="J82" s="13">
        <f t="shared" si="2"/>
        <v>55.776936449776315</v>
      </c>
      <c r="K82" s="13">
        <f t="shared" si="3"/>
        <v>55.790371999999998</v>
      </c>
      <c r="L82" s="13">
        <f t="shared" si="4"/>
        <v>61.014693681937565</v>
      </c>
      <c r="O82" t="s">
        <v>77</v>
      </c>
      <c r="P82">
        <v>0.96000972740706836</v>
      </c>
    </row>
    <row r="83" spans="2:23" x14ac:dyDescent="0.3">
      <c r="B83" s="20"/>
      <c r="C83" s="2">
        <v>4</v>
      </c>
      <c r="D83" s="2">
        <f>D82+1</f>
        <v>4</v>
      </c>
      <c r="E83" s="2">
        <v>66</v>
      </c>
      <c r="F83" s="11">
        <f t="shared" ref="F83:F93" si="5">(AVERAGE(E81:E84))</f>
        <v>56.5</v>
      </c>
      <c r="G83" s="11">
        <f t="shared" ref="G83:G93" si="6">(AVERAGE(F83:F84))</f>
        <v>57.625</v>
      </c>
      <c r="H83" s="13">
        <f t="shared" ref="H83:H93" si="7">E83 / G83</f>
        <v>1.1453362255965294</v>
      </c>
      <c r="I83" s="13">
        <f t="shared" si="1"/>
        <v>1.1544234704735412</v>
      </c>
      <c r="J83" s="13">
        <f t="shared" si="2"/>
        <v>57.171394802746853</v>
      </c>
      <c r="K83" s="13">
        <f t="shared" si="3"/>
        <v>57.227316000000002</v>
      </c>
      <c r="L83" s="13">
        <f t="shared" si="4"/>
        <v>66.064556742606015</v>
      </c>
      <c r="O83" t="s">
        <v>78</v>
      </c>
      <c r="P83">
        <v>0.92161867671619369</v>
      </c>
    </row>
    <row r="84" spans="2:23" x14ac:dyDescent="0.3">
      <c r="B84" s="20">
        <v>2</v>
      </c>
      <c r="C84" s="2">
        <v>1</v>
      </c>
      <c r="D84" s="2">
        <f t="shared" ref="D84:D99" si="8">D83+1</f>
        <v>5</v>
      </c>
      <c r="E84" s="2">
        <v>57</v>
      </c>
      <c r="F84" s="11">
        <f t="shared" si="5"/>
        <v>58.75</v>
      </c>
      <c r="G84" s="11">
        <f t="shared" si="6"/>
        <v>59.75</v>
      </c>
      <c r="H84" s="13">
        <f t="shared" si="7"/>
        <v>0.95397489539748959</v>
      </c>
      <c r="I84" s="13">
        <f t="shared" si="1"/>
        <v>0.92555055256761187</v>
      </c>
      <c r="J84" s="13">
        <f t="shared" si="2"/>
        <v>61.584966744251524</v>
      </c>
      <c r="K84" s="13">
        <f t="shared" si="3"/>
        <v>58.664259999999999</v>
      </c>
      <c r="L84" s="13">
        <f t="shared" si="4"/>
        <v>54.296738258970052</v>
      </c>
      <c r="O84" t="s">
        <v>79</v>
      </c>
      <c r="P84">
        <v>0.9160200107673504</v>
      </c>
    </row>
    <row r="85" spans="2:23" x14ac:dyDescent="0.3">
      <c r="B85" s="20"/>
      <c r="C85" s="2">
        <v>2</v>
      </c>
      <c r="D85" s="2">
        <f t="shared" si="8"/>
        <v>6</v>
      </c>
      <c r="E85" s="2">
        <v>51</v>
      </c>
      <c r="F85" s="11">
        <f t="shared" si="5"/>
        <v>60.75</v>
      </c>
      <c r="G85" s="11">
        <f t="shared" si="6"/>
        <v>61.875</v>
      </c>
      <c r="H85" s="13">
        <f t="shared" si="7"/>
        <v>0.82424242424242422</v>
      </c>
      <c r="I85" s="13">
        <f t="shared" si="1"/>
        <v>0.83199412429043917</v>
      </c>
      <c r="J85" s="13">
        <f t="shared" si="2"/>
        <v>61.298509822404121</v>
      </c>
      <c r="K85" s="13">
        <f t="shared" si="3"/>
        <v>60.101203999999996</v>
      </c>
      <c r="L85" s="13">
        <f t="shared" si="4"/>
        <v>50.00384859078104</v>
      </c>
      <c r="O85" t="s">
        <v>80</v>
      </c>
      <c r="P85">
        <v>2.0651232859901567</v>
      </c>
    </row>
    <row r="86" spans="2:23" ht="15" thickBot="1" x14ac:dyDescent="0.35">
      <c r="B86" s="20"/>
      <c r="C86" s="2">
        <v>3</v>
      </c>
      <c r="D86" s="2">
        <f t="shared" si="8"/>
        <v>7</v>
      </c>
      <c r="E86" s="2">
        <v>69</v>
      </c>
      <c r="F86" s="11">
        <f t="shared" si="5"/>
        <v>63</v>
      </c>
      <c r="G86" s="11">
        <f t="shared" si="6"/>
        <v>63.5</v>
      </c>
      <c r="H86" s="13">
        <f t="shared" si="7"/>
        <v>1.0866141732283465</v>
      </c>
      <c r="I86" s="13">
        <f t="shared" si="1"/>
        <v>1.0936419940332638</v>
      </c>
      <c r="J86" s="13">
        <f t="shared" si="2"/>
        <v>63.091944508763369</v>
      </c>
      <c r="K86" s="13">
        <f t="shared" si="3"/>
        <v>61.538148</v>
      </c>
      <c r="L86" s="13">
        <f t="shared" si="4"/>
        <v>67.300702887834106</v>
      </c>
      <c r="O86" s="3" t="s">
        <v>81</v>
      </c>
      <c r="P86" s="3">
        <v>16</v>
      </c>
    </row>
    <row r="87" spans="2:23" x14ac:dyDescent="0.3">
      <c r="B87" s="20"/>
      <c r="C87" s="2">
        <v>4</v>
      </c>
      <c r="D87" s="2">
        <f t="shared" si="8"/>
        <v>8</v>
      </c>
      <c r="E87" s="2">
        <v>75</v>
      </c>
      <c r="F87" s="11">
        <f t="shared" si="5"/>
        <v>64</v>
      </c>
      <c r="G87" s="11">
        <f t="shared" si="6"/>
        <v>64.75</v>
      </c>
      <c r="H87" s="13">
        <f t="shared" si="7"/>
        <v>1.1583011583011582</v>
      </c>
      <c r="I87" s="13">
        <f t="shared" si="1"/>
        <v>1.1544234704735412</v>
      </c>
      <c r="J87" s="13">
        <f t="shared" si="2"/>
        <v>64.967494094030513</v>
      </c>
      <c r="K87" s="13">
        <f t="shared" si="3"/>
        <v>62.975092000000004</v>
      </c>
      <c r="L87" s="13">
        <f t="shared" si="4"/>
        <v>72.699924260030542</v>
      </c>
    </row>
    <row r="88" spans="2:23" ht="15" thickBot="1" x14ac:dyDescent="0.35">
      <c r="B88" s="20">
        <v>3</v>
      </c>
      <c r="C88" s="2">
        <v>1</v>
      </c>
      <c r="D88" s="2">
        <f t="shared" si="8"/>
        <v>9</v>
      </c>
      <c r="E88" s="2">
        <v>61</v>
      </c>
      <c r="F88" s="11">
        <f t="shared" si="5"/>
        <v>65.5</v>
      </c>
      <c r="G88" s="11">
        <f t="shared" si="6"/>
        <v>66.125</v>
      </c>
      <c r="H88" s="13">
        <f t="shared" si="7"/>
        <v>0.92249527410207943</v>
      </c>
      <c r="I88" s="13">
        <f t="shared" si="1"/>
        <v>0.92555055256761187</v>
      </c>
      <c r="J88" s="13">
        <f t="shared" si="2"/>
        <v>65.906718796479709</v>
      </c>
      <c r="K88" s="13">
        <f t="shared" si="3"/>
        <v>64.412036000000001</v>
      </c>
      <c r="L88" s="13">
        <f t="shared" si="4"/>
        <v>59.61659551180491</v>
      </c>
      <c r="O88" t="s">
        <v>82</v>
      </c>
    </row>
    <row r="89" spans="2:23" x14ac:dyDescent="0.3">
      <c r="B89" s="20"/>
      <c r="C89" s="2">
        <v>2</v>
      </c>
      <c r="D89" s="2">
        <f t="shared" si="8"/>
        <v>10</v>
      </c>
      <c r="E89" s="2">
        <v>57</v>
      </c>
      <c r="F89" s="11">
        <f t="shared" si="5"/>
        <v>66.75</v>
      </c>
      <c r="G89" s="11">
        <f t="shared" si="6"/>
        <v>67.25</v>
      </c>
      <c r="H89" s="13">
        <f t="shared" si="7"/>
        <v>0.84758364312267653</v>
      </c>
      <c r="I89" s="13">
        <f t="shared" si="1"/>
        <v>0.83199412429043917</v>
      </c>
      <c r="J89" s="13">
        <f t="shared" si="2"/>
        <v>68.510099213275197</v>
      </c>
      <c r="K89" s="13">
        <f t="shared" si="3"/>
        <v>65.848979999999997</v>
      </c>
      <c r="L89" s="13">
        <f t="shared" si="4"/>
        <v>54.785964450518641</v>
      </c>
      <c r="O89" s="4"/>
      <c r="P89" s="4" t="s">
        <v>87</v>
      </c>
      <c r="Q89" s="4" t="s">
        <v>88</v>
      </c>
      <c r="R89" s="4" t="s">
        <v>89</v>
      </c>
      <c r="S89" s="4" t="s">
        <v>90</v>
      </c>
      <c r="T89" s="4" t="s">
        <v>91</v>
      </c>
    </row>
    <row r="90" spans="2:23" x14ac:dyDescent="0.3">
      <c r="B90" s="20"/>
      <c r="C90" s="2">
        <v>3</v>
      </c>
      <c r="D90" s="2">
        <f t="shared" si="8"/>
        <v>11</v>
      </c>
      <c r="E90" s="2">
        <v>74</v>
      </c>
      <c r="F90" s="11">
        <f t="shared" si="5"/>
        <v>67.75</v>
      </c>
      <c r="G90" s="11">
        <f t="shared" si="6"/>
        <v>67.875</v>
      </c>
      <c r="H90" s="13">
        <f t="shared" si="7"/>
        <v>1.0902394106813997</v>
      </c>
      <c r="I90" s="13">
        <f t="shared" si="1"/>
        <v>1.0936419940332638</v>
      </c>
      <c r="J90" s="13">
        <f t="shared" si="2"/>
        <v>67.663824545630277</v>
      </c>
      <c r="K90" s="13">
        <f t="shared" si="3"/>
        <v>67.285923999999994</v>
      </c>
      <c r="L90" s="13">
        <f t="shared" si="4"/>
        <v>73.58671209373064</v>
      </c>
      <c r="O90" t="s">
        <v>83</v>
      </c>
      <c r="P90">
        <v>1</v>
      </c>
      <c r="Q90">
        <v>702.03486210351593</v>
      </c>
      <c r="R90">
        <v>702.03486210351593</v>
      </c>
      <c r="S90">
        <v>164.61397860442116</v>
      </c>
      <c r="T90">
        <v>3.9450946260928502E-9</v>
      </c>
    </row>
    <row r="91" spans="2:23" x14ac:dyDescent="0.3">
      <c r="B91" s="20"/>
      <c r="C91" s="2">
        <v>4</v>
      </c>
      <c r="D91" s="2">
        <f t="shared" si="8"/>
        <v>12</v>
      </c>
      <c r="E91" s="2">
        <v>79</v>
      </c>
      <c r="F91" s="11">
        <f t="shared" si="5"/>
        <v>68</v>
      </c>
      <c r="G91" s="11">
        <f t="shared" si="6"/>
        <v>68.125</v>
      </c>
      <c r="H91" s="13">
        <f t="shared" si="7"/>
        <v>1.1596330275229358</v>
      </c>
      <c r="I91" s="13">
        <f t="shared" si="1"/>
        <v>1.1544234704735412</v>
      </c>
      <c r="J91" s="13">
        <f t="shared" si="2"/>
        <v>68.432427112378804</v>
      </c>
      <c r="K91" s="13">
        <f t="shared" si="3"/>
        <v>68.722868000000005</v>
      </c>
      <c r="L91" s="13">
        <f t="shared" si="4"/>
        <v>79.335291777455083</v>
      </c>
      <c r="O91" t="s">
        <v>84</v>
      </c>
      <c r="P91">
        <v>14</v>
      </c>
      <c r="Q91">
        <v>59.70627860874297</v>
      </c>
      <c r="R91">
        <v>4.2647341863387833</v>
      </c>
    </row>
    <row r="92" spans="2:23" ht="15" thickBot="1" x14ac:dyDescent="0.35">
      <c r="B92" s="20">
        <v>4</v>
      </c>
      <c r="C92" s="2">
        <v>1</v>
      </c>
      <c r="D92" s="2">
        <f t="shared" si="8"/>
        <v>13</v>
      </c>
      <c r="E92" s="2">
        <v>62</v>
      </c>
      <c r="F92" s="11">
        <f t="shared" si="5"/>
        <v>68.25</v>
      </c>
      <c r="G92" s="11">
        <f t="shared" si="6"/>
        <v>68.875</v>
      </c>
      <c r="H92" s="13">
        <f t="shared" si="7"/>
        <v>0.90018148820326682</v>
      </c>
      <c r="I92" s="13">
        <f t="shared" si="1"/>
        <v>0.92555055256761187</v>
      </c>
      <c r="J92" s="13">
        <f t="shared" si="2"/>
        <v>66.987156809536742</v>
      </c>
      <c r="K92" s="13">
        <f t="shared" si="3"/>
        <v>70.159812000000002</v>
      </c>
      <c r="L92" s="13">
        <f t="shared" si="4"/>
        <v>64.936452764639768</v>
      </c>
      <c r="O92" s="3" t="s">
        <v>85</v>
      </c>
      <c r="P92" s="3">
        <v>15</v>
      </c>
      <c r="Q92" s="3">
        <v>761.74114071225893</v>
      </c>
      <c r="R92" s="3"/>
      <c r="S92" s="3"/>
      <c r="T92" s="3"/>
    </row>
    <row r="93" spans="2:23" ht="15" thickBot="1" x14ac:dyDescent="0.35">
      <c r="B93" s="20"/>
      <c r="C93" s="2">
        <v>2</v>
      </c>
      <c r="D93" s="2">
        <f t="shared" si="8"/>
        <v>14</v>
      </c>
      <c r="E93" s="2">
        <v>58</v>
      </c>
      <c r="F93" s="11">
        <f t="shared" si="5"/>
        <v>69.5</v>
      </c>
      <c r="G93" s="11">
        <f t="shared" si="6"/>
        <v>70.375</v>
      </c>
      <c r="H93" s="13">
        <f t="shared" si="7"/>
        <v>0.82415630550621666</v>
      </c>
      <c r="I93" s="13">
        <f t="shared" si="1"/>
        <v>0.83199412429043917</v>
      </c>
      <c r="J93" s="13">
        <f t="shared" si="2"/>
        <v>69.71203077842037</v>
      </c>
      <c r="K93" s="13">
        <f t="shared" si="3"/>
        <v>71.596755999999999</v>
      </c>
      <c r="L93" s="13">
        <f t="shared" si="4"/>
        <v>59.568080310256249</v>
      </c>
    </row>
    <row r="94" spans="2:23" x14ac:dyDescent="0.3">
      <c r="B94" s="20"/>
      <c r="C94" s="2">
        <v>3</v>
      </c>
      <c r="D94" s="2">
        <f t="shared" si="8"/>
        <v>15</v>
      </c>
      <c r="E94" s="2">
        <v>79</v>
      </c>
      <c r="F94" s="11">
        <f>(AVERAGE(E92:E95))</f>
        <v>71.25</v>
      </c>
      <c r="G94" s="12"/>
      <c r="I94" s="13">
        <f t="shared" si="1"/>
        <v>1.0936419940332638</v>
      </c>
      <c r="J94" s="13">
        <f t="shared" si="2"/>
        <v>72.235704582497192</v>
      </c>
      <c r="K94" s="13">
        <f t="shared" si="3"/>
        <v>73.033699999999996</v>
      </c>
      <c r="L94" s="13">
        <f t="shared" si="4"/>
        <v>79.872721299627173</v>
      </c>
      <c r="O94" s="4"/>
      <c r="P94" s="4" t="s">
        <v>92</v>
      </c>
      <c r="Q94" s="4" t="s">
        <v>80</v>
      </c>
      <c r="R94" s="4" t="s">
        <v>93</v>
      </c>
      <c r="S94" s="4" t="s">
        <v>94</v>
      </c>
      <c r="T94" s="4" t="s">
        <v>95</v>
      </c>
      <c r="U94" s="4" t="s">
        <v>96</v>
      </c>
      <c r="V94" s="4" t="s">
        <v>97</v>
      </c>
      <c r="W94" s="4" t="s">
        <v>98</v>
      </c>
    </row>
    <row r="95" spans="2:23" x14ac:dyDescent="0.3">
      <c r="B95" s="20"/>
      <c r="C95" s="2">
        <v>4</v>
      </c>
      <c r="D95" s="2">
        <f t="shared" si="8"/>
        <v>16</v>
      </c>
      <c r="E95" s="2">
        <v>86</v>
      </c>
      <c r="I95" s="13">
        <f t="shared" si="1"/>
        <v>1.1544234704735412</v>
      </c>
      <c r="J95" s="13">
        <f t="shared" si="2"/>
        <v>74.496059894488326</v>
      </c>
      <c r="K95" s="13">
        <f t="shared" si="3"/>
        <v>74.470643999999993</v>
      </c>
      <c r="L95" s="13">
        <f t="shared" si="4"/>
        <v>85.970659294879596</v>
      </c>
      <c r="O95" t="s">
        <v>86</v>
      </c>
      <c r="P95">
        <v>51.479536220272323</v>
      </c>
      <c r="Q95">
        <v>1.0829597874543475</v>
      </c>
      <c r="R95">
        <v>47.535962846120412</v>
      </c>
      <c r="S95">
        <v>7.0486790714916238E-17</v>
      </c>
      <c r="T95">
        <v>49.156818484589941</v>
      </c>
      <c r="U95">
        <v>53.802253955954704</v>
      </c>
      <c r="V95">
        <v>49.156818484589941</v>
      </c>
      <c r="W95">
        <v>53.802253955954704</v>
      </c>
    </row>
    <row r="96" spans="2:23" ht="15" thickBot="1" x14ac:dyDescent="0.35">
      <c r="B96" s="20">
        <v>5</v>
      </c>
      <c r="C96" s="2">
        <v>1</v>
      </c>
      <c r="D96" s="2">
        <f t="shared" si="8"/>
        <v>17</v>
      </c>
      <c r="I96" s="13">
        <f t="shared" ref="I96:I99" si="9">VLOOKUP(C96,$M$100:$N$103,2,FALSE)</f>
        <v>0.92555055256761187</v>
      </c>
      <c r="J96" s="13">
        <f t="shared" ref="J96:J99" si="10">E96/I96</f>
        <v>0</v>
      </c>
      <c r="K96" s="13">
        <f t="shared" ref="K96:K99" si="11">51.47954+D96*1.436944</f>
        <v>75.907588000000004</v>
      </c>
      <c r="L96" s="13">
        <f t="shared" ref="L96:L99" si="12">I96*K96</f>
        <v>70.256310017474632</v>
      </c>
      <c r="O96" s="3" t="s">
        <v>99</v>
      </c>
      <c r="P96" s="3">
        <v>1.4369441248536829</v>
      </c>
      <c r="Q96" s="3">
        <v>0.11199703497045309</v>
      </c>
      <c r="R96" s="3">
        <v>12.830197917585727</v>
      </c>
      <c r="S96" s="3">
        <v>3.9450946260928643E-9</v>
      </c>
      <c r="T96" s="3">
        <v>1.1967343751627904</v>
      </c>
      <c r="U96" s="3">
        <v>1.6771538745445755</v>
      </c>
      <c r="V96" s="3">
        <v>1.1967343751627904</v>
      </c>
      <c r="W96" s="3">
        <v>1.6771538745445755</v>
      </c>
    </row>
    <row r="97" spans="2:14" x14ac:dyDescent="0.3">
      <c r="B97" s="20"/>
      <c r="C97" s="2">
        <v>2</v>
      </c>
      <c r="D97" s="2">
        <f t="shared" si="8"/>
        <v>18</v>
      </c>
      <c r="I97" s="13">
        <f t="shared" si="9"/>
        <v>0.83199412429043917</v>
      </c>
      <c r="J97" s="13">
        <f t="shared" si="10"/>
        <v>0</v>
      </c>
      <c r="K97" s="13">
        <f t="shared" si="11"/>
        <v>77.344532000000001</v>
      </c>
      <c r="L97" s="13">
        <f t="shared" si="12"/>
        <v>64.350196169993851</v>
      </c>
    </row>
    <row r="98" spans="2:14" x14ac:dyDescent="0.3">
      <c r="B98" s="20"/>
      <c r="C98" s="2">
        <v>3</v>
      </c>
      <c r="D98" s="2">
        <f t="shared" si="8"/>
        <v>19</v>
      </c>
      <c r="I98" s="13">
        <f t="shared" si="9"/>
        <v>1.0936419940332638</v>
      </c>
      <c r="J98" s="13">
        <f t="shared" si="10"/>
        <v>0</v>
      </c>
      <c r="K98" s="13">
        <f t="shared" si="11"/>
        <v>78.781475999999998</v>
      </c>
      <c r="L98" s="13">
        <f t="shared" si="12"/>
        <v>86.158730505523707</v>
      </c>
    </row>
    <row r="99" spans="2:14" ht="15.6" x14ac:dyDescent="0.35">
      <c r="B99" s="20"/>
      <c r="C99" s="2">
        <v>4</v>
      </c>
      <c r="D99" s="2">
        <f t="shared" si="8"/>
        <v>20</v>
      </c>
      <c r="I99" s="13">
        <f t="shared" si="9"/>
        <v>1.1544234704735412</v>
      </c>
      <c r="J99" s="13">
        <f t="shared" si="10"/>
        <v>0</v>
      </c>
      <c r="K99" s="13">
        <f t="shared" si="11"/>
        <v>80.218420000000009</v>
      </c>
      <c r="L99" s="13">
        <f t="shared" si="12"/>
        <v>92.606026812304137</v>
      </c>
      <c r="M99" s="2" t="s">
        <v>40</v>
      </c>
      <c r="N99" s="2" t="s">
        <v>41</v>
      </c>
    </row>
    <row r="100" spans="2:14" x14ac:dyDescent="0.3">
      <c r="B100" t="s">
        <v>36</v>
      </c>
      <c r="M100" s="2">
        <v>1</v>
      </c>
      <c r="N100" s="13">
        <f>(AVERAGEIF($C$82:$C$93,M100,$H$82:$H$93))</f>
        <v>0.92555055256761187</v>
      </c>
    </row>
    <row r="101" spans="2:14" x14ac:dyDescent="0.3">
      <c r="B101" t="s">
        <v>38</v>
      </c>
      <c r="M101" s="2">
        <v>2</v>
      </c>
      <c r="N101" s="13">
        <f t="shared" ref="N101:N103" si="13">(AVERAGEIF($C$82:$C$93,M101,$H$82:$H$93))</f>
        <v>0.83199412429043917</v>
      </c>
    </row>
    <row r="102" spans="2:14" x14ac:dyDescent="0.3">
      <c r="B102" s="1" t="s">
        <v>3</v>
      </c>
      <c r="M102" s="2">
        <v>3</v>
      </c>
      <c r="N102" s="13">
        <f t="shared" si="13"/>
        <v>1.0936419940332638</v>
      </c>
    </row>
    <row r="103" spans="2:14" x14ac:dyDescent="0.3">
      <c r="B103" t="s">
        <v>100</v>
      </c>
      <c r="M103" s="2">
        <v>4</v>
      </c>
      <c r="N103" s="13">
        <f t="shared" si="13"/>
        <v>1.1544234704735412</v>
      </c>
    </row>
    <row r="104" spans="2:14" x14ac:dyDescent="0.3">
      <c r="B104" t="s">
        <v>42</v>
      </c>
    </row>
    <row r="105" spans="2:14" x14ac:dyDescent="0.3">
      <c r="B105" t="s">
        <v>59</v>
      </c>
    </row>
    <row r="106" spans="2:14" x14ac:dyDescent="0.3">
      <c r="B106" t="s">
        <v>43</v>
      </c>
    </row>
    <row r="109" spans="2:14" x14ac:dyDescent="0.3">
      <c r="B109" s="1" t="s">
        <v>44</v>
      </c>
    </row>
    <row r="110" spans="2:14" x14ac:dyDescent="0.3">
      <c r="B110" t="s">
        <v>45</v>
      </c>
    </row>
    <row r="111" spans="2:14" x14ac:dyDescent="0.3">
      <c r="B111" t="s">
        <v>60</v>
      </c>
    </row>
    <row r="114" spans="2:3" x14ac:dyDescent="0.3">
      <c r="B114" s="1" t="s">
        <v>46</v>
      </c>
    </row>
    <row r="115" spans="2:3" x14ac:dyDescent="0.3">
      <c r="B115" t="s">
        <v>47</v>
      </c>
    </row>
    <row r="118" spans="2:3" x14ac:dyDescent="0.3">
      <c r="B118" s="1" t="s">
        <v>49</v>
      </c>
    </row>
    <row r="119" spans="2:3" x14ac:dyDescent="0.3">
      <c r="B119" t="s">
        <v>50</v>
      </c>
    </row>
    <row r="120" spans="2:3" x14ac:dyDescent="0.3">
      <c r="B120" t="s">
        <v>52</v>
      </c>
    </row>
    <row r="122" spans="2:3" x14ac:dyDescent="0.3">
      <c r="B122" t="s">
        <v>75</v>
      </c>
    </row>
    <row r="124" spans="2:3" x14ac:dyDescent="0.3">
      <c r="B124" t="s">
        <v>0</v>
      </c>
    </row>
    <row r="125" spans="2:3" ht="15" thickBot="1" x14ac:dyDescent="0.35"/>
    <row r="126" spans="2:3" x14ac:dyDescent="0.3">
      <c r="B126" s="5"/>
      <c r="C126" s="5"/>
    </row>
    <row r="131" spans="2:10" ht="15" thickBot="1" x14ac:dyDescent="0.35">
      <c r="B131" s="3"/>
      <c r="C131" s="3"/>
    </row>
    <row r="133" spans="2:10" ht="15" thickBot="1" x14ac:dyDescent="0.35"/>
    <row r="134" spans="2:10" x14ac:dyDescent="0.3">
      <c r="B134" s="4"/>
      <c r="C134" s="4"/>
      <c r="D134" s="4"/>
      <c r="E134" s="4"/>
      <c r="F134" s="4"/>
      <c r="G134" s="4"/>
    </row>
    <row r="137" spans="2:10" ht="15" thickBot="1" x14ac:dyDescent="0.35">
      <c r="B137" s="3"/>
      <c r="C137" s="3"/>
      <c r="D137" s="3"/>
      <c r="E137" s="3"/>
      <c r="F137" s="3"/>
      <c r="G137" s="3"/>
    </row>
    <row r="138" spans="2:10" ht="15" thickBot="1" x14ac:dyDescent="0.35"/>
    <row r="139" spans="2:10" x14ac:dyDescent="0.3">
      <c r="B139" s="4"/>
      <c r="C139" s="4"/>
      <c r="D139" s="4"/>
      <c r="E139" s="4"/>
      <c r="F139" s="4"/>
      <c r="G139" s="4"/>
      <c r="H139" s="4"/>
      <c r="I139" s="4"/>
      <c r="J139" s="4"/>
    </row>
    <row r="141" spans="2:10" ht="15" thickBot="1" x14ac:dyDescent="0.35">
      <c r="B141" s="3"/>
      <c r="C141" s="3"/>
      <c r="D141" s="3"/>
      <c r="E141" s="3"/>
      <c r="F141" s="3"/>
      <c r="G141" s="3"/>
      <c r="H141" s="3"/>
      <c r="I141" s="3"/>
      <c r="J141" s="3"/>
    </row>
    <row r="144" spans="2:10" x14ac:dyDescent="0.3">
      <c r="B144" s="1" t="s">
        <v>49</v>
      </c>
    </row>
    <row r="145" spans="2:2" x14ac:dyDescent="0.3">
      <c r="B145" t="s">
        <v>54</v>
      </c>
    </row>
    <row r="146" spans="2:2" x14ac:dyDescent="0.3">
      <c r="B146" t="s">
        <v>53</v>
      </c>
    </row>
  </sheetData>
  <mergeCells count="10">
    <mergeCell ref="B96:B99"/>
    <mergeCell ref="B84:B87"/>
    <mergeCell ref="B88:B91"/>
    <mergeCell ref="B92:B95"/>
    <mergeCell ref="B29:C29"/>
    <mergeCell ref="B36:B39"/>
    <mergeCell ref="B40:B43"/>
    <mergeCell ref="B44:B47"/>
    <mergeCell ref="B48:B51"/>
    <mergeCell ref="B80:B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71"/>
  <sheetViews>
    <sheetView tabSelected="1" topLeftCell="R33" zoomScale="75" zoomScaleNormal="130" workbookViewId="0">
      <selection activeCell="AO54" sqref="AO54"/>
    </sheetView>
  </sheetViews>
  <sheetFormatPr defaultRowHeight="14.4" x14ac:dyDescent="0.3"/>
  <sheetData>
    <row r="1" spans="2:37" x14ac:dyDescent="0.3">
      <c r="B1" s="22" t="s">
        <v>72</v>
      </c>
      <c r="C1" s="22"/>
    </row>
    <row r="2" spans="2:37" x14ac:dyDescent="0.3">
      <c r="B2" t="s">
        <v>61</v>
      </c>
    </row>
    <row r="3" spans="2:37" ht="51.6" x14ac:dyDescent="0.3">
      <c r="Q3" s="9" t="s">
        <v>1</v>
      </c>
      <c r="R3" s="10" t="s">
        <v>25</v>
      </c>
      <c r="S3" s="10" t="s">
        <v>26</v>
      </c>
      <c r="T3" s="10" t="s">
        <v>101</v>
      </c>
      <c r="U3" s="10" t="s">
        <v>33</v>
      </c>
      <c r="V3" s="10" t="s">
        <v>34</v>
      </c>
      <c r="W3" s="10" t="s">
        <v>37</v>
      </c>
      <c r="X3" s="10" t="s">
        <v>39</v>
      </c>
      <c r="Y3" s="10" t="s">
        <v>48</v>
      </c>
      <c r="Z3" s="10" t="s">
        <v>51</v>
      </c>
      <c r="AA3" s="10" t="s">
        <v>55</v>
      </c>
    </row>
    <row r="4" spans="2:37" x14ac:dyDescent="0.3">
      <c r="B4" t="s">
        <v>62</v>
      </c>
      <c r="Q4" s="20">
        <v>1</v>
      </c>
      <c r="R4" s="2">
        <v>1</v>
      </c>
      <c r="S4" s="2">
        <v>1</v>
      </c>
      <c r="T4" s="2">
        <v>1861</v>
      </c>
      <c r="X4" s="13">
        <f ca="1">VLOOKUP(R4,$AB$23:$AC$27,2,FALSE)</f>
        <v>0.913860915781051</v>
      </c>
      <c r="Y4" s="13">
        <f ca="1">T4/X4</f>
        <v>2036.4149159497165</v>
      </c>
      <c r="Z4" s="13">
        <f>$AG$20+S4*$AG$21</f>
        <v>2074.8867131977195</v>
      </c>
      <c r="AA4" s="13">
        <f ca="1">X4*Z4</f>
        <v>1896.1578718648029</v>
      </c>
      <c r="AF4" t="s">
        <v>0</v>
      </c>
    </row>
    <row r="5" spans="2:37" ht="15" thickBot="1" x14ac:dyDescent="0.35">
      <c r="B5" t="s">
        <v>63</v>
      </c>
      <c r="Q5" s="20"/>
      <c r="R5" s="2">
        <v>2</v>
      </c>
      <c r="S5" s="2">
        <v>2</v>
      </c>
      <c r="T5" s="2">
        <v>2203</v>
      </c>
      <c r="X5" s="13">
        <f t="shared" ref="X5:X23" ca="1" si="0">VLOOKUP(R5,$AB$23:$AC$27,2,FALSE)</f>
        <v>1.0646973383141773</v>
      </c>
      <c r="Y5" s="13">
        <f t="shared" ref="Y5:Y19" ca="1" si="1">T5/X5</f>
        <v>2069.1326264496824</v>
      </c>
      <c r="Z5" s="13">
        <f t="shared" ref="Z5:Z23" si="2">$AG$20+S5*$AG$21</f>
        <v>2076.5886680832837</v>
      </c>
      <c r="AA5" s="13">
        <f t="shared" ref="AA5:AA19" ca="1" si="3">X5*Z5</f>
        <v>2210.938427681655</v>
      </c>
    </row>
    <row r="6" spans="2:37" x14ac:dyDescent="0.3">
      <c r="B6" t="s">
        <v>64</v>
      </c>
      <c r="Q6" s="20"/>
      <c r="R6" s="2">
        <v>3</v>
      </c>
      <c r="S6" s="2">
        <v>3</v>
      </c>
      <c r="T6" s="2">
        <v>2415</v>
      </c>
      <c r="U6" s="11">
        <f>(AVERAGE(T4:T7))</f>
        <v>2096.75</v>
      </c>
      <c r="V6" s="11">
        <f>(AVERAGE(U6:U7))</f>
        <v>2104.25</v>
      </c>
      <c r="W6" s="13">
        <f>T6 / V6</f>
        <v>1.1476773197101104</v>
      </c>
      <c r="X6" s="13">
        <f t="shared" ca="1" si="0"/>
        <v>1.120536353265301</v>
      </c>
      <c r="Y6" s="13">
        <f t="shared" ca="1" si="1"/>
        <v>2155.2178945043279</v>
      </c>
      <c r="Z6" s="13">
        <f t="shared" si="2"/>
        <v>2078.2906229688483</v>
      </c>
      <c r="AA6" s="13">
        <f t="shared" ca="1" si="3"/>
        <v>2328.8001956869839</v>
      </c>
      <c r="AF6" s="5" t="s">
        <v>76</v>
      </c>
      <c r="AG6" s="5"/>
    </row>
    <row r="7" spans="2:37" x14ac:dyDescent="0.3">
      <c r="B7" t="s">
        <v>65</v>
      </c>
      <c r="Q7" s="20"/>
      <c r="R7" s="2">
        <v>4</v>
      </c>
      <c r="S7" s="2">
        <f>S6+1</f>
        <v>4</v>
      </c>
      <c r="T7" s="2">
        <v>1908</v>
      </c>
      <c r="U7" s="11">
        <f t="shared" ref="U7:U17" si="4">(AVERAGE(T5:T8))</f>
        <v>2111.75</v>
      </c>
      <c r="V7" s="11">
        <f t="shared" ref="V7:V21" si="5">(AVERAGE(U7:U8))</f>
        <v>2129.25</v>
      </c>
      <c r="W7" s="13">
        <f t="shared" ref="W7:W21" si="6">T7 / V7</f>
        <v>0.89609017259598445</v>
      </c>
      <c r="X7" s="13">
        <f t="shared" ca="1" si="0"/>
        <v>0.9148877388070511</v>
      </c>
      <c r="Y7" s="13">
        <f t="shared" ca="1" si="1"/>
        <v>2085.5017714937321</v>
      </c>
      <c r="Z7" s="13">
        <f t="shared" si="2"/>
        <v>2079.9925778544125</v>
      </c>
      <c r="AA7" s="13">
        <f t="shared" ca="1" si="3"/>
        <v>1902.9597062886726</v>
      </c>
      <c r="AF7" t="s">
        <v>77</v>
      </c>
      <c r="AG7">
        <v>9.0115937530648393E-2</v>
      </c>
    </row>
    <row r="8" spans="2:37" x14ac:dyDescent="0.3">
      <c r="Q8" s="20">
        <v>2</v>
      </c>
      <c r="R8" s="2">
        <v>1</v>
      </c>
      <c r="S8" s="2">
        <f t="shared" ref="S8:S19" si="7">S7+1</f>
        <v>5</v>
      </c>
      <c r="T8" s="2">
        <v>1921</v>
      </c>
      <c r="U8" s="11">
        <f t="shared" si="4"/>
        <v>2146.75</v>
      </c>
      <c r="V8" s="11">
        <f t="shared" si="5"/>
        <v>2159.125</v>
      </c>
      <c r="W8" s="13">
        <f t="shared" si="6"/>
        <v>0.88971226770103629</v>
      </c>
      <c r="X8" s="13">
        <f t="shared" ca="1" si="0"/>
        <v>0.913860915781051</v>
      </c>
      <c r="Y8" s="13">
        <f t="shared" ca="1" si="1"/>
        <v>2102.0704210313838</v>
      </c>
      <c r="Z8" s="13">
        <f t="shared" si="2"/>
        <v>2081.6945327399771</v>
      </c>
      <c r="AA8" s="13">
        <f t="shared" ca="1" si="3"/>
        <v>1902.3792720661625</v>
      </c>
      <c r="AF8" t="s">
        <v>78</v>
      </c>
      <c r="AG8">
        <v>8.1208821970277234E-3</v>
      </c>
    </row>
    <row r="9" spans="2:37" x14ac:dyDescent="0.3">
      <c r="C9" t="s">
        <v>66</v>
      </c>
      <c r="Q9" s="20"/>
      <c r="R9" s="2">
        <v>2</v>
      </c>
      <c r="S9" s="2">
        <f t="shared" si="7"/>
        <v>6</v>
      </c>
      <c r="T9" s="2">
        <v>2343</v>
      </c>
      <c r="U9" s="11">
        <f t="shared" si="4"/>
        <v>2171.5</v>
      </c>
      <c r="V9" s="11">
        <f t="shared" si="5"/>
        <v>2181.25</v>
      </c>
      <c r="W9" s="13">
        <f t="shared" si="6"/>
        <v>1.0741547277936963</v>
      </c>
      <c r="X9" s="13">
        <f t="shared" ca="1" si="0"/>
        <v>1.0646973383141773</v>
      </c>
      <c r="Y9" s="13">
        <f t="shared" ca="1" si="1"/>
        <v>2200.6253943584234</v>
      </c>
      <c r="Z9" s="13">
        <f t="shared" si="2"/>
        <v>2083.3964876255418</v>
      </c>
      <c r="AA9" s="13">
        <f t="shared" ca="1" si="3"/>
        <v>2218.18669502802</v>
      </c>
      <c r="AF9" t="s">
        <v>79</v>
      </c>
      <c r="AG9">
        <v>-4.6983513236470736E-2</v>
      </c>
    </row>
    <row r="10" spans="2:37" x14ac:dyDescent="0.3">
      <c r="B10" s="15" t="s">
        <v>1</v>
      </c>
      <c r="C10" s="15" t="s">
        <v>67</v>
      </c>
      <c r="D10" s="15" t="s">
        <v>68</v>
      </c>
      <c r="E10" s="15" t="s">
        <v>69</v>
      </c>
      <c r="F10" s="15" t="s">
        <v>70</v>
      </c>
      <c r="Q10" s="20"/>
      <c r="R10" s="2">
        <v>3</v>
      </c>
      <c r="S10" s="2">
        <f t="shared" si="7"/>
        <v>7</v>
      </c>
      <c r="T10" s="2">
        <v>2514</v>
      </c>
      <c r="U10" s="11">
        <f t="shared" si="4"/>
        <v>2191</v>
      </c>
      <c r="V10" s="11">
        <f t="shared" si="5"/>
        <v>2180.125</v>
      </c>
      <c r="W10" s="13">
        <f t="shared" si="6"/>
        <v>1.153144888481165</v>
      </c>
      <c r="X10" s="13">
        <f t="shared" ca="1" si="0"/>
        <v>1.120536353265301</v>
      </c>
      <c r="Y10" s="13">
        <f t="shared" ca="1" si="1"/>
        <v>2243.568441732456</v>
      </c>
      <c r="Z10" s="13">
        <f t="shared" si="2"/>
        <v>2085.098442511106</v>
      </c>
      <c r="AA10" s="13">
        <f t="shared" ca="1" si="3"/>
        <v>2336.4286049705534</v>
      </c>
      <c r="AF10" t="s">
        <v>80</v>
      </c>
      <c r="AG10">
        <v>114.32741453596354</v>
      </c>
    </row>
    <row r="11" spans="2:37" ht="15" thickBot="1" x14ac:dyDescent="0.35">
      <c r="B11" s="2">
        <v>1</v>
      </c>
      <c r="C11" s="16">
        <v>1861</v>
      </c>
      <c r="D11" s="16">
        <v>2203</v>
      </c>
      <c r="E11" s="16">
        <v>2415</v>
      </c>
      <c r="F11" s="16">
        <v>1908</v>
      </c>
      <c r="Q11" s="20"/>
      <c r="R11" s="2">
        <v>4</v>
      </c>
      <c r="S11" s="2">
        <f t="shared" si="7"/>
        <v>8</v>
      </c>
      <c r="T11" s="2">
        <v>1986</v>
      </c>
      <c r="U11" s="11">
        <f t="shared" si="4"/>
        <v>2169.25</v>
      </c>
      <c r="V11" s="11">
        <f t="shared" si="5"/>
        <v>2145.625</v>
      </c>
      <c r="W11" s="13">
        <f t="shared" si="6"/>
        <v>0.92560442761433148</v>
      </c>
      <c r="X11" s="13">
        <f t="shared" ca="1" si="0"/>
        <v>0.9148877388070511</v>
      </c>
      <c r="Y11" s="13">
        <f t="shared" ca="1" si="1"/>
        <v>2170.7581332214631</v>
      </c>
      <c r="Z11" s="13">
        <f t="shared" si="2"/>
        <v>2086.8003973966706</v>
      </c>
      <c r="AA11" s="13">
        <f t="shared" ca="1" si="3"/>
        <v>1909.1880969158956</v>
      </c>
      <c r="AF11" s="3" t="s">
        <v>81</v>
      </c>
      <c r="AG11" s="3">
        <v>20</v>
      </c>
    </row>
    <row r="12" spans="2:37" x14ac:dyDescent="0.3">
      <c r="B12" s="2">
        <v>2</v>
      </c>
      <c r="C12" s="16">
        <v>1921</v>
      </c>
      <c r="D12" s="16">
        <v>2343</v>
      </c>
      <c r="E12" s="16">
        <v>2514</v>
      </c>
      <c r="F12" s="16">
        <v>1986</v>
      </c>
      <c r="Q12" s="20">
        <v>3</v>
      </c>
      <c r="R12" s="2">
        <v>1</v>
      </c>
      <c r="S12" s="2">
        <f t="shared" si="7"/>
        <v>9</v>
      </c>
      <c r="T12" s="2">
        <v>1834</v>
      </c>
      <c r="U12" s="11">
        <f t="shared" si="4"/>
        <v>2122</v>
      </c>
      <c r="V12" s="11">
        <f t="shared" si="5"/>
        <v>2070</v>
      </c>
      <c r="W12" s="13">
        <f t="shared" si="6"/>
        <v>0.88599033816425121</v>
      </c>
      <c r="X12" s="13">
        <f t="shared" ca="1" si="0"/>
        <v>0.913860915781051</v>
      </c>
      <c r="Y12" s="13">
        <f t="shared" ca="1" si="1"/>
        <v>2006.8699386629662</v>
      </c>
      <c r="Z12" s="13">
        <f t="shared" si="2"/>
        <v>2088.5023522822348</v>
      </c>
      <c r="AA12" s="13">
        <f t="shared" ca="1" si="3"/>
        <v>1908.6006722675222</v>
      </c>
    </row>
    <row r="13" spans="2:37" ht="15" thickBot="1" x14ac:dyDescent="0.35">
      <c r="B13" s="2">
        <v>3</v>
      </c>
      <c r="C13" s="16">
        <v>1834</v>
      </c>
      <c r="D13" s="16">
        <v>2154</v>
      </c>
      <c r="E13" s="16">
        <v>2098</v>
      </c>
      <c r="F13" s="16">
        <v>1799</v>
      </c>
      <c r="Q13" s="20"/>
      <c r="R13" s="2">
        <v>2</v>
      </c>
      <c r="S13" s="2">
        <f t="shared" si="7"/>
        <v>10</v>
      </c>
      <c r="T13" s="2">
        <v>2154</v>
      </c>
      <c r="U13" s="11">
        <f t="shared" si="4"/>
        <v>2018</v>
      </c>
      <c r="V13" s="11">
        <f t="shared" si="5"/>
        <v>1994.625</v>
      </c>
      <c r="W13" s="13">
        <f t="shared" si="6"/>
        <v>1.0799022372626434</v>
      </c>
      <c r="X13" s="13">
        <f t="shared" ca="1" si="0"/>
        <v>1.0646973383141773</v>
      </c>
      <c r="Y13" s="13">
        <f t="shared" ca="1" si="1"/>
        <v>2023.1101576816234</v>
      </c>
      <c r="Z13" s="13">
        <f t="shared" si="2"/>
        <v>2090.2043071677995</v>
      </c>
      <c r="AA13" s="13">
        <f t="shared" ca="1" si="3"/>
        <v>2225.4349623743851</v>
      </c>
      <c r="AF13" t="s">
        <v>82</v>
      </c>
    </row>
    <row r="14" spans="2:37" x14ac:dyDescent="0.3">
      <c r="B14" s="2">
        <v>4</v>
      </c>
      <c r="C14" s="16">
        <v>1837</v>
      </c>
      <c r="D14" s="16">
        <v>2025</v>
      </c>
      <c r="E14" s="16">
        <v>2304</v>
      </c>
      <c r="F14" s="16">
        <v>1965</v>
      </c>
      <c r="Q14" s="20"/>
      <c r="R14" s="2">
        <v>3</v>
      </c>
      <c r="S14" s="2">
        <f t="shared" si="7"/>
        <v>11</v>
      </c>
      <c r="T14" s="2">
        <v>2098</v>
      </c>
      <c r="U14" s="11">
        <f t="shared" si="4"/>
        <v>1971.25</v>
      </c>
      <c r="V14" s="11">
        <f t="shared" si="5"/>
        <v>1971.625</v>
      </c>
      <c r="W14" s="13">
        <f t="shared" si="6"/>
        <v>1.0640968744056298</v>
      </c>
      <c r="X14" s="13">
        <f t="shared" ca="1" si="0"/>
        <v>1.120536353265301</v>
      </c>
      <c r="Y14" s="13">
        <f t="shared" ca="1" si="1"/>
        <v>1872.317657420323</v>
      </c>
      <c r="Z14" s="13">
        <f t="shared" si="2"/>
        <v>2091.9062620533637</v>
      </c>
      <c r="AA14" s="13">
        <f t="shared" ca="1" si="3"/>
        <v>2344.0570142541233</v>
      </c>
      <c r="AF14" s="4"/>
      <c r="AG14" s="4" t="s">
        <v>87</v>
      </c>
      <c r="AH14" s="4" t="s">
        <v>88</v>
      </c>
      <c r="AI14" s="4" t="s">
        <v>89</v>
      </c>
      <c r="AJ14" s="4" t="s">
        <v>90</v>
      </c>
      <c r="AK14" s="4" t="s">
        <v>91</v>
      </c>
    </row>
    <row r="15" spans="2:37" x14ac:dyDescent="0.3">
      <c r="B15" s="2">
        <v>5</v>
      </c>
      <c r="C15" s="16">
        <v>2073</v>
      </c>
      <c r="D15" s="16">
        <v>2414</v>
      </c>
      <c r="E15" s="16">
        <v>2339</v>
      </c>
      <c r="F15" s="16">
        <v>1967</v>
      </c>
      <c r="Q15" s="20"/>
      <c r="R15" s="2">
        <v>4</v>
      </c>
      <c r="S15" s="2">
        <f t="shared" si="7"/>
        <v>12</v>
      </c>
      <c r="T15" s="2">
        <v>1799</v>
      </c>
      <c r="U15" s="11">
        <f t="shared" si="4"/>
        <v>1972</v>
      </c>
      <c r="V15" s="11">
        <f t="shared" si="5"/>
        <v>1955.875</v>
      </c>
      <c r="W15" s="13">
        <f t="shared" si="6"/>
        <v>0.91979293155237429</v>
      </c>
      <c r="X15" s="13">
        <f t="shared" ca="1" si="0"/>
        <v>0.9148877388070511</v>
      </c>
      <c r="Y15" s="13">
        <f t="shared" ca="1" si="1"/>
        <v>1966.3614711306207</v>
      </c>
      <c r="Z15" s="13">
        <f t="shared" si="2"/>
        <v>2093.6082169389283</v>
      </c>
      <c r="AA15" s="13">
        <f t="shared" ca="1" si="3"/>
        <v>1915.4164875431181</v>
      </c>
      <c r="AF15" t="s">
        <v>83</v>
      </c>
      <c r="AG15">
        <v>1</v>
      </c>
      <c r="AH15">
        <v>1926.272537610319</v>
      </c>
      <c r="AI15">
        <v>1926.272537610319</v>
      </c>
      <c r="AJ15">
        <v>0.14737267568479601</v>
      </c>
      <c r="AK15">
        <v>0.70555587597583436</v>
      </c>
    </row>
    <row r="16" spans="2:37" x14ac:dyDescent="0.3">
      <c r="B16" s="2">
        <v>6</v>
      </c>
      <c r="C16" s="2" t="s">
        <v>71</v>
      </c>
      <c r="D16" s="2" t="s">
        <v>71</v>
      </c>
      <c r="E16" s="2" t="s">
        <v>71</v>
      </c>
      <c r="F16" s="2" t="s">
        <v>71</v>
      </c>
      <c r="Q16" s="20">
        <v>4</v>
      </c>
      <c r="R16" s="2">
        <v>1</v>
      </c>
      <c r="S16" s="2">
        <f t="shared" si="7"/>
        <v>13</v>
      </c>
      <c r="T16" s="2">
        <v>1837</v>
      </c>
      <c r="U16" s="11">
        <f t="shared" si="4"/>
        <v>1939.75</v>
      </c>
      <c r="V16" s="11">
        <f t="shared" si="5"/>
        <v>1965.5</v>
      </c>
      <c r="W16" s="13">
        <f t="shared" si="6"/>
        <v>0.93462223352836427</v>
      </c>
      <c r="X16" s="13">
        <f t="shared" ca="1" si="0"/>
        <v>0.913860915781051</v>
      </c>
      <c r="Y16" s="13">
        <f t="shared" ca="1" si="1"/>
        <v>2010.1527139170496</v>
      </c>
      <c r="Z16" s="13">
        <f t="shared" si="2"/>
        <v>2095.310171824493</v>
      </c>
      <c r="AA16" s="13">
        <f t="shared" ca="1" si="3"/>
        <v>1914.8220724688824</v>
      </c>
      <c r="AF16" t="s">
        <v>84</v>
      </c>
      <c r="AG16">
        <v>18</v>
      </c>
      <c r="AH16">
        <v>235273.63886060487</v>
      </c>
      <c r="AI16">
        <v>13070.757714478048</v>
      </c>
    </row>
    <row r="17" spans="17:40" ht="15" thickBot="1" x14ac:dyDescent="0.35">
      <c r="Q17" s="20"/>
      <c r="R17" s="2">
        <v>2</v>
      </c>
      <c r="S17" s="2">
        <f t="shared" si="7"/>
        <v>14</v>
      </c>
      <c r="T17" s="2">
        <v>2025</v>
      </c>
      <c r="U17" s="11">
        <f t="shared" si="4"/>
        <v>1991.25</v>
      </c>
      <c r="V17" s="11">
        <f t="shared" si="5"/>
        <v>2012</v>
      </c>
      <c r="W17" s="13">
        <f t="shared" si="6"/>
        <v>1.0064612326043738</v>
      </c>
      <c r="X17" s="13">
        <f t="shared" ca="1" si="0"/>
        <v>1.0646973383141773</v>
      </c>
      <c r="Y17" s="13">
        <f t="shared" ca="1" si="1"/>
        <v>1901.9489643942838</v>
      </c>
      <c r="Z17" s="13">
        <f t="shared" si="2"/>
        <v>2097.0121267100571</v>
      </c>
      <c r="AA17" s="13">
        <f t="shared" ca="1" si="3"/>
        <v>2232.6832297207502</v>
      </c>
      <c r="AF17" s="3" t="s">
        <v>85</v>
      </c>
      <c r="AG17" s="3">
        <v>19</v>
      </c>
      <c r="AH17" s="3">
        <v>237199.91139821519</v>
      </c>
      <c r="AI17" s="3"/>
      <c r="AJ17" s="3"/>
      <c r="AK17" s="3"/>
    </row>
    <row r="18" spans="17:40" ht="15" thickBot="1" x14ac:dyDescent="0.35">
      <c r="Q18" s="20"/>
      <c r="R18" s="2">
        <v>3</v>
      </c>
      <c r="S18" s="2">
        <f t="shared" si="7"/>
        <v>15</v>
      </c>
      <c r="T18" s="2">
        <v>2304</v>
      </c>
      <c r="U18" s="11">
        <f>(AVERAGE(T16:T19))</f>
        <v>2032.75</v>
      </c>
      <c r="V18" s="11">
        <f t="shared" si="5"/>
        <v>2062.25</v>
      </c>
      <c r="W18" s="13">
        <f t="shared" si="6"/>
        <v>1.1172263304642986</v>
      </c>
      <c r="X18" s="13">
        <f t="shared" ca="1" si="0"/>
        <v>1.120536353265301</v>
      </c>
      <c r="Y18" s="13">
        <f t="shared" ca="1" si="1"/>
        <v>2056.1581900364272</v>
      </c>
      <c r="Z18" s="13">
        <f t="shared" si="2"/>
        <v>2098.7140815956218</v>
      </c>
      <c r="AA18" s="13">
        <f t="shared" ca="1" si="3"/>
        <v>2351.6854235376932</v>
      </c>
    </row>
    <row r="19" spans="17:40" x14ac:dyDescent="0.3">
      <c r="Q19" s="20"/>
      <c r="R19" s="2">
        <v>4</v>
      </c>
      <c r="S19" s="2">
        <f t="shared" si="7"/>
        <v>16</v>
      </c>
      <c r="T19" s="2">
        <v>1965</v>
      </c>
      <c r="U19" s="11">
        <f t="shared" ref="U19:U22" si="8">(AVERAGE(T17:T20))</f>
        <v>2091.75</v>
      </c>
      <c r="V19" s="11">
        <f t="shared" si="5"/>
        <v>2140.375</v>
      </c>
      <c r="W19" s="13">
        <f t="shared" si="6"/>
        <v>0.91806342346551417</v>
      </c>
      <c r="X19" s="13">
        <f t="shared" ca="1" si="0"/>
        <v>0.9148877388070511</v>
      </c>
      <c r="Y19" s="13">
        <f t="shared" ca="1" si="1"/>
        <v>2147.8044973716896</v>
      </c>
      <c r="Z19" s="13">
        <f t="shared" si="2"/>
        <v>2100.416036481186</v>
      </c>
      <c r="AA19" s="13">
        <f t="shared" ca="1" si="3"/>
        <v>1921.6448781703407</v>
      </c>
      <c r="AF19" s="4"/>
      <c r="AG19" s="4" t="s">
        <v>92</v>
      </c>
      <c r="AH19" s="4" t="s">
        <v>80</v>
      </c>
      <c r="AI19" s="4" t="s">
        <v>93</v>
      </c>
      <c r="AJ19" s="4" t="s">
        <v>94</v>
      </c>
      <c r="AK19" s="4" t="s">
        <v>95</v>
      </c>
      <c r="AL19" s="4" t="s">
        <v>96</v>
      </c>
      <c r="AM19" s="4" t="s">
        <v>97</v>
      </c>
      <c r="AN19" s="4" t="s">
        <v>98</v>
      </c>
    </row>
    <row r="20" spans="17:40" x14ac:dyDescent="0.3">
      <c r="Q20" s="20">
        <v>5</v>
      </c>
      <c r="R20" s="2">
        <v>1</v>
      </c>
      <c r="S20" s="2">
        <v>17</v>
      </c>
      <c r="T20" s="2">
        <v>2073</v>
      </c>
      <c r="U20" s="11">
        <f t="shared" si="8"/>
        <v>2189</v>
      </c>
      <c r="V20" s="11">
        <f t="shared" si="5"/>
        <v>2193.375</v>
      </c>
      <c r="W20" s="13">
        <f t="shared" si="6"/>
        <v>0.94511882373055223</v>
      </c>
      <c r="X20" s="13">
        <f t="shared" ca="1" si="0"/>
        <v>0.913860915781051</v>
      </c>
      <c r="Y20" s="13">
        <f t="shared" ref="Y20:Y23" ca="1" si="9">T20/X20</f>
        <v>2268.3977005716079</v>
      </c>
      <c r="Z20" s="13">
        <f t="shared" si="2"/>
        <v>2102.1179913667506</v>
      </c>
      <c r="AA20" s="13">
        <f t="shared" ref="AA20:AA23" ca="1" si="10">X20*Z20</f>
        <v>1921.0434726702422</v>
      </c>
      <c r="AF20" t="s">
        <v>86</v>
      </c>
      <c r="AG20">
        <v>2073.1847583121548</v>
      </c>
      <c r="AH20">
        <v>53.108680343810583</v>
      </c>
      <c r="AI20">
        <v>39.036646079152085</v>
      </c>
      <c r="AJ20">
        <v>7.5096128002984429E-19</v>
      </c>
      <c r="AK20">
        <v>1961.6075612497273</v>
      </c>
      <c r="AL20">
        <v>2184.7619553745826</v>
      </c>
      <c r="AM20">
        <v>1961.6075612497273</v>
      </c>
      <c r="AN20">
        <v>2184.7619553745826</v>
      </c>
    </row>
    <row r="21" spans="17:40" ht="15" thickBot="1" x14ac:dyDescent="0.35">
      <c r="Q21" s="20"/>
      <c r="R21" s="2">
        <v>2</v>
      </c>
      <c r="S21" s="2">
        <v>18</v>
      </c>
      <c r="T21" s="2">
        <v>2414</v>
      </c>
      <c r="U21" s="11">
        <f t="shared" si="8"/>
        <v>2197.75</v>
      </c>
      <c r="V21" s="11">
        <f t="shared" si="5"/>
        <v>2198</v>
      </c>
      <c r="W21" s="13">
        <f t="shared" si="6"/>
        <v>1.0982711555959963</v>
      </c>
      <c r="X21" s="13">
        <f t="shared" ca="1" si="0"/>
        <v>1.0646973383141773</v>
      </c>
      <c r="Y21" s="13">
        <f t="shared" ca="1" si="9"/>
        <v>2267.3110123692845</v>
      </c>
      <c r="Z21" s="13">
        <f t="shared" si="2"/>
        <v>2103.8199462523153</v>
      </c>
      <c r="AA21" s="13">
        <f t="shared" ca="1" si="10"/>
        <v>2239.9314970671157</v>
      </c>
      <c r="AF21" s="3" t="s">
        <v>99</v>
      </c>
      <c r="AG21" s="3">
        <v>1.7019548855644597</v>
      </c>
      <c r="AH21" s="3">
        <v>4.433426976799506</v>
      </c>
      <c r="AI21" s="3">
        <v>0.38389148946648538</v>
      </c>
      <c r="AJ21" s="3">
        <v>0.70555587597583369</v>
      </c>
      <c r="AK21" s="3">
        <v>-7.6123295637928141</v>
      </c>
      <c r="AL21" s="3">
        <v>11.016239334921734</v>
      </c>
      <c r="AM21" s="3">
        <v>-7.6123295637928141</v>
      </c>
      <c r="AN21" s="3">
        <v>11.016239334921734</v>
      </c>
    </row>
    <row r="22" spans="17:40" x14ac:dyDescent="0.3">
      <c r="Q22" s="20"/>
      <c r="R22" s="2">
        <v>3</v>
      </c>
      <c r="S22" s="2">
        <v>19</v>
      </c>
      <c r="T22" s="2">
        <v>2339</v>
      </c>
      <c r="U22" s="11">
        <f t="shared" si="8"/>
        <v>2198.25</v>
      </c>
      <c r="V22" s="19"/>
      <c r="W22" s="19"/>
      <c r="X22" s="13">
        <f t="shared" ca="1" si="0"/>
        <v>1.120536353265301</v>
      </c>
      <c r="Y22" s="13">
        <f t="shared" ca="1" si="9"/>
        <v>2087.3932319857654</v>
      </c>
      <c r="Z22" s="13">
        <f t="shared" si="2"/>
        <v>2105.5219011378795</v>
      </c>
      <c r="AA22" s="13">
        <f t="shared" ca="1" si="10"/>
        <v>2359.3138328212631</v>
      </c>
    </row>
    <row r="23" spans="17:40" ht="15.6" x14ac:dyDescent="0.35">
      <c r="Q23" s="20"/>
      <c r="R23" s="2">
        <v>4</v>
      </c>
      <c r="S23" s="2">
        <v>20</v>
      </c>
      <c r="T23" s="2">
        <v>1967</v>
      </c>
      <c r="U23" s="19"/>
      <c r="V23" s="19"/>
      <c r="W23" s="19"/>
      <c r="X23" s="13">
        <f t="shared" ca="1" si="0"/>
        <v>0.9148877388070511</v>
      </c>
      <c r="Y23" s="13">
        <f t="shared" ca="1" si="9"/>
        <v>2149.9905579288111</v>
      </c>
      <c r="Z23" s="13">
        <f t="shared" si="2"/>
        <v>2107.2238560234441</v>
      </c>
      <c r="AA23" s="13">
        <f t="shared" ca="1" si="10"/>
        <v>1927.8732687975637</v>
      </c>
      <c r="AB23" s="18" t="s">
        <v>40</v>
      </c>
      <c r="AC23" s="2" t="s">
        <v>41</v>
      </c>
    </row>
    <row r="24" spans="17:40" x14ac:dyDescent="0.3">
      <c r="Q24" s="20">
        <v>6</v>
      </c>
      <c r="R24" s="2">
        <v>1</v>
      </c>
      <c r="S24" s="2">
        <v>21</v>
      </c>
      <c r="X24" s="13">
        <f t="shared" ref="X24:X27" ca="1" si="11">VLOOKUP(R24,$AB$23:$AC$27,2,FALSE)</f>
        <v>0.913860915781051</v>
      </c>
      <c r="Y24" s="13">
        <f t="shared" ref="Y24:Y27" ca="1" si="12">T24/X24</f>
        <v>0</v>
      </c>
      <c r="Z24" s="13">
        <f t="shared" ref="Z24:Z27" si="13">$AG$20+S24*$AG$21</f>
        <v>2108.9258109090083</v>
      </c>
      <c r="AA24" s="13">
        <f t="shared" ref="AA24:AA27" ca="1" si="14">X24*Z24</f>
        <v>1927.2648728716019</v>
      </c>
      <c r="AB24" s="2">
        <v>1</v>
      </c>
      <c r="AC24" s="13">
        <f ca="1">(AVERAGEIF($R$6:$R$22,AB24,$W$6:$W$21))</f>
        <v>0.913860915781051</v>
      </c>
    </row>
    <row r="25" spans="17:40" x14ac:dyDescent="0.3">
      <c r="Q25" s="20"/>
      <c r="R25" s="2">
        <v>2</v>
      </c>
      <c r="S25" s="2">
        <v>22</v>
      </c>
      <c r="X25" s="13">
        <f t="shared" ca="1" si="11"/>
        <v>1.0646973383141773</v>
      </c>
      <c r="Y25" s="13">
        <f t="shared" ca="1" si="12"/>
        <v>0</v>
      </c>
      <c r="Z25" s="13">
        <f t="shared" si="13"/>
        <v>2110.627765794573</v>
      </c>
      <c r="AA25" s="13">
        <f t="shared" ca="1" si="14"/>
        <v>2247.1797644134808</v>
      </c>
      <c r="AB25" s="2">
        <v>2</v>
      </c>
      <c r="AC25" s="13">
        <f t="shared" ref="AC25:AC27" ca="1" si="15">(AVERAGEIF($R$6:$R$22,AB25,$W$6:$W$21))</f>
        <v>1.0646973383141773</v>
      </c>
    </row>
    <row r="26" spans="17:40" x14ac:dyDescent="0.3">
      <c r="Q26" s="20"/>
      <c r="R26" s="2">
        <v>3</v>
      </c>
      <c r="S26" s="2">
        <v>23</v>
      </c>
      <c r="X26" s="13">
        <f t="shared" ca="1" si="11"/>
        <v>1.120536353265301</v>
      </c>
      <c r="Y26" s="13">
        <f t="shared" ca="1" si="12"/>
        <v>0</v>
      </c>
      <c r="Z26" s="13">
        <f t="shared" si="13"/>
        <v>2112.3297206801376</v>
      </c>
      <c r="AA26" s="13">
        <f t="shared" ca="1" si="14"/>
        <v>2366.9422421048334</v>
      </c>
      <c r="AB26" s="2">
        <v>3</v>
      </c>
      <c r="AC26" s="13">
        <f t="shared" ca="1" si="15"/>
        <v>1.120536353265301</v>
      </c>
    </row>
    <row r="27" spans="17:40" x14ac:dyDescent="0.3">
      <c r="Q27" s="20"/>
      <c r="R27" s="2">
        <v>4</v>
      </c>
      <c r="S27" s="2">
        <v>24</v>
      </c>
      <c r="X27" s="13">
        <f t="shared" ca="1" si="11"/>
        <v>0.9148877388070511</v>
      </c>
      <c r="Y27" s="13">
        <f t="shared" ca="1" si="12"/>
        <v>0</v>
      </c>
      <c r="Z27" s="13">
        <f t="shared" si="13"/>
        <v>2114.0316755657018</v>
      </c>
      <c r="AA27" s="13">
        <f t="shared" ca="1" si="14"/>
        <v>1934.1016594247865</v>
      </c>
      <c r="AB27" s="2">
        <v>4</v>
      </c>
      <c r="AC27" s="13">
        <f t="shared" ca="1" si="15"/>
        <v>0.9148877388070511</v>
      </c>
    </row>
    <row r="41" spans="2:32" ht="51.6" x14ac:dyDescent="0.3">
      <c r="B41" s="22" t="s">
        <v>74</v>
      </c>
      <c r="C41" s="22"/>
      <c r="Q41" s="9" t="s">
        <v>1</v>
      </c>
      <c r="R41" s="10" t="s">
        <v>25</v>
      </c>
      <c r="S41" s="10" t="s">
        <v>26</v>
      </c>
      <c r="T41" s="10" t="s">
        <v>102</v>
      </c>
      <c r="U41" s="10" t="s">
        <v>33</v>
      </c>
      <c r="V41" s="10" t="s">
        <v>34</v>
      </c>
      <c r="W41" s="10" t="s">
        <v>37</v>
      </c>
      <c r="X41" s="10" t="s">
        <v>39</v>
      </c>
      <c r="Y41" s="10" t="s">
        <v>48</v>
      </c>
      <c r="Z41" s="10" t="s">
        <v>51</v>
      </c>
      <c r="AA41" s="10" t="s">
        <v>55</v>
      </c>
      <c r="AE41" t="s">
        <v>0</v>
      </c>
    </row>
    <row r="42" spans="2:32" ht="15" thickBot="1" x14ac:dyDescent="0.35">
      <c r="B42" t="s">
        <v>73</v>
      </c>
      <c r="Q42" s="20">
        <v>1</v>
      </c>
      <c r="R42" s="2">
        <v>1</v>
      </c>
      <c r="S42" s="2">
        <v>1</v>
      </c>
      <c r="T42" s="2">
        <v>108</v>
      </c>
      <c r="X42" s="13">
        <f ca="1">VLOOKUP(R42,$AB$23:$AC$27,2,FALSE)</f>
        <v>0.913860915781051</v>
      </c>
      <c r="Y42" s="13">
        <f ca="1">T42/X42</f>
        <v>118.17990914700128</v>
      </c>
      <c r="Z42" s="13">
        <f>105.422+S42*-0.45106</f>
        <v>104.97094</v>
      </c>
      <c r="AA42" s="13">
        <f ca="1">X42*Z42</f>
        <v>95.928839358797759</v>
      </c>
    </row>
    <row r="43" spans="2:32" x14ac:dyDescent="0.3">
      <c r="Q43" s="20"/>
      <c r="R43" s="2">
        <v>2</v>
      </c>
      <c r="S43" s="2">
        <v>2</v>
      </c>
      <c r="T43" s="2">
        <v>128</v>
      </c>
      <c r="X43" s="13">
        <f t="shared" ref="X43:X61" ca="1" si="16">VLOOKUP(R43,$AB$23:$AC$27,2,FALSE)</f>
        <v>1.0646973383141773</v>
      </c>
      <c r="Y43" s="13">
        <f t="shared" ref="Y43:Y61" ca="1" si="17">T43/X43</f>
        <v>120.22195923084855</v>
      </c>
      <c r="Z43" s="13">
        <f t="shared" ref="Z43:Z65" si="18">105.422+S43*-0.45106</f>
        <v>104.51988</v>
      </c>
      <c r="AA43" s="13">
        <f t="shared" ref="AA43:AA65" ca="1" si="19">X43*Z43</f>
        <v>111.28203803691721</v>
      </c>
      <c r="AE43" s="5" t="s">
        <v>76</v>
      </c>
      <c r="AF43" s="5"/>
    </row>
    <row r="44" spans="2:32" x14ac:dyDescent="0.3">
      <c r="B44" t="s">
        <v>62</v>
      </c>
      <c r="Q44" s="20"/>
      <c r="R44" s="2">
        <v>3</v>
      </c>
      <c r="S44" s="2">
        <v>3</v>
      </c>
      <c r="T44" s="2">
        <v>94</v>
      </c>
      <c r="U44" s="11">
        <f>(AVERAGE(T42:T45))</f>
        <v>100</v>
      </c>
      <c r="V44" s="11">
        <f>(AVERAGE(U44:U45))</f>
        <v>100.5</v>
      </c>
      <c r="W44" s="13">
        <f>T44 / V44</f>
        <v>0.93532338308457708</v>
      </c>
      <c r="X44" s="13">
        <f t="shared" ca="1" si="16"/>
        <v>1.120536353265301</v>
      </c>
      <c r="Y44" s="13">
        <f t="shared" ca="1" si="17"/>
        <v>83.888398378222291</v>
      </c>
      <c r="Z44" s="13">
        <f t="shared" si="18"/>
        <v>104.06882</v>
      </c>
      <c r="AA44" s="13">
        <f t="shared" ca="1" si="19"/>
        <v>116.61289605142302</v>
      </c>
      <c r="AE44" t="s">
        <v>77</v>
      </c>
      <c r="AF44">
        <v>0.14362005584090784</v>
      </c>
    </row>
    <row r="45" spans="2:32" x14ac:dyDescent="0.3">
      <c r="B45" t="s">
        <v>63</v>
      </c>
      <c r="Q45" s="20"/>
      <c r="R45" s="2">
        <v>4</v>
      </c>
      <c r="S45" s="2">
        <f>S44+1</f>
        <v>4</v>
      </c>
      <c r="T45" s="2">
        <v>70</v>
      </c>
      <c r="U45" s="11">
        <f t="shared" ref="U45:U55" si="20">(AVERAGE(T43:T46))</f>
        <v>101</v>
      </c>
      <c r="V45" s="11">
        <f t="shared" ref="V45:V63" si="21">(AVERAGE(U45:U46))</f>
        <v>101.5</v>
      </c>
      <c r="W45" s="13">
        <f t="shared" ref="W45:W59" si="22">T45 / V45</f>
        <v>0.68965517241379315</v>
      </c>
      <c r="X45" s="13">
        <f t="shared" ca="1" si="16"/>
        <v>0.9148877388070511</v>
      </c>
      <c r="Y45" s="13">
        <f t="shared" ca="1" si="17"/>
        <v>76.512119499245941</v>
      </c>
      <c r="Z45" s="13">
        <f t="shared" si="18"/>
        <v>103.61776</v>
      </c>
      <c r="AA45" s="13">
        <f ca="1">X45*Z45</f>
        <v>94.798618146651705</v>
      </c>
      <c r="AE45" t="s">
        <v>78</v>
      </c>
      <c r="AF45">
        <v>2.0626720439745488E-2</v>
      </c>
    </row>
    <row r="46" spans="2:32" x14ac:dyDescent="0.3">
      <c r="B46" t="s">
        <v>64</v>
      </c>
      <c r="Q46" s="20">
        <v>2</v>
      </c>
      <c r="R46" s="2">
        <v>1</v>
      </c>
      <c r="S46" s="2">
        <f t="shared" ref="S46:S57" si="23">S45+1</f>
        <v>5</v>
      </c>
      <c r="T46" s="2">
        <v>112</v>
      </c>
      <c r="U46" s="11">
        <f t="shared" si="20"/>
        <v>102</v>
      </c>
      <c r="V46" s="11">
        <f t="shared" si="21"/>
        <v>101.25</v>
      </c>
      <c r="W46" s="13">
        <f t="shared" si="22"/>
        <v>1.1061728395061727</v>
      </c>
      <c r="X46" s="13">
        <f t="shared" ca="1" si="16"/>
        <v>0.913860915781051</v>
      </c>
      <c r="Y46" s="13">
        <f t="shared" ca="1" si="17"/>
        <v>122.55694281911245</v>
      </c>
      <c r="Z46" s="13">
        <f t="shared" si="18"/>
        <v>103.16669999999999</v>
      </c>
      <c r="AA46" s="13">
        <f t="shared" ca="1" si="19"/>
        <v>94.280014940108941</v>
      </c>
      <c r="AE46" t="s">
        <v>79</v>
      </c>
      <c r="AF46">
        <v>-2.3890246812993354E-2</v>
      </c>
    </row>
    <row r="47" spans="2:32" x14ac:dyDescent="0.3">
      <c r="B47" t="s">
        <v>65</v>
      </c>
      <c r="Q47" s="20"/>
      <c r="R47" s="2">
        <v>2</v>
      </c>
      <c r="S47" s="2">
        <f t="shared" si="23"/>
        <v>6</v>
      </c>
      <c r="T47" s="2">
        <v>132</v>
      </c>
      <c r="U47" s="11">
        <f t="shared" si="20"/>
        <v>100.5</v>
      </c>
      <c r="V47" s="11">
        <f t="shared" si="21"/>
        <v>100.25</v>
      </c>
      <c r="W47" s="13">
        <f t="shared" si="22"/>
        <v>1.3167082294264338</v>
      </c>
      <c r="X47" s="13">
        <f t="shared" ca="1" si="16"/>
        <v>1.0646973383141773</v>
      </c>
      <c r="Y47" s="13">
        <f t="shared" ca="1" si="17"/>
        <v>123.97889545681257</v>
      </c>
      <c r="Z47" s="13">
        <f t="shared" si="18"/>
        <v>102.71563999999999</v>
      </c>
      <c r="AA47" s="13">
        <f t="shared" ca="1" si="19"/>
        <v>109.36106851123724</v>
      </c>
      <c r="AE47" t="s">
        <v>80</v>
      </c>
      <c r="AF47">
        <v>22.471535568640395</v>
      </c>
    </row>
    <row r="48" spans="2:32" ht="15" thickBot="1" x14ac:dyDescent="0.35">
      <c r="Q48" s="20"/>
      <c r="R48" s="2">
        <v>3</v>
      </c>
      <c r="S48" s="2">
        <f t="shared" si="23"/>
        <v>7</v>
      </c>
      <c r="T48" s="2">
        <v>88</v>
      </c>
      <c r="U48" s="11">
        <f t="shared" si="20"/>
        <v>100</v>
      </c>
      <c r="V48" s="11">
        <f t="shared" si="21"/>
        <v>99.625</v>
      </c>
      <c r="W48" s="13">
        <f t="shared" si="22"/>
        <v>0.88331242158092849</v>
      </c>
      <c r="X48" s="13">
        <f t="shared" ca="1" si="16"/>
        <v>1.120536353265301</v>
      </c>
      <c r="Y48" s="13">
        <f t="shared" ca="1" si="17"/>
        <v>78.533819758335767</v>
      </c>
      <c r="Z48" s="13">
        <f t="shared" si="18"/>
        <v>102.26458</v>
      </c>
      <c r="AA48" s="13">
        <f t="shared" ca="1" si="19"/>
        <v>114.59117954140763</v>
      </c>
      <c r="AE48" s="3" t="s">
        <v>81</v>
      </c>
      <c r="AF48" s="3">
        <v>24</v>
      </c>
    </row>
    <row r="49" spans="2:39" x14ac:dyDescent="0.3">
      <c r="Q49" s="20"/>
      <c r="R49" s="2">
        <v>4</v>
      </c>
      <c r="S49" s="2">
        <f t="shared" si="23"/>
        <v>8</v>
      </c>
      <c r="T49" s="2">
        <v>68</v>
      </c>
      <c r="U49" s="11">
        <f t="shared" si="20"/>
        <v>99.25</v>
      </c>
      <c r="V49" s="11">
        <f t="shared" si="21"/>
        <v>99.5</v>
      </c>
      <c r="W49" s="13">
        <f t="shared" si="22"/>
        <v>0.68341708542713564</v>
      </c>
      <c r="X49" s="13">
        <f t="shared" ca="1" si="16"/>
        <v>0.9148877388070511</v>
      </c>
      <c r="Y49" s="13">
        <f t="shared" ca="1" si="17"/>
        <v>74.326058942124632</v>
      </c>
      <c r="Z49" s="13">
        <f t="shared" si="18"/>
        <v>101.81352</v>
      </c>
      <c r="AA49" s="13">
        <f t="shared" ca="1" si="19"/>
        <v>93.147941092786468</v>
      </c>
    </row>
    <row r="50" spans="2:39" ht="15" thickBot="1" x14ac:dyDescent="0.35">
      <c r="B50" s="15" t="s">
        <v>1</v>
      </c>
      <c r="C50" s="15" t="s">
        <v>67</v>
      </c>
      <c r="D50" s="15" t="s">
        <v>68</v>
      </c>
      <c r="E50" s="15" t="s">
        <v>69</v>
      </c>
      <c r="F50" s="15" t="s">
        <v>70</v>
      </c>
      <c r="Q50" s="20">
        <v>3</v>
      </c>
      <c r="R50" s="2">
        <v>1</v>
      </c>
      <c r="S50" s="2">
        <f t="shared" si="23"/>
        <v>9</v>
      </c>
      <c r="T50" s="2">
        <v>109</v>
      </c>
      <c r="U50" s="11">
        <f t="shared" si="20"/>
        <v>99.75</v>
      </c>
      <c r="V50" s="11">
        <f t="shared" si="21"/>
        <v>99.25</v>
      </c>
      <c r="W50" s="13">
        <f t="shared" si="22"/>
        <v>1.0982367758186398</v>
      </c>
      <c r="X50" s="13">
        <f t="shared" ca="1" si="16"/>
        <v>0.913860915781051</v>
      </c>
      <c r="Y50" s="13">
        <f t="shared" ca="1" si="17"/>
        <v>119.27416756502907</v>
      </c>
      <c r="Z50" s="13">
        <f t="shared" si="18"/>
        <v>101.36246</v>
      </c>
      <c r="AA50" s="13">
        <f t="shared" ca="1" si="19"/>
        <v>92.631190521420152</v>
      </c>
      <c r="AE50" t="s">
        <v>82</v>
      </c>
    </row>
    <row r="51" spans="2:39" x14ac:dyDescent="0.3">
      <c r="B51" s="2">
        <v>1</v>
      </c>
      <c r="C51" s="14">
        <v>108</v>
      </c>
      <c r="D51" s="14">
        <v>128</v>
      </c>
      <c r="E51" s="14">
        <v>94</v>
      </c>
      <c r="F51" s="14">
        <v>70</v>
      </c>
      <c r="Q51" s="20"/>
      <c r="R51" s="2">
        <v>2</v>
      </c>
      <c r="S51" s="2">
        <f t="shared" si="23"/>
        <v>10</v>
      </c>
      <c r="T51" s="2">
        <v>134</v>
      </c>
      <c r="U51" s="11">
        <f t="shared" si="20"/>
        <v>98.75</v>
      </c>
      <c r="V51" s="11">
        <f t="shared" si="21"/>
        <v>99.375</v>
      </c>
      <c r="W51" s="13">
        <f t="shared" si="22"/>
        <v>1.3484276729559748</v>
      </c>
      <c r="X51" s="13">
        <f t="shared" ca="1" si="16"/>
        <v>1.0646973383141773</v>
      </c>
      <c r="Y51" s="13">
        <f t="shared" ca="1" si="17"/>
        <v>125.85736356979459</v>
      </c>
      <c r="Z51" s="13">
        <f t="shared" si="18"/>
        <v>100.9114</v>
      </c>
      <c r="AA51" s="13">
        <f t="shared" ca="1" si="19"/>
        <v>107.44009898555727</v>
      </c>
      <c r="AE51" s="4"/>
      <c r="AF51" s="4" t="s">
        <v>87</v>
      </c>
      <c r="AG51" s="4" t="s">
        <v>88</v>
      </c>
      <c r="AH51" s="4" t="s">
        <v>89</v>
      </c>
      <c r="AI51" s="4" t="s">
        <v>90</v>
      </c>
      <c r="AJ51" s="4" t="s">
        <v>91</v>
      </c>
    </row>
    <row r="52" spans="2:39" x14ac:dyDescent="0.3">
      <c r="B52" s="2">
        <v>2</v>
      </c>
      <c r="C52" s="14">
        <v>112</v>
      </c>
      <c r="D52" s="14">
        <v>132</v>
      </c>
      <c r="E52" s="14">
        <v>88</v>
      </c>
      <c r="F52" s="14">
        <v>68</v>
      </c>
      <c r="Q52" s="20"/>
      <c r="R52" s="2">
        <v>3</v>
      </c>
      <c r="S52" s="2">
        <f t="shared" si="23"/>
        <v>11</v>
      </c>
      <c r="T52" s="2">
        <v>84</v>
      </c>
      <c r="U52" s="11">
        <f t="shared" si="20"/>
        <v>100</v>
      </c>
      <c r="V52" s="11">
        <f t="shared" si="21"/>
        <v>100.125</v>
      </c>
      <c r="W52" s="13">
        <f t="shared" si="22"/>
        <v>0.83895131086142327</v>
      </c>
      <c r="X52" s="13">
        <f t="shared" ca="1" si="16"/>
        <v>1.120536353265301</v>
      </c>
      <c r="Y52" s="13">
        <f t="shared" ca="1" si="17"/>
        <v>74.964100678411413</v>
      </c>
      <c r="Z52" s="13">
        <f t="shared" si="18"/>
        <v>100.46034</v>
      </c>
      <c r="AA52" s="13">
        <f t="shared" ca="1" si="19"/>
        <v>112.56946303139225</v>
      </c>
      <c r="AE52" t="s">
        <v>83</v>
      </c>
      <c r="AF52">
        <v>1</v>
      </c>
      <c r="AG52">
        <v>233.97535419880478</v>
      </c>
      <c r="AH52">
        <v>233.97535419880478</v>
      </c>
      <c r="AI52">
        <v>0.46334514035154672</v>
      </c>
      <c r="AJ52">
        <v>0.50316660506787803</v>
      </c>
    </row>
    <row r="53" spans="2:39" x14ac:dyDescent="0.3">
      <c r="B53" s="2">
        <v>3</v>
      </c>
      <c r="C53" s="14">
        <v>109</v>
      </c>
      <c r="D53" s="14">
        <v>134</v>
      </c>
      <c r="E53" s="14">
        <v>84</v>
      </c>
      <c r="F53" s="14">
        <v>73</v>
      </c>
      <c r="Q53" s="20"/>
      <c r="R53" s="2">
        <v>4</v>
      </c>
      <c r="S53" s="2">
        <f t="shared" si="23"/>
        <v>12</v>
      </c>
      <c r="T53" s="2">
        <v>73</v>
      </c>
      <c r="U53" s="11">
        <f t="shared" si="20"/>
        <v>100.25</v>
      </c>
      <c r="V53" s="11">
        <f t="shared" si="21"/>
        <v>99.875</v>
      </c>
      <c r="W53" s="13">
        <f t="shared" si="22"/>
        <v>0.7309136420525657</v>
      </c>
      <c r="X53" s="13">
        <f t="shared" ca="1" si="16"/>
        <v>0.9148877388070511</v>
      </c>
      <c r="Y53" s="13">
        <f t="shared" ca="1" si="17"/>
        <v>79.791210334927911</v>
      </c>
      <c r="Z53" s="13">
        <f t="shared" si="18"/>
        <v>100.00927999999999</v>
      </c>
      <c r="AA53" s="13">
        <f t="shared" ca="1" si="19"/>
        <v>91.49726403892123</v>
      </c>
      <c r="AE53" t="s">
        <v>84</v>
      </c>
      <c r="AF53">
        <v>22</v>
      </c>
      <c r="AG53">
        <v>11109.338037878748</v>
      </c>
      <c r="AH53">
        <v>504.96991081267038</v>
      </c>
    </row>
    <row r="54" spans="2:39" ht="15" thickBot="1" x14ac:dyDescent="0.35">
      <c r="B54" s="2">
        <v>4</v>
      </c>
      <c r="C54" s="14">
        <v>110</v>
      </c>
      <c r="D54" s="14">
        <v>131</v>
      </c>
      <c r="E54" s="14">
        <v>90</v>
      </c>
      <c r="F54" s="14">
        <v>69</v>
      </c>
      <c r="Q54" s="20">
        <v>4</v>
      </c>
      <c r="R54" s="2">
        <v>1</v>
      </c>
      <c r="S54" s="2">
        <f t="shared" si="23"/>
        <v>13</v>
      </c>
      <c r="T54" s="2">
        <v>110</v>
      </c>
      <c r="U54" s="11">
        <f t="shared" si="20"/>
        <v>99.5</v>
      </c>
      <c r="V54" s="11">
        <f t="shared" si="21"/>
        <v>100.25</v>
      </c>
      <c r="W54" s="13">
        <f t="shared" si="22"/>
        <v>1.0972568578553616</v>
      </c>
      <c r="X54" s="13">
        <f t="shared" ca="1" si="16"/>
        <v>0.913860915781051</v>
      </c>
      <c r="Y54" s="13">
        <f t="shared" ca="1" si="17"/>
        <v>120.36842598305687</v>
      </c>
      <c r="Z54" s="13">
        <f t="shared" si="18"/>
        <v>99.558219999999992</v>
      </c>
      <c r="AA54" s="13">
        <f t="shared" ca="1" si="19"/>
        <v>90.982366102731334</v>
      </c>
      <c r="AE54" s="3" t="s">
        <v>85</v>
      </c>
      <c r="AF54" s="3">
        <v>23</v>
      </c>
      <c r="AG54" s="3">
        <v>11343.313392077553</v>
      </c>
      <c r="AH54" s="3"/>
      <c r="AI54" s="3"/>
      <c r="AJ54" s="3"/>
    </row>
    <row r="55" spans="2:39" ht="15" thickBot="1" x14ac:dyDescent="0.35">
      <c r="B55" s="2">
        <v>5</v>
      </c>
      <c r="C55" s="14">
        <v>108</v>
      </c>
      <c r="D55" s="14">
        <v>135</v>
      </c>
      <c r="E55" s="14">
        <v>89</v>
      </c>
      <c r="F55" s="14">
        <v>68</v>
      </c>
      <c r="Q55" s="20"/>
      <c r="R55" s="2">
        <v>2</v>
      </c>
      <c r="S55" s="2">
        <f t="shared" si="23"/>
        <v>14</v>
      </c>
      <c r="T55" s="2">
        <v>131</v>
      </c>
      <c r="U55" s="11">
        <f t="shared" si="20"/>
        <v>101</v>
      </c>
      <c r="V55" s="11">
        <f t="shared" si="21"/>
        <v>100.5</v>
      </c>
      <c r="W55" s="13">
        <f t="shared" si="22"/>
        <v>1.3034825870646767</v>
      </c>
      <c r="X55" s="13">
        <f t="shared" ca="1" si="16"/>
        <v>1.0646973383141773</v>
      </c>
      <c r="Y55" s="13">
        <f t="shared" ca="1" si="17"/>
        <v>123.03966140032156</v>
      </c>
      <c r="Z55" s="13">
        <f t="shared" si="18"/>
        <v>99.107159999999993</v>
      </c>
      <c r="AA55" s="13">
        <f t="shared" ca="1" si="19"/>
        <v>105.51912945987729</v>
      </c>
    </row>
    <row r="56" spans="2:39" x14ac:dyDescent="0.3">
      <c r="B56" s="2">
        <v>6</v>
      </c>
      <c r="C56" s="14">
        <v>106</v>
      </c>
      <c r="D56" s="14">
        <v>129</v>
      </c>
      <c r="E56" s="14">
        <v>93</v>
      </c>
      <c r="F56" s="14">
        <v>72</v>
      </c>
      <c r="Q56" s="20"/>
      <c r="R56" s="2">
        <v>3</v>
      </c>
      <c r="S56" s="2">
        <f t="shared" si="23"/>
        <v>15</v>
      </c>
      <c r="T56" s="2">
        <v>90</v>
      </c>
      <c r="U56" s="11">
        <f>(AVERAGE(T54:T57))</f>
        <v>100</v>
      </c>
      <c r="V56" s="11">
        <f t="shared" si="21"/>
        <v>99.75</v>
      </c>
      <c r="W56" s="13">
        <f t="shared" si="22"/>
        <v>0.90225563909774431</v>
      </c>
      <c r="X56" s="13">
        <f t="shared" ca="1" si="16"/>
        <v>1.120536353265301</v>
      </c>
      <c r="Y56" s="13">
        <f t="shared" ca="1" si="17"/>
        <v>80.318679298297937</v>
      </c>
      <c r="Z56" s="13">
        <f t="shared" si="18"/>
        <v>98.656099999999995</v>
      </c>
      <c r="AA56" s="13">
        <f t="shared" ca="1" si="19"/>
        <v>110.54774652137685</v>
      </c>
      <c r="AE56" s="4"/>
      <c r="AF56" s="4" t="s">
        <v>92</v>
      </c>
      <c r="AG56" s="4" t="s">
        <v>80</v>
      </c>
      <c r="AH56" s="4" t="s">
        <v>93</v>
      </c>
      <c r="AI56" s="4" t="s">
        <v>94</v>
      </c>
      <c r="AJ56" s="4" t="s">
        <v>95</v>
      </c>
      <c r="AK56" s="4" t="s">
        <v>96</v>
      </c>
      <c r="AL56" s="4" t="s">
        <v>97</v>
      </c>
      <c r="AM56" s="4" t="s">
        <v>98</v>
      </c>
    </row>
    <row r="57" spans="2:39" x14ac:dyDescent="0.3">
      <c r="B57" s="2">
        <v>7</v>
      </c>
      <c r="C57" s="2" t="s">
        <v>71</v>
      </c>
      <c r="D57" s="2" t="s">
        <v>71</v>
      </c>
      <c r="E57" s="2" t="s">
        <v>71</v>
      </c>
      <c r="F57" s="2" t="s">
        <v>71</v>
      </c>
      <c r="Q57" s="20"/>
      <c r="R57" s="2">
        <v>4</v>
      </c>
      <c r="S57" s="2">
        <f t="shared" si="23"/>
        <v>16</v>
      </c>
      <c r="T57" s="2">
        <v>69</v>
      </c>
      <c r="U57" s="11">
        <f t="shared" ref="U57:U64" si="24">(AVERAGE(T55:T58))</f>
        <v>99.5</v>
      </c>
      <c r="V57" s="11">
        <f t="shared" si="21"/>
        <v>100</v>
      </c>
      <c r="W57" s="13">
        <f t="shared" si="22"/>
        <v>0.69</v>
      </c>
      <c r="X57" s="13">
        <f t="shared" ca="1" si="16"/>
        <v>0.9148877388070511</v>
      </c>
      <c r="Y57" s="13">
        <f t="shared" ca="1" si="17"/>
        <v>75.419089220685279</v>
      </c>
      <c r="Z57" s="13">
        <f t="shared" si="18"/>
        <v>98.205039999999997</v>
      </c>
      <c r="AA57" s="13">
        <f t="shared" ca="1" si="19"/>
        <v>89.846586985056007</v>
      </c>
      <c r="AE57" t="s">
        <v>86</v>
      </c>
      <c r="AF57">
        <v>105.42187159016133</v>
      </c>
      <c r="AG57">
        <v>9.4683924285229288</v>
      </c>
      <c r="AH57">
        <v>11.134083466226501</v>
      </c>
      <c r="AI57">
        <v>1.6517016627815513E-10</v>
      </c>
      <c r="AJ57">
        <v>85.785627536301234</v>
      </c>
      <c r="AK57">
        <v>125.05811564402143</v>
      </c>
      <c r="AL57">
        <v>85.785627536301234</v>
      </c>
      <c r="AM57">
        <v>125.05811564402143</v>
      </c>
    </row>
    <row r="58" spans="2:39" ht="15" thickBot="1" x14ac:dyDescent="0.35">
      <c r="Q58" s="20">
        <v>5</v>
      </c>
      <c r="R58" s="2">
        <v>1</v>
      </c>
      <c r="S58" s="2">
        <v>17</v>
      </c>
      <c r="T58" s="2">
        <v>108</v>
      </c>
      <c r="U58" s="11">
        <f t="shared" si="24"/>
        <v>100.5</v>
      </c>
      <c r="V58" s="11">
        <f t="shared" si="21"/>
        <v>100.375</v>
      </c>
      <c r="W58" s="13">
        <f t="shared" si="22"/>
        <v>1.0759651307596514</v>
      </c>
      <c r="X58" s="13">
        <f t="shared" ca="1" si="16"/>
        <v>0.913860915781051</v>
      </c>
      <c r="Y58" s="13">
        <f t="shared" ca="1" si="17"/>
        <v>118.17990914700128</v>
      </c>
      <c r="Z58" s="13">
        <f t="shared" si="18"/>
        <v>97.753979999999999</v>
      </c>
      <c r="AA58" s="13">
        <f t="shared" ca="1" si="19"/>
        <v>89.333541684042544</v>
      </c>
      <c r="AE58" s="3" t="s">
        <v>99</v>
      </c>
      <c r="AF58" s="3">
        <v>-0.45106189125007262</v>
      </c>
      <c r="AG58" s="3">
        <v>0.66264943240893759</v>
      </c>
      <c r="AH58" s="3">
        <v>-0.68069460138269766</v>
      </c>
      <c r="AI58" s="3">
        <v>0.50316660506787669</v>
      </c>
      <c r="AJ58" s="3">
        <v>-1.8253127025848574</v>
      </c>
      <c r="AK58" s="3">
        <v>0.92318892008471232</v>
      </c>
      <c r="AL58" s="3">
        <v>-1.8253127025848574</v>
      </c>
      <c r="AM58" s="3">
        <v>0.92318892008471232</v>
      </c>
    </row>
    <row r="59" spans="2:39" x14ac:dyDescent="0.3">
      <c r="Q59" s="20"/>
      <c r="R59" s="2">
        <v>2</v>
      </c>
      <c r="S59" s="2">
        <v>18</v>
      </c>
      <c r="T59" s="2">
        <v>135</v>
      </c>
      <c r="U59" s="11">
        <f t="shared" si="24"/>
        <v>100.25</v>
      </c>
      <c r="V59" s="11">
        <f t="shared" si="21"/>
        <v>100.125</v>
      </c>
      <c r="W59" s="13">
        <f t="shared" si="22"/>
        <v>1.348314606741573</v>
      </c>
      <c r="X59" s="13">
        <f t="shared" ca="1" si="16"/>
        <v>1.0646973383141773</v>
      </c>
      <c r="Y59" s="13">
        <f t="shared" ca="1" si="17"/>
        <v>126.79659762628559</v>
      </c>
      <c r="Z59" s="13">
        <f t="shared" si="18"/>
        <v>97.30292</v>
      </c>
      <c r="AA59" s="13">
        <f t="shared" ca="1" si="19"/>
        <v>103.59815993419733</v>
      </c>
    </row>
    <row r="60" spans="2:39" x14ac:dyDescent="0.3">
      <c r="Q60" s="20"/>
      <c r="R60" s="2">
        <v>3</v>
      </c>
      <c r="S60" s="2">
        <v>19</v>
      </c>
      <c r="T60" s="2">
        <v>89</v>
      </c>
      <c r="U60" s="11">
        <f t="shared" si="24"/>
        <v>100</v>
      </c>
      <c r="V60" s="11">
        <f t="shared" si="21"/>
        <v>99.75</v>
      </c>
      <c r="W60" s="13">
        <f t="shared" ref="W60:W63" si="25">T60 / V60</f>
        <v>0.89223057644110271</v>
      </c>
      <c r="X60" s="17">
        <f t="shared" ca="1" si="16"/>
        <v>1.120536353265301</v>
      </c>
      <c r="Y60" s="13">
        <f t="shared" ca="1" si="17"/>
        <v>79.426249528316859</v>
      </c>
      <c r="Z60" s="13">
        <f t="shared" si="18"/>
        <v>96.851860000000002</v>
      </c>
      <c r="AA60" s="13">
        <f t="shared" ca="1" si="19"/>
        <v>108.52603001136147</v>
      </c>
    </row>
    <row r="61" spans="2:39" x14ac:dyDescent="0.3">
      <c r="Q61" s="20"/>
      <c r="R61" s="2">
        <v>4</v>
      </c>
      <c r="S61" s="2">
        <v>20</v>
      </c>
      <c r="T61" s="2">
        <v>68</v>
      </c>
      <c r="U61" s="11">
        <f t="shared" si="24"/>
        <v>99.5</v>
      </c>
      <c r="V61" s="11">
        <f t="shared" si="21"/>
        <v>98.75</v>
      </c>
      <c r="W61" s="13">
        <f t="shared" si="25"/>
        <v>0.68860759493670887</v>
      </c>
      <c r="X61" s="17">
        <f t="shared" ca="1" si="16"/>
        <v>0.9148877388070511</v>
      </c>
      <c r="Y61" s="13">
        <f t="shared" ca="1" si="17"/>
        <v>74.326058942124632</v>
      </c>
      <c r="Z61" s="13">
        <f t="shared" si="18"/>
        <v>96.400800000000004</v>
      </c>
      <c r="AA61" s="13">
        <f t="shared" ca="1" si="19"/>
        <v>88.195909931190769</v>
      </c>
    </row>
    <row r="62" spans="2:39" x14ac:dyDescent="0.3">
      <c r="Q62" s="20">
        <v>6</v>
      </c>
      <c r="R62" s="2">
        <v>1</v>
      </c>
      <c r="S62" s="2">
        <v>21</v>
      </c>
      <c r="T62" s="2">
        <v>106</v>
      </c>
      <c r="U62" s="11">
        <f t="shared" si="24"/>
        <v>98</v>
      </c>
      <c r="V62" s="11">
        <f t="shared" si="21"/>
        <v>98.5</v>
      </c>
      <c r="W62" s="13">
        <f t="shared" si="25"/>
        <v>1.0761421319796953</v>
      </c>
      <c r="X62" s="17">
        <f t="shared" ref="X62:X65" ca="1" si="26">VLOOKUP(R62,$AB$23:$AC$27,2,FALSE)</f>
        <v>0.913860915781051</v>
      </c>
      <c r="Y62" s="13">
        <f t="shared" ref="Y62:Y65" ca="1" si="27">T62/X62</f>
        <v>115.99139231094571</v>
      </c>
      <c r="Z62" s="13">
        <f t="shared" si="18"/>
        <v>95.949739999999991</v>
      </c>
      <c r="AA62" s="13">
        <f t="shared" ca="1" si="19"/>
        <v>87.684717265353726</v>
      </c>
    </row>
    <row r="63" spans="2:39" x14ac:dyDescent="0.3">
      <c r="Q63" s="20"/>
      <c r="R63" s="2">
        <v>2</v>
      </c>
      <c r="S63" s="2">
        <v>22</v>
      </c>
      <c r="T63" s="2">
        <v>129</v>
      </c>
      <c r="U63" s="11">
        <f t="shared" si="24"/>
        <v>99</v>
      </c>
      <c r="V63" s="11">
        <f t="shared" si="21"/>
        <v>99.5</v>
      </c>
      <c r="W63" s="13">
        <f t="shared" si="25"/>
        <v>1.2964824120603016</v>
      </c>
      <c r="X63" s="17">
        <f t="shared" ca="1" si="26"/>
        <v>1.0646973383141773</v>
      </c>
      <c r="Y63" s="13">
        <f t="shared" ca="1" si="27"/>
        <v>121.16119328733956</v>
      </c>
      <c r="Z63" s="13">
        <f t="shared" si="18"/>
        <v>95.498679999999993</v>
      </c>
      <c r="AA63" s="13">
        <f t="shared" ca="1" si="19"/>
        <v>101.67719040851735</v>
      </c>
    </row>
    <row r="64" spans="2:39" x14ac:dyDescent="0.3">
      <c r="Q64" s="20"/>
      <c r="R64" s="2">
        <v>3</v>
      </c>
      <c r="S64" s="2">
        <v>23</v>
      </c>
      <c r="T64" s="2">
        <v>93</v>
      </c>
      <c r="U64" s="11">
        <f t="shared" si="24"/>
        <v>100</v>
      </c>
      <c r="V64" s="19"/>
      <c r="W64" s="19"/>
      <c r="X64" s="17">
        <f t="shared" ca="1" si="26"/>
        <v>1.120536353265301</v>
      </c>
      <c r="Y64" s="13">
        <f t="shared" ca="1" si="27"/>
        <v>82.995968608241213</v>
      </c>
      <c r="Z64" s="13">
        <f t="shared" si="18"/>
        <v>95.047619999999995</v>
      </c>
      <c r="AA64" s="13">
        <f t="shared" ca="1" si="19"/>
        <v>106.50431350134608</v>
      </c>
    </row>
    <row r="65" spans="17:29" x14ac:dyDescent="0.3">
      <c r="Q65" s="20"/>
      <c r="R65" s="2">
        <v>4</v>
      </c>
      <c r="S65" s="2">
        <v>24</v>
      </c>
      <c r="T65" s="2">
        <v>72</v>
      </c>
      <c r="U65" s="19"/>
      <c r="V65" s="19"/>
      <c r="W65" s="19"/>
      <c r="X65" s="17">
        <f t="shared" ca="1" si="26"/>
        <v>0.9148877388070511</v>
      </c>
      <c r="Y65" s="13">
        <f t="shared" ca="1" si="27"/>
        <v>78.698180056367249</v>
      </c>
      <c r="Z65" s="13">
        <f t="shared" si="18"/>
        <v>94.596559999999997</v>
      </c>
      <c r="AA65" s="13">
        <f t="shared" ca="1" si="19"/>
        <v>86.545232877325532</v>
      </c>
    </row>
    <row r="66" spans="17:29" x14ac:dyDescent="0.3">
      <c r="Q66" s="20">
        <v>7</v>
      </c>
      <c r="R66" s="2">
        <v>1</v>
      </c>
      <c r="S66" s="2">
        <v>25</v>
      </c>
      <c r="X66" s="17">
        <f t="shared" ref="X66:X69" ca="1" si="28">VLOOKUP(R66,$AB$23:$AC$27,2,FALSE)</f>
        <v>0.913860915781051</v>
      </c>
      <c r="Y66" s="13">
        <f t="shared" ref="Y66:Y69" ca="1" si="29">T66/X66</f>
        <v>0</v>
      </c>
      <c r="Z66" s="13">
        <f t="shared" ref="Z66:Z69" si="30">105.422+S66*-0.45106</f>
        <v>94.145499999999998</v>
      </c>
      <c r="AA66" s="13">
        <f t="shared" ref="AA66:AA69" ca="1" si="31">X66*Z66</f>
        <v>86.035892846664936</v>
      </c>
    </row>
    <row r="67" spans="17:29" ht="15.6" x14ac:dyDescent="0.35">
      <c r="Q67" s="20"/>
      <c r="R67" s="2">
        <v>2</v>
      </c>
      <c r="S67" s="2">
        <v>26</v>
      </c>
      <c r="X67" s="17">
        <f t="shared" ca="1" si="28"/>
        <v>1.0646973383141773</v>
      </c>
      <c r="Y67" s="13">
        <f t="shared" ca="1" si="29"/>
        <v>0</v>
      </c>
      <c r="Z67" s="13">
        <f t="shared" si="30"/>
        <v>93.69444</v>
      </c>
      <c r="AA67" s="13">
        <f t="shared" ca="1" si="31"/>
        <v>99.756220882837397</v>
      </c>
      <c r="AB67" s="18" t="s">
        <v>40</v>
      </c>
      <c r="AC67" s="2" t="s">
        <v>41</v>
      </c>
    </row>
    <row r="68" spans="17:29" x14ac:dyDescent="0.3">
      <c r="Q68" s="20"/>
      <c r="R68" s="2">
        <v>3</v>
      </c>
      <c r="S68" s="2">
        <v>27</v>
      </c>
      <c r="X68" s="17">
        <f t="shared" ca="1" si="28"/>
        <v>1.120536353265301</v>
      </c>
      <c r="Y68" s="13">
        <f t="shared" ca="1" si="29"/>
        <v>0</v>
      </c>
      <c r="Z68" s="13">
        <f t="shared" si="30"/>
        <v>93.243380000000002</v>
      </c>
      <c r="AA68" s="13">
        <f t="shared" ca="1" si="31"/>
        <v>104.48259699133071</v>
      </c>
      <c r="AB68" s="2">
        <v>1</v>
      </c>
      <c r="AC68" s="13">
        <f ca="1">(AVERAGEIF($R$44:$R$64,AB68,$W$44:$W$63))</f>
        <v>1.0907547471839041</v>
      </c>
    </row>
    <row r="69" spans="17:29" x14ac:dyDescent="0.3">
      <c r="Q69" s="20"/>
      <c r="R69" s="2">
        <v>4</v>
      </c>
      <c r="S69" s="2">
        <v>28</v>
      </c>
      <c r="X69" s="17">
        <f t="shared" ca="1" si="28"/>
        <v>0.9148877388070511</v>
      </c>
      <c r="Y69" s="13">
        <f t="shared" ca="1" si="29"/>
        <v>0</v>
      </c>
      <c r="Z69" s="13">
        <f t="shared" si="30"/>
        <v>92.792319999999989</v>
      </c>
      <c r="AA69" s="13">
        <f t="shared" ca="1" si="31"/>
        <v>84.894555823460294</v>
      </c>
      <c r="AB69" s="2">
        <v>2</v>
      </c>
      <c r="AC69" s="13">
        <f t="shared" ref="AC69:AC70" ca="1" si="32">(AVERAGEIF($R$44:$R$64,AB69,$W$44:$W$63))</f>
        <v>1.322683101649792</v>
      </c>
    </row>
    <row r="70" spans="17:29" x14ac:dyDescent="0.3">
      <c r="AB70" s="2">
        <v>3</v>
      </c>
      <c r="AC70" s="13">
        <f t="shared" ca="1" si="32"/>
        <v>0.89041466621315524</v>
      </c>
    </row>
    <row r="71" spans="17:29" x14ac:dyDescent="0.3">
      <c r="AB71" s="2">
        <v>4</v>
      </c>
      <c r="AC71" s="13">
        <f ca="1">(AVERAGEIF($R$44:$R$64,AB71,$W$44:$W$63))</f>
        <v>0.69651869896604068</v>
      </c>
    </row>
  </sheetData>
  <mergeCells count="15">
    <mergeCell ref="B1:C1"/>
    <mergeCell ref="B41:C41"/>
    <mergeCell ref="Q4:Q7"/>
    <mergeCell ref="Q8:Q11"/>
    <mergeCell ref="Q12:Q15"/>
    <mergeCell ref="Q16:Q19"/>
    <mergeCell ref="Q20:Q23"/>
    <mergeCell ref="Q58:Q61"/>
    <mergeCell ref="Q62:Q65"/>
    <mergeCell ref="Q66:Q69"/>
    <mergeCell ref="Q24:Q27"/>
    <mergeCell ref="Q42:Q45"/>
    <mergeCell ref="Q46:Q49"/>
    <mergeCell ref="Q50:Q53"/>
    <mergeCell ref="Q54:Q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Seasonality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2023-02-14T09:32:27Z</dcterms:modified>
</cp:coreProperties>
</file>