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evenue Management" sheetId="1" r:id="rId1"/>
    <sheet name="General Analysis" sheetId="2" r:id="rId2"/>
    <sheet name="Analysis 1" sheetId="3" r:id="rId3"/>
    <sheet name="Analysis 2" sheetId="4" r:id="rId4"/>
    <sheet name="Analysis 3" sheetId="5" r:id="rId5"/>
    <sheet name="Analysis 4" sheetId="6" r:id="rId6"/>
    <sheet name="Market Down Pricing" sheetId="7" r:id="rId7"/>
  </sheets>
  <definedNames>
    <definedName name="solver_adj" localSheetId="3" hidden="1">'Analysis 2'!$C$9</definedName>
    <definedName name="solver_adj" localSheetId="4" hidden="1">'Analysis 3'!$D$10:$D$11</definedName>
    <definedName name="solver_eng" localSheetId="3" hidden="1">1</definedName>
    <definedName name="solver_eng" localSheetId="4" hidden="1">1</definedName>
    <definedName name="solver_lhs1" localSheetId="3" hidden="1">'Analysis 2'!$C$10</definedName>
    <definedName name="solver_lhs1" localSheetId="4" hidden="1">'Analysis 3'!$D$10</definedName>
    <definedName name="solver_lhs2" localSheetId="3" hidden="1">'Analysis 2'!$C$10</definedName>
    <definedName name="solver_lhs2" localSheetId="4" hidden="1">'Analysis 3'!$D$10</definedName>
    <definedName name="solver_lhs3" localSheetId="4" hidden="1">'Analysis 3'!$D$11</definedName>
    <definedName name="solver_lhs4" localSheetId="4" hidden="1">'Analysis 3'!$D$11</definedName>
    <definedName name="solver_lhs5" localSheetId="4" hidden="1">'Analysis 3'!$D$17</definedName>
    <definedName name="solver_neg" localSheetId="3" hidden="1">1</definedName>
    <definedName name="solver_neg" localSheetId="4" hidden="1">1</definedName>
    <definedName name="solver_num" localSheetId="3" hidden="1">2</definedName>
    <definedName name="solver_num" localSheetId="4" hidden="1">5</definedName>
    <definedName name="solver_opt" localSheetId="3" hidden="1">'Analysis 2'!$C$11</definedName>
    <definedName name="solver_opt" localSheetId="4" hidden="1">'Analysis 3'!$D$16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2</definedName>
    <definedName name="solver_rhs1" localSheetId="3" hidden="1">100</definedName>
    <definedName name="solver_rhs1" localSheetId="4" hidden="1">1300</definedName>
    <definedName name="solver_rhs2" localSheetId="3" hidden="1">1</definedName>
    <definedName name="solver_rhs2" localSheetId="4" hidden="1">1050</definedName>
    <definedName name="solver_rhs3" localSheetId="4" hidden="1">999</definedName>
    <definedName name="solver_rhs4" localSheetId="4" hidden="1">800</definedName>
    <definedName name="solver_rhs5" localSheetId="4" hidden="1">100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N23" i="2" s="1"/>
  <c r="D23" i="2"/>
  <c r="N22" i="2"/>
  <c r="F22" i="2"/>
  <c r="P22" i="2" s="1"/>
  <c r="E22" i="2"/>
  <c r="E21" i="2"/>
  <c r="F21" i="2" s="1"/>
  <c r="D21" i="2"/>
  <c r="N20" i="2"/>
  <c r="F20" i="2"/>
  <c r="P20" i="2" s="1"/>
  <c r="E20" i="2"/>
  <c r="E19" i="2"/>
  <c r="N19" i="2" s="1"/>
  <c r="D19" i="2"/>
  <c r="I19" i="2" s="1"/>
  <c r="N18" i="2"/>
  <c r="H18" i="2"/>
  <c r="H19" i="2" s="1"/>
  <c r="H20" i="2" s="1"/>
  <c r="H21" i="2" s="1"/>
  <c r="F18" i="2"/>
  <c r="P18" i="2" s="1"/>
  <c r="E18" i="2"/>
  <c r="I17" i="2"/>
  <c r="R17" i="2" s="1"/>
  <c r="E17" i="2"/>
  <c r="F17" i="2" s="1"/>
  <c r="D17" i="2"/>
  <c r="D22" i="2" s="1"/>
  <c r="D8" i="2"/>
  <c r="I23" i="2" l="1"/>
  <c r="I21" i="2"/>
  <c r="H22" i="2"/>
  <c r="H23" i="2" s="1"/>
  <c r="J19" i="2"/>
  <c r="S19" i="2" s="1"/>
  <c r="R19" i="2"/>
  <c r="I22" i="2"/>
  <c r="J17" i="2"/>
  <c r="S17" i="2" s="1"/>
  <c r="N17" i="2"/>
  <c r="P17" i="2" s="1"/>
  <c r="F19" i="2"/>
  <c r="P19" i="2" s="1"/>
  <c r="D20" i="2"/>
  <c r="I20" i="2" s="1"/>
  <c r="N21" i="2"/>
  <c r="P21" i="2" s="1"/>
  <c r="F23" i="2"/>
  <c r="P23" i="2" s="1"/>
  <c r="D18" i="2"/>
  <c r="I18" i="2" s="1"/>
  <c r="D21" i="7"/>
  <c r="D22" i="7" s="1"/>
  <c r="E30" i="7"/>
  <c r="E31" i="7" s="1"/>
  <c r="D30" i="7"/>
  <c r="D31" i="7" s="1"/>
  <c r="C30" i="7"/>
  <c r="C31" i="7" s="1"/>
  <c r="F31" i="7" s="1"/>
  <c r="E21" i="7"/>
  <c r="E22" i="7" s="1"/>
  <c r="C21" i="7"/>
  <c r="C22" i="7" s="1"/>
  <c r="F22" i="7" s="1"/>
  <c r="D13" i="6"/>
  <c r="D15" i="6" s="1"/>
  <c r="D12" i="6"/>
  <c r="D17" i="6" s="1"/>
  <c r="D12" i="5"/>
  <c r="D13" i="5"/>
  <c r="D15" i="5" s="1"/>
  <c r="C10" i="4"/>
  <c r="C11" i="4" s="1"/>
  <c r="C81" i="3"/>
  <c r="C82" i="3" s="1"/>
  <c r="R18" i="2" l="1"/>
  <c r="J18" i="2"/>
  <c r="S18" i="2" s="1"/>
  <c r="J20" i="2"/>
  <c r="R20" i="2"/>
  <c r="J23" i="2"/>
  <c r="R23" i="2"/>
  <c r="R22" i="2"/>
  <c r="J22" i="2"/>
  <c r="R21" i="2"/>
  <c r="J21" i="2"/>
  <c r="S21" i="2" s="1"/>
  <c r="F21" i="7"/>
  <c r="F30" i="7"/>
  <c r="D14" i="6"/>
  <c r="D16" i="6" s="1"/>
  <c r="D17" i="5"/>
  <c r="D14" i="5"/>
  <c r="D16" i="5" s="1"/>
  <c r="C9" i="3"/>
  <c r="S23" i="2" l="1"/>
  <c r="S22" i="2"/>
  <c r="S20" i="2"/>
</calcChain>
</file>

<file path=xl/sharedStrings.xml><?xml version="1.0" encoding="utf-8"?>
<sst xmlns="http://schemas.openxmlformats.org/spreadsheetml/2006/main" count="187" uniqueCount="122">
  <si>
    <t>Revenue Management</t>
  </si>
  <si>
    <t>Case Study:</t>
  </si>
  <si>
    <t>A recent article (not verified) in a local magazine mentioned that people visiting Navi Mumbai (either for official or personal reasons)</t>
  </si>
  <si>
    <t xml:space="preserve">have increased in past two weeks and at least 500 visitors do an online booking for an overnight stay (accommodation) in various Hotels across the city. </t>
  </si>
  <si>
    <t>Often (99%) visitors book their accommodation in any of these 7 hotels.</t>
  </si>
  <si>
    <t xml:space="preserve">(You) being a Marketing Analytics Expert is approached by one of the Hotel Owner to </t>
  </si>
  <si>
    <t>maximize its Hotel accommodation revenues with maximum capacity utilization.</t>
  </si>
  <si>
    <t>Hint:</t>
  </si>
  <si>
    <t>Use dynamic pricing (but how?).</t>
  </si>
  <si>
    <t>Fact:</t>
  </si>
  <si>
    <t>As many people (customers / prospects) are price sensitive BUT few of them are ready to pay higher prices.</t>
  </si>
  <si>
    <t>Average (Mean) pricing of a (one room) is Rs 1000 with a SD of Rs 200 as listed in the websites.</t>
  </si>
  <si>
    <t>Assumption:</t>
  </si>
  <si>
    <t>People / Prospects are not influenced by reviews or ratings of these Hotels and neither Hotel’s Brand Value.</t>
  </si>
  <si>
    <t>Solution:</t>
  </si>
  <si>
    <t>Since the “Fact” mentions that there are some people who are ready to pay higher prices.</t>
  </si>
  <si>
    <t>So, let’s do a survey of 2% of market population and how much they are ready to pay for an overnight accommodation.</t>
  </si>
  <si>
    <t>There are at least 7 Hotels with 100 room capacity offering (similar) good amenities with competitive pricing.</t>
  </si>
  <si>
    <t xml:space="preserve">No. of Hotels </t>
  </si>
  <si>
    <t>??</t>
  </si>
  <si>
    <t>Capacity</t>
  </si>
  <si>
    <t>each</t>
  </si>
  <si>
    <t>Total Rooms
Available</t>
  </si>
  <si>
    <t>Supply</t>
  </si>
  <si>
    <t>Demand
(daily Booking)</t>
  </si>
  <si>
    <t>Average Pricing</t>
  </si>
  <si>
    <t>Rs</t>
  </si>
  <si>
    <t>Table 1</t>
  </si>
  <si>
    <t>Table 2</t>
  </si>
  <si>
    <t>Accommodations</t>
  </si>
  <si>
    <t>Occoupied
(if equally)</t>
  </si>
  <si>
    <t>Revenue</t>
  </si>
  <si>
    <t>Occoupation
(in %)</t>
  </si>
  <si>
    <t>Occoupation
(in units)</t>
  </si>
  <si>
    <t>Variable Daily
Expense</t>
  </si>
  <si>
    <t>Fixed Daily
Expense</t>
  </si>
  <si>
    <t>Profits of
Table 1</t>
  </si>
  <si>
    <t>Profits of
Table 2</t>
  </si>
  <si>
    <t>Hotel 1</t>
  </si>
  <si>
    <t>Hotel 2</t>
  </si>
  <si>
    <t>Hotel 3</t>
  </si>
  <si>
    <t>Hotel 4</t>
  </si>
  <si>
    <t>Hotel 5</t>
  </si>
  <si>
    <t>Hotel 6</t>
  </si>
  <si>
    <t>Hotel 7</t>
  </si>
  <si>
    <t>Generating Demand Curve and determining Price (of one room)</t>
  </si>
  <si>
    <t>Survey</t>
  </si>
  <si>
    <t>No. of Visitors</t>
  </si>
  <si>
    <t>% for Sample</t>
  </si>
  <si>
    <t>Sample Size</t>
  </si>
  <si>
    <t>people</t>
  </si>
  <si>
    <t>Enter the % (just the number) for which the survey is being conducted</t>
  </si>
  <si>
    <t>In the below table enter the trial values (based on your survey how much consumers are ready to pay for 1 day stay)</t>
  </si>
  <si>
    <t>Data</t>
  </si>
  <si>
    <t>Customers</t>
  </si>
  <si>
    <t>Ready to
Pay (in Rs)</t>
  </si>
  <si>
    <t>Trial Values</t>
  </si>
  <si>
    <t>Ready to
Pay</t>
  </si>
  <si>
    <t>STEP 1</t>
  </si>
  <si>
    <t>STEP 2</t>
  </si>
  <si>
    <t>Copy the values of C17 to C26 into D34 to D43 and F34 to 43</t>
  </si>
  <si>
    <t>STEP 3</t>
  </si>
  <si>
    <t>Use this formula in E34 and (copy it to E43)</t>
  </si>
  <si>
    <t>From the above graph, Generate the demand equation</t>
  </si>
  <si>
    <t>STEP 4</t>
  </si>
  <si>
    <t>X Axis -&gt; Demand</t>
  </si>
  <si>
    <t>Y Axis -&gt; Price</t>
  </si>
  <si>
    <t xml:space="preserve">Simplify the equation for "Price" </t>
  </si>
  <si>
    <t>Ready to
Pay (Y or q)</t>
  </si>
  <si>
    <t>Demand
(x or p)</t>
  </si>
  <si>
    <t>STEP 5</t>
  </si>
  <si>
    <t xml:space="preserve">Price = </t>
  </si>
  <si>
    <t xml:space="preserve">Demand = </t>
  </si>
  <si>
    <t>If this equation is for  2% market then for 100% market it should be multiplied by 50</t>
  </si>
  <si>
    <t>If the initial demand is 20% then multiply the equation by 0.2</t>
  </si>
  <si>
    <t>If the initial demand is 35% then multiply the equation by 0.35</t>
  </si>
  <si>
    <r>
      <rPr>
        <b/>
        <i/>
        <sz val="11"/>
        <color theme="1"/>
        <rFont val="Calibri"/>
        <family val="2"/>
        <scheme val="minor"/>
      </rPr>
      <t xml:space="preserve">Assumption: </t>
    </r>
    <r>
      <rPr>
        <i/>
        <sz val="11"/>
        <color theme="1"/>
        <rFont val="Calibri"/>
        <family val="2"/>
        <scheme val="minor"/>
      </rPr>
      <t xml:space="preserve">You can assume the following initial demand </t>
    </r>
  </si>
  <si>
    <t xml:space="preserve">Finally your equation of Demand = </t>
  </si>
  <si>
    <t>STEP 6</t>
  </si>
  <si>
    <t>Goal Seek</t>
  </si>
  <si>
    <t>Constant</t>
  </si>
  <si>
    <t>Demand
Constant</t>
  </si>
  <si>
    <t>Price</t>
  </si>
  <si>
    <t xml:space="preserve">Revenue = </t>
  </si>
  <si>
    <t>Trial Price</t>
  </si>
  <si>
    <t>Price
Constant</t>
  </si>
  <si>
    <t>Conclusion</t>
  </si>
  <si>
    <t>The Room price should be set to ₹</t>
  </si>
  <si>
    <t>After Solver</t>
  </si>
  <si>
    <t>CASE1</t>
  </si>
  <si>
    <t>&lt;- Price suggested by Solver</t>
  </si>
  <si>
    <t>Solver</t>
  </si>
  <si>
    <t>With this Demand equation find the suitable room price using Solver (Single Pricing)</t>
  </si>
  <si>
    <t>High and Low Pricing for equal (high &amp; low) demand</t>
  </si>
  <si>
    <t xml:space="preserve">High = </t>
  </si>
  <si>
    <t>&lt;- High Price suggested by Solver</t>
  </si>
  <si>
    <t xml:space="preserve">Low = </t>
  </si>
  <si>
    <t>&lt;-  Low Price suggested by Solver</t>
  </si>
  <si>
    <t>Demand</t>
  </si>
  <si>
    <t>Total Revenue</t>
  </si>
  <si>
    <t>Total Capacity</t>
  </si>
  <si>
    <t>High and Low Pricing subject to or for varying demand</t>
  </si>
  <si>
    <t xml:space="preserve">The idea behind markdown pricing is that as time goes on, the value of an item to customers often falls. </t>
  </si>
  <si>
    <t>This logic especially applies to seasonal and perishable goods.</t>
  </si>
  <si>
    <t>Question</t>
  </si>
  <si>
    <t>Suppose you have 400 swimsuits to sell</t>
  </si>
  <si>
    <t>Following demand curves:</t>
  </si>
  <si>
    <t>■ Month 1 Demand = 300 – price</t>
  </si>
  <si>
    <t>■ Month 2 Demand = 300 – 1.3price</t>
  </si>
  <si>
    <t>■ Month 3 Demand = 300 – 1.8price</t>
  </si>
  <si>
    <t>Determine the sequence of prices that maximizes your revenue?</t>
  </si>
  <si>
    <t>Month 1</t>
  </si>
  <si>
    <t>Month 2</t>
  </si>
  <si>
    <t>Month 3</t>
  </si>
  <si>
    <t>intercept</t>
  </si>
  <si>
    <t>slope</t>
  </si>
  <si>
    <t>price</t>
  </si>
  <si>
    <t>trial price</t>
  </si>
  <si>
    <t>demand</t>
  </si>
  <si>
    <t>revenue</t>
  </si>
  <si>
    <t>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</si>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</sst>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/>
    <xf numFmtId="0" fontId="6" fillId="0" borderId="0" xfId="0" applyFont="1"/>
    <xf numFmtId="0" fontId="0" fillId="0" borderId="1" xfId="0" applyBorder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/>
    <xf numFmtId="9" fontId="0" fillId="0" borderId="1" xfId="0" applyNumberFormat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0" xfId="0" applyFont="1"/>
    <xf numFmtId="0" fontId="1" fillId="0" borderId="0" xfId="0" applyFont="1"/>
    <xf numFmtId="0" fontId="9" fillId="0" borderId="0" xfId="0" applyFont="1"/>
    <xf numFmtId="0" fontId="2" fillId="0" borderId="0" xfId="0" applyFont="1"/>
    <xf numFmtId="0" fontId="3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1'!$F$33</c:f>
              <c:strCache>
                <c:ptCount val="1"/>
                <c:pt idx="0">
                  <c:v>Ready to
Pay (Y or q)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1'!$E$34:$E$43</c:f>
              <c:numCache>
                <c:formatCode>General</c:formatCode>
                <c:ptCount val="10"/>
              </c:numCache>
            </c:numRef>
          </c:xVal>
          <c:yVal>
            <c:numRef>
              <c:f>'Analysis 1'!$F$34:$F$43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1-4DF0-ABBB-B4EFFDCB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24975"/>
        <c:axId val="1021525807"/>
      </c:scatterChart>
      <c:valAx>
        <c:axId val="10215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25807"/>
        <c:crosses val="autoZero"/>
        <c:crossBetween val="midCat"/>
      </c:valAx>
      <c:valAx>
        <c:axId val="1021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52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25400</xdr:rowOff>
    </xdr:from>
    <xdr:to>
      <xdr:col>3</xdr:col>
      <xdr:colOff>603250</xdr:colOff>
      <xdr:row>7</xdr:row>
      <xdr:rowOff>152400</xdr:rowOff>
    </xdr:to>
    <xdr:sp macro="" textlink="">
      <xdr:nvSpPr>
        <xdr:cNvPr id="2" name="Left Arrow 1"/>
        <xdr:cNvSpPr/>
      </xdr:nvSpPr>
      <xdr:spPr>
        <a:xfrm>
          <a:off x="2324100" y="1327150"/>
          <a:ext cx="527050" cy="127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139700</xdr:colOff>
      <xdr:row>29</xdr:row>
      <xdr:rowOff>165100</xdr:rowOff>
    </xdr:from>
    <xdr:to>
      <xdr:col>10</xdr:col>
      <xdr:colOff>215586</xdr:colOff>
      <xdr:row>31</xdr:row>
      <xdr:rowOff>15848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0B3BF7-0B95-4FDB-92D9-30A05497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5702300"/>
          <a:ext cx="2514286" cy="219048"/>
        </a:xfrm>
        <a:prstGeom prst="rect">
          <a:avLst/>
        </a:prstGeom>
      </xdr:spPr>
    </xdr:pic>
    <xdr:clientData/>
  </xdr:twoCellAnchor>
  <xdr:twoCellAnchor>
    <xdr:from>
      <xdr:col>9</xdr:col>
      <xdr:colOff>6350</xdr:colOff>
      <xdr:row>31</xdr:row>
      <xdr:rowOff>50800</xdr:rowOff>
    </xdr:from>
    <xdr:to>
      <xdr:col>16</xdr:col>
      <xdr:colOff>311150</xdr:colOff>
      <xdr:row>45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6350</xdr:colOff>
      <xdr:row>75</xdr:row>
      <xdr:rowOff>146050</xdr:rowOff>
    </xdr:from>
    <xdr:to>
      <xdr:col>7</xdr:col>
      <xdr:colOff>558800</xdr:colOff>
      <xdr:row>82</xdr:row>
      <xdr:rowOff>41354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0" y="14338300"/>
          <a:ext cx="2038350" cy="1368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12701</xdr:colOff>
      <xdr:row>3</xdr:row>
      <xdr:rowOff>1</xdr:rowOff>
    </xdr:from>
    <xdr:to>
      <xdr:col>14</xdr:col>
      <xdr:colOff>339115</xdr:colOff>
      <xdr:row>22</xdr:row>
      <xdr:rowOff>31751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552451"/>
          <a:ext cx="3984014" cy="3714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596901</xdr:colOff>
      <xdr:row>5</xdr:row>
      <xdr:rowOff>6350</xdr:rowOff>
    </xdr:from>
    <xdr:to>
      <xdr:col>16</xdr:col>
      <xdr:colOff>430952</xdr:colOff>
      <xdr:row>24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2901" y="971550"/>
          <a:ext cx="4101251" cy="3841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</xdr:colOff>
      <xdr:row>4</xdr:row>
      <xdr:rowOff>6350</xdr:rowOff>
    </xdr:from>
    <xdr:to>
      <xdr:col>16</xdr:col>
      <xdr:colOff>450001</xdr:colOff>
      <xdr:row>23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0650" y="787400"/>
          <a:ext cx="4101251" cy="3841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7232</xdr:colOff>
      <xdr:row>24</xdr:row>
      <xdr:rowOff>12700</xdr:rowOff>
    </xdr:from>
    <xdr:to>
      <xdr:col>16</xdr:col>
      <xdr:colOff>298450</xdr:colOff>
      <xdr:row>46</xdr:row>
      <xdr:rowOff>165344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FA1B0-DC8F-489F-AB8B-7B83CF65C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4632" y="4584700"/>
          <a:ext cx="4558418" cy="42039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abSelected="1" topLeftCell="A4" zoomScale="120" zoomScaleNormal="120" workbookViewId="0">
      <selection activeCell="B1" sqref="B1"/>
    </sheetView>
  </sheetViews>
  <sheetFormatPr defaultRowHeight="14.4" x14ac:dyDescent="0.3"/>
  <sheetData>
    <row r="2" spans="2:4" ht="18" x14ac:dyDescent="0.35">
      <c r="B2" s="29" t="s">
        <v>0</v>
      </c>
      <c r="C2" s="29"/>
      <c r="D2" s="29"/>
    </row>
    <row r="4" spans="2:4" ht="18" x14ac:dyDescent="0.3">
      <c r="B4" s="30" t="s">
        <v>1</v>
      </c>
      <c r="C4" s="30"/>
    </row>
    <row r="5" spans="2:4" x14ac:dyDescent="0.3">
      <c r="B5" t="s">
        <v>2</v>
      </c>
    </row>
    <row r="6" spans="2:4" x14ac:dyDescent="0.3">
      <c r="B6" s="1" t="s">
        <v>3</v>
      </c>
    </row>
    <row r="7" spans="2:4" x14ac:dyDescent="0.3">
      <c r="B7" t="s">
        <v>17</v>
      </c>
    </row>
    <row r="8" spans="2:4" x14ac:dyDescent="0.3">
      <c r="B8" t="s">
        <v>4</v>
      </c>
    </row>
    <row r="10" spans="2:4" x14ac:dyDescent="0.3">
      <c r="B10" t="s">
        <v>5</v>
      </c>
    </row>
    <row r="11" spans="2:4" x14ac:dyDescent="0.3">
      <c r="B11" s="1" t="s">
        <v>6</v>
      </c>
    </row>
    <row r="14" spans="2:4" x14ac:dyDescent="0.3">
      <c r="B14" s="2" t="s">
        <v>7</v>
      </c>
    </row>
    <row r="15" spans="2:4" x14ac:dyDescent="0.3">
      <c r="B15" s="1" t="s">
        <v>8</v>
      </c>
    </row>
    <row r="17" spans="2:3" x14ac:dyDescent="0.3">
      <c r="B17" s="2" t="s">
        <v>9</v>
      </c>
    </row>
    <row r="18" spans="2:3" x14ac:dyDescent="0.3">
      <c r="B18" s="1" t="s">
        <v>10</v>
      </c>
    </row>
    <row r="19" spans="2:3" x14ac:dyDescent="0.3">
      <c r="B19" s="1" t="s">
        <v>11</v>
      </c>
    </row>
    <row r="20" spans="2:3" x14ac:dyDescent="0.3">
      <c r="B20" s="1"/>
    </row>
    <row r="21" spans="2:3" x14ac:dyDescent="0.3">
      <c r="B21" s="31" t="s">
        <v>12</v>
      </c>
      <c r="C21" s="31"/>
    </row>
    <row r="22" spans="2:3" x14ac:dyDescent="0.3">
      <c r="B22" s="1" t="s">
        <v>13</v>
      </c>
    </row>
    <row r="25" spans="2:3" ht="18" x14ac:dyDescent="0.3">
      <c r="B25" s="30" t="s">
        <v>14</v>
      </c>
      <c r="C25" s="30"/>
    </row>
    <row r="26" spans="2:3" x14ac:dyDescent="0.3">
      <c r="B26" s="1" t="s">
        <v>15</v>
      </c>
    </row>
    <row r="27" spans="2:3" x14ac:dyDescent="0.3">
      <c r="B27" s="1" t="s">
        <v>16</v>
      </c>
    </row>
  </sheetData>
  <mergeCells count="4">
    <mergeCell ref="B2:D2"/>
    <mergeCell ref="B4:C4"/>
    <mergeCell ref="B25:C25"/>
    <mergeCell ref="B21:C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3"/>
  <sheetViews>
    <sheetView topLeftCell="A10" zoomScale="120" zoomScaleNormal="120" workbookViewId="0"/>
  </sheetViews>
  <sheetFormatPr defaultRowHeight="14.4" x14ac:dyDescent="0.3"/>
  <cols>
    <col min="2" max="2" width="17.109375" customWidth="1"/>
    <col min="3" max="3" width="14.5546875" customWidth="1"/>
    <col min="4" max="4" width="12.77734375" customWidth="1"/>
    <col min="5" max="5" width="10.88671875" customWidth="1"/>
    <col min="7" max="7" width="12.5546875" customWidth="1"/>
    <col min="8" max="8" width="14" customWidth="1"/>
    <col min="9" max="9" width="9.88671875" customWidth="1"/>
    <col min="13" max="13" width="16.21875" customWidth="1"/>
    <col min="14" max="14" width="13.77734375" customWidth="1"/>
    <col min="15" max="15" width="13.21875" customWidth="1"/>
    <col min="17" max="17" width="14" customWidth="1"/>
    <col min="18" max="18" width="10.5546875" customWidth="1"/>
  </cols>
  <sheetData>
    <row r="2" spans="2:19" ht="18" x14ac:dyDescent="0.35">
      <c r="B2" s="32" t="s">
        <v>0</v>
      </c>
      <c r="C2" s="32"/>
      <c r="D2" s="15"/>
    </row>
    <row r="6" spans="2:19" x14ac:dyDescent="0.3">
      <c r="C6" s="3" t="s">
        <v>18</v>
      </c>
      <c r="D6" s="3" t="s">
        <v>19</v>
      </c>
    </row>
    <row r="7" spans="2:19" x14ac:dyDescent="0.3">
      <c r="C7" s="3" t="s">
        <v>20</v>
      </c>
      <c r="D7" s="3" t="s">
        <v>19</v>
      </c>
      <c r="E7" s="4" t="s">
        <v>21</v>
      </c>
    </row>
    <row r="8" spans="2:19" ht="28.8" x14ac:dyDescent="0.3">
      <c r="C8" s="5" t="s">
        <v>22</v>
      </c>
      <c r="D8" s="3" t="e">
        <f>D6*D7</f>
        <v>#VALUE!</v>
      </c>
      <c r="E8" s="6" t="s">
        <v>23</v>
      </c>
    </row>
    <row r="10" spans="2:19" ht="28.8" x14ac:dyDescent="0.3">
      <c r="C10" s="5" t="s">
        <v>24</v>
      </c>
      <c r="D10" s="3" t="s">
        <v>19</v>
      </c>
    </row>
    <row r="11" spans="2:19" x14ac:dyDescent="0.3">
      <c r="C11" s="5" t="s">
        <v>25</v>
      </c>
      <c r="D11" s="3">
        <v>1000</v>
      </c>
      <c r="E11" s="4" t="s">
        <v>26</v>
      </c>
    </row>
    <row r="12" spans="2:19" x14ac:dyDescent="0.3">
      <c r="C12" s="7"/>
    </row>
    <row r="15" spans="2:19" ht="18" x14ac:dyDescent="0.35">
      <c r="C15" s="33" t="s">
        <v>27</v>
      </c>
      <c r="D15" s="33"/>
      <c r="E15" s="33"/>
      <c r="F15" s="33"/>
      <c r="H15" s="33" t="s">
        <v>28</v>
      </c>
      <c r="I15" s="33"/>
      <c r="J15" s="33"/>
    </row>
    <row r="16" spans="2:19" ht="43.2" x14ac:dyDescent="0.3">
      <c r="C16" s="8" t="s">
        <v>29</v>
      </c>
      <c r="D16" s="8" t="s">
        <v>20</v>
      </c>
      <c r="E16" s="9" t="s">
        <v>30</v>
      </c>
      <c r="F16" s="8" t="s">
        <v>31</v>
      </c>
      <c r="H16" s="9" t="s">
        <v>32</v>
      </c>
      <c r="I16" s="9" t="s">
        <v>33</v>
      </c>
      <c r="J16" s="9" t="s">
        <v>31</v>
      </c>
      <c r="N16" s="10" t="s">
        <v>34</v>
      </c>
      <c r="O16" s="10" t="s">
        <v>35</v>
      </c>
      <c r="P16" s="10" t="s">
        <v>36</v>
      </c>
      <c r="R16" s="9" t="s">
        <v>34</v>
      </c>
      <c r="S16" s="9" t="s">
        <v>37</v>
      </c>
    </row>
    <row r="17" spans="3:19" x14ac:dyDescent="0.3">
      <c r="C17" s="3" t="s">
        <v>38</v>
      </c>
      <c r="D17" s="3" t="str">
        <f>D7</f>
        <v>??</v>
      </c>
      <c r="E17" s="11" t="e">
        <f>$D$10/$D$6</f>
        <v>#VALUE!</v>
      </c>
      <c r="F17" s="12" t="e">
        <f>E17*$D$11</f>
        <v>#VALUE!</v>
      </c>
      <c r="H17" s="13">
        <v>0.89</v>
      </c>
      <c r="I17" s="14" t="e">
        <f t="shared" ref="I17:I23" si="0">D17*H17</f>
        <v>#VALUE!</v>
      </c>
      <c r="J17" s="14" t="e">
        <f>I17*$D$11</f>
        <v>#VALUE!</v>
      </c>
      <c r="N17" s="3" t="e">
        <f>E17*150</f>
        <v>#VALUE!</v>
      </c>
      <c r="O17" s="3">
        <v>50000</v>
      </c>
      <c r="P17" s="12" t="e">
        <f>F17-(N17+O17)</f>
        <v>#VALUE!</v>
      </c>
      <c r="R17" s="14" t="e">
        <f>I17*150</f>
        <v>#VALUE!</v>
      </c>
      <c r="S17" s="14" t="e">
        <f>J17-$O$17-R17</f>
        <v>#VALUE!</v>
      </c>
    </row>
    <row r="18" spans="3:19" x14ac:dyDescent="0.3">
      <c r="C18" s="3" t="s">
        <v>39</v>
      </c>
      <c r="D18" s="3" t="str">
        <f>$D$17</f>
        <v>??</v>
      </c>
      <c r="E18" s="11" t="e">
        <f t="shared" ref="E18:E23" si="1">$D$10/$D$6</f>
        <v>#VALUE!</v>
      </c>
      <c r="F18" s="12" t="e">
        <f t="shared" ref="F18:F23" si="2">E18*$D$11</f>
        <v>#VALUE!</v>
      </c>
      <c r="H18" s="13">
        <f>H17-6%</f>
        <v>0.83000000000000007</v>
      </c>
      <c r="I18" s="14" t="e">
        <f t="shared" si="0"/>
        <v>#VALUE!</v>
      </c>
      <c r="J18" s="14" t="e">
        <f t="shared" ref="J18:J23" si="3">I18*$D$11</f>
        <v>#VALUE!</v>
      </c>
      <c r="N18" s="3" t="e">
        <f t="shared" ref="N18:N23" si="4">E18*150</f>
        <v>#VALUE!</v>
      </c>
      <c r="O18" s="3">
        <v>50000</v>
      </c>
      <c r="P18" s="12" t="e">
        <f t="shared" ref="P18:P23" si="5">F18-(N18+O18)</f>
        <v>#VALUE!</v>
      </c>
      <c r="R18" s="14" t="e">
        <f t="shared" ref="R18:R23" si="6">I18*150</f>
        <v>#VALUE!</v>
      </c>
      <c r="S18" s="14" t="e">
        <f t="shared" ref="S18:S23" si="7">J18-$O$17-R18</f>
        <v>#VALUE!</v>
      </c>
    </row>
    <row r="19" spans="3:19" x14ac:dyDescent="0.3">
      <c r="C19" s="3" t="s">
        <v>40</v>
      </c>
      <c r="D19" s="3" t="str">
        <f t="shared" ref="D19:D23" si="8">$D$17</f>
        <v>??</v>
      </c>
      <c r="E19" s="11" t="e">
        <f t="shared" si="1"/>
        <v>#VALUE!</v>
      </c>
      <c r="F19" s="12" t="e">
        <f t="shared" si="2"/>
        <v>#VALUE!</v>
      </c>
      <c r="H19" s="13">
        <f t="shared" ref="H19:H23" si="9">H18-6%</f>
        <v>0.77</v>
      </c>
      <c r="I19" s="14" t="e">
        <f t="shared" si="0"/>
        <v>#VALUE!</v>
      </c>
      <c r="J19" s="14" t="e">
        <f t="shared" si="3"/>
        <v>#VALUE!</v>
      </c>
      <c r="N19" s="3" t="e">
        <f t="shared" si="4"/>
        <v>#VALUE!</v>
      </c>
      <c r="O19" s="3">
        <v>50000</v>
      </c>
      <c r="P19" s="12" t="e">
        <f t="shared" si="5"/>
        <v>#VALUE!</v>
      </c>
      <c r="R19" s="14" t="e">
        <f t="shared" si="6"/>
        <v>#VALUE!</v>
      </c>
      <c r="S19" s="14" t="e">
        <f t="shared" si="7"/>
        <v>#VALUE!</v>
      </c>
    </row>
    <row r="20" spans="3:19" x14ac:dyDescent="0.3">
      <c r="C20" s="3" t="s">
        <v>41</v>
      </c>
      <c r="D20" s="3" t="str">
        <f t="shared" si="8"/>
        <v>??</v>
      </c>
      <c r="E20" s="11" t="e">
        <f t="shared" si="1"/>
        <v>#VALUE!</v>
      </c>
      <c r="F20" s="12" t="e">
        <f t="shared" si="2"/>
        <v>#VALUE!</v>
      </c>
      <c r="H20" s="13">
        <f t="shared" si="9"/>
        <v>0.71</v>
      </c>
      <c r="I20" s="14" t="e">
        <f t="shared" si="0"/>
        <v>#VALUE!</v>
      </c>
      <c r="J20" s="14" t="e">
        <f t="shared" si="3"/>
        <v>#VALUE!</v>
      </c>
      <c r="N20" s="3" t="e">
        <f t="shared" si="4"/>
        <v>#VALUE!</v>
      </c>
      <c r="O20" s="3">
        <v>50000</v>
      </c>
      <c r="P20" s="12" t="e">
        <f t="shared" si="5"/>
        <v>#VALUE!</v>
      </c>
      <c r="R20" s="14" t="e">
        <f t="shared" si="6"/>
        <v>#VALUE!</v>
      </c>
      <c r="S20" s="14" t="e">
        <f t="shared" si="7"/>
        <v>#VALUE!</v>
      </c>
    </row>
    <row r="21" spans="3:19" x14ac:dyDescent="0.3">
      <c r="C21" s="3" t="s">
        <v>42</v>
      </c>
      <c r="D21" s="3" t="str">
        <f t="shared" si="8"/>
        <v>??</v>
      </c>
      <c r="E21" s="11" t="e">
        <f t="shared" si="1"/>
        <v>#VALUE!</v>
      </c>
      <c r="F21" s="12" t="e">
        <f t="shared" si="2"/>
        <v>#VALUE!</v>
      </c>
      <c r="H21" s="13">
        <f t="shared" si="9"/>
        <v>0.64999999999999991</v>
      </c>
      <c r="I21" s="14" t="e">
        <f t="shared" si="0"/>
        <v>#VALUE!</v>
      </c>
      <c r="J21" s="14" t="e">
        <f t="shared" si="3"/>
        <v>#VALUE!</v>
      </c>
      <c r="N21" s="3" t="e">
        <f t="shared" si="4"/>
        <v>#VALUE!</v>
      </c>
      <c r="O21" s="3">
        <v>50000</v>
      </c>
      <c r="P21" s="12" t="e">
        <f t="shared" si="5"/>
        <v>#VALUE!</v>
      </c>
      <c r="R21" s="14" t="e">
        <f t="shared" si="6"/>
        <v>#VALUE!</v>
      </c>
      <c r="S21" s="14" t="e">
        <f t="shared" si="7"/>
        <v>#VALUE!</v>
      </c>
    </row>
    <row r="22" spans="3:19" x14ac:dyDescent="0.3">
      <c r="C22" s="3" t="s">
        <v>43</v>
      </c>
      <c r="D22" s="3" t="str">
        <f t="shared" si="8"/>
        <v>??</v>
      </c>
      <c r="E22" s="11" t="e">
        <f t="shared" si="1"/>
        <v>#VALUE!</v>
      </c>
      <c r="F22" s="12" t="e">
        <f t="shared" si="2"/>
        <v>#VALUE!</v>
      </c>
      <c r="H22" s="13">
        <f t="shared" si="9"/>
        <v>0.58999999999999986</v>
      </c>
      <c r="I22" s="14" t="e">
        <f t="shared" si="0"/>
        <v>#VALUE!</v>
      </c>
      <c r="J22" s="14" t="e">
        <f t="shared" si="3"/>
        <v>#VALUE!</v>
      </c>
      <c r="N22" s="3" t="e">
        <f t="shared" si="4"/>
        <v>#VALUE!</v>
      </c>
      <c r="O22" s="3">
        <v>50000</v>
      </c>
      <c r="P22" s="12" t="e">
        <f t="shared" si="5"/>
        <v>#VALUE!</v>
      </c>
      <c r="R22" s="14" t="e">
        <f t="shared" si="6"/>
        <v>#VALUE!</v>
      </c>
      <c r="S22" s="14" t="e">
        <f t="shared" si="7"/>
        <v>#VALUE!</v>
      </c>
    </row>
    <row r="23" spans="3:19" x14ac:dyDescent="0.3">
      <c r="C23" s="3" t="s">
        <v>44</v>
      </c>
      <c r="D23" s="3" t="str">
        <f t="shared" si="8"/>
        <v>??</v>
      </c>
      <c r="E23" s="11" t="e">
        <f t="shared" si="1"/>
        <v>#VALUE!</v>
      </c>
      <c r="F23" s="12" t="e">
        <f t="shared" si="2"/>
        <v>#VALUE!</v>
      </c>
      <c r="H23" s="13">
        <f t="shared" si="9"/>
        <v>0.5299999999999998</v>
      </c>
      <c r="I23" s="14" t="e">
        <f t="shared" si="0"/>
        <v>#VALUE!</v>
      </c>
      <c r="J23" s="14" t="e">
        <f t="shared" si="3"/>
        <v>#VALUE!</v>
      </c>
      <c r="N23" s="3" t="e">
        <f t="shared" si="4"/>
        <v>#VALUE!</v>
      </c>
      <c r="O23" s="3">
        <v>50000</v>
      </c>
      <c r="P23" s="12" t="e">
        <f t="shared" si="5"/>
        <v>#VALUE!</v>
      </c>
      <c r="R23" s="14" t="e">
        <f t="shared" si="6"/>
        <v>#VALUE!</v>
      </c>
      <c r="S23" s="14" t="e">
        <f t="shared" si="7"/>
        <v>#VALUE!</v>
      </c>
    </row>
  </sheetData>
  <mergeCells count="3">
    <mergeCell ref="B2:C2"/>
    <mergeCell ref="C15:F15"/>
    <mergeCell ref="H15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87"/>
  <sheetViews>
    <sheetView zoomScale="120" zoomScaleNormal="120" workbookViewId="0">
      <selection activeCell="B3" sqref="B3:H3"/>
    </sheetView>
  </sheetViews>
  <sheetFormatPr defaultRowHeight="14.4" x14ac:dyDescent="0.3"/>
  <cols>
    <col min="2" max="2" width="13" customWidth="1"/>
    <col min="3" max="3" width="11.6640625" customWidth="1"/>
    <col min="4" max="4" width="12.109375" customWidth="1"/>
    <col min="5" max="5" width="12" customWidth="1"/>
    <col min="6" max="6" width="12.77734375" customWidth="1"/>
  </cols>
  <sheetData>
    <row r="3" spans="2:8" ht="15.6" x14ac:dyDescent="0.3">
      <c r="B3" s="34" t="s">
        <v>45</v>
      </c>
      <c r="C3" s="34"/>
      <c r="D3" s="34"/>
      <c r="E3" s="34"/>
      <c r="F3" s="34"/>
      <c r="G3" s="34"/>
      <c r="H3" s="34"/>
    </row>
    <row r="4" spans="2:8" x14ac:dyDescent="0.3">
      <c r="B4" s="18" t="s">
        <v>58</v>
      </c>
    </row>
    <row r="5" spans="2:8" x14ac:dyDescent="0.3">
      <c r="B5" s="35" t="s">
        <v>46</v>
      </c>
      <c r="C5" s="35"/>
    </row>
    <row r="7" spans="2:8" x14ac:dyDescent="0.3">
      <c r="B7" s="3" t="s">
        <v>47</v>
      </c>
      <c r="C7" s="3">
        <v>500</v>
      </c>
    </row>
    <row r="8" spans="2:8" x14ac:dyDescent="0.3">
      <c r="B8" s="3" t="s">
        <v>48</v>
      </c>
      <c r="C8" s="16"/>
      <c r="E8" t="s">
        <v>51</v>
      </c>
    </row>
    <row r="9" spans="2:8" x14ac:dyDescent="0.3">
      <c r="B9" s="3" t="s">
        <v>49</v>
      </c>
      <c r="C9" s="3">
        <f>C8*C7</f>
        <v>0</v>
      </c>
      <c r="D9" s="4" t="s">
        <v>50</v>
      </c>
    </row>
    <row r="11" spans="2:8" x14ac:dyDescent="0.3">
      <c r="B11" s="18" t="s">
        <v>59</v>
      </c>
    </row>
    <row r="12" spans="2:8" x14ac:dyDescent="0.3">
      <c r="B12" t="s">
        <v>52</v>
      </c>
    </row>
    <row r="15" spans="2:8" x14ac:dyDescent="0.3">
      <c r="B15" s="31" t="s">
        <v>53</v>
      </c>
      <c r="C15" s="31"/>
    </row>
    <row r="16" spans="2:8" ht="28.8" x14ac:dyDescent="0.3">
      <c r="B16" s="8" t="s">
        <v>54</v>
      </c>
      <c r="C16" s="17" t="s">
        <v>55</v>
      </c>
    </row>
    <row r="17" spans="2:28" x14ac:dyDescent="0.3">
      <c r="B17" s="14">
        <v>1</v>
      </c>
      <c r="C17" s="14" t="s">
        <v>56</v>
      </c>
      <c r="AB17" s="14">
        <v>877</v>
      </c>
    </row>
    <row r="18" spans="2:28" x14ac:dyDescent="0.3">
      <c r="B18" s="14">
        <v>2</v>
      </c>
      <c r="C18" s="14" t="s">
        <v>56</v>
      </c>
      <c r="AB18" s="14">
        <v>1149</v>
      </c>
    </row>
    <row r="19" spans="2:28" x14ac:dyDescent="0.3">
      <c r="B19" s="14">
        <v>3</v>
      </c>
      <c r="C19" s="14" t="s">
        <v>56</v>
      </c>
      <c r="AB19" s="14">
        <v>1140</v>
      </c>
    </row>
    <row r="20" spans="2:28" x14ac:dyDescent="0.3">
      <c r="B20" s="14">
        <v>4</v>
      </c>
      <c r="C20" s="14" t="s">
        <v>56</v>
      </c>
      <c r="AB20" s="14">
        <v>1465</v>
      </c>
    </row>
    <row r="21" spans="2:28" x14ac:dyDescent="0.3">
      <c r="B21" s="14">
        <v>5</v>
      </c>
      <c r="C21" s="14" t="s">
        <v>56</v>
      </c>
      <c r="AB21" s="14">
        <v>967</v>
      </c>
    </row>
    <row r="22" spans="2:28" x14ac:dyDescent="0.3">
      <c r="B22" s="14">
        <v>6</v>
      </c>
      <c r="C22" s="14" t="s">
        <v>56</v>
      </c>
      <c r="AB22" s="14">
        <v>1204</v>
      </c>
    </row>
    <row r="23" spans="2:28" x14ac:dyDescent="0.3">
      <c r="B23" s="14">
        <v>7</v>
      </c>
      <c r="C23" s="14" t="s">
        <v>56</v>
      </c>
      <c r="AB23" s="14">
        <v>1133</v>
      </c>
    </row>
    <row r="24" spans="2:28" x14ac:dyDescent="0.3">
      <c r="B24" s="14">
        <v>8</v>
      </c>
      <c r="C24" s="14" t="s">
        <v>56</v>
      </c>
      <c r="AB24" s="14">
        <v>1277</v>
      </c>
    </row>
    <row r="25" spans="2:28" x14ac:dyDescent="0.3">
      <c r="B25" s="14">
        <v>9</v>
      </c>
      <c r="C25" s="14" t="s">
        <v>56</v>
      </c>
      <c r="AB25" s="14">
        <v>1151</v>
      </c>
    </row>
    <row r="26" spans="2:28" x14ac:dyDescent="0.3">
      <c r="B26" s="14">
        <v>10</v>
      </c>
      <c r="C26" s="14" t="s">
        <v>56</v>
      </c>
      <c r="AB26" s="14">
        <v>950</v>
      </c>
    </row>
    <row r="29" spans="2:28" x14ac:dyDescent="0.3">
      <c r="D29" s="18" t="s">
        <v>61</v>
      </c>
    </row>
    <row r="30" spans="2:28" x14ac:dyDescent="0.3">
      <c r="D30" t="s">
        <v>60</v>
      </c>
    </row>
    <row r="31" spans="2:28" x14ac:dyDescent="0.3">
      <c r="D31" t="s">
        <v>62</v>
      </c>
    </row>
    <row r="33" spans="4:10" ht="28.8" x14ac:dyDescent="0.3">
      <c r="D33" s="9" t="s">
        <v>57</v>
      </c>
      <c r="E33" s="9" t="s">
        <v>69</v>
      </c>
      <c r="F33" s="9" t="s">
        <v>68</v>
      </c>
    </row>
    <row r="34" spans="4:10" x14ac:dyDescent="0.3">
      <c r="D34" s="14"/>
      <c r="E34" s="14"/>
      <c r="F34" s="14"/>
    </row>
    <row r="35" spans="4:10" x14ac:dyDescent="0.3">
      <c r="D35" s="14"/>
      <c r="E35" s="14"/>
      <c r="F35" s="14"/>
    </row>
    <row r="36" spans="4:10" x14ac:dyDescent="0.3">
      <c r="D36" s="14"/>
      <c r="E36" s="14"/>
      <c r="F36" s="14"/>
    </row>
    <row r="37" spans="4:10" x14ac:dyDescent="0.3">
      <c r="D37" s="14"/>
      <c r="E37" s="14"/>
      <c r="F37" s="14"/>
    </row>
    <row r="38" spans="4:10" x14ac:dyDescent="0.3">
      <c r="D38" s="14"/>
      <c r="E38" s="14"/>
      <c r="F38" s="14"/>
    </row>
    <row r="39" spans="4:10" x14ac:dyDescent="0.3">
      <c r="D39" s="14"/>
      <c r="E39" s="14"/>
      <c r="F39" s="14"/>
    </row>
    <row r="40" spans="4:10" x14ac:dyDescent="0.3">
      <c r="D40" s="14"/>
      <c r="E40" s="14"/>
      <c r="F40" s="14"/>
    </row>
    <row r="41" spans="4:10" x14ac:dyDescent="0.3">
      <c r="D41" s="14"/>
      <c r="E41" s="14"/>
      <c r="F41" s="14"/>
    </row>
    <row r="42" spans="4:10" x14ac:dyDescent="0.3">
      <c r="D42" s="14"/>
      <c r="E42" s="14"/>
      <c r="F42" s="14"/>
    </row>
    <row r="43" spans="4:10" x14ac:dyDescent="0.3">
      <c r="D43" s="14"/>
      <c r="E43" s="14"/>
      <c r="F43" s="14"/>
    </row>
    <row r="47" spans="4:10" x14ac:dyDescent="0.3">
      <c r="J47" s="18" t="s">
        <v>64</v>
      </c>
    </row>
    <row r="48" spans="4:10" x14ac:dyDescent="0.3">
      <c r="J48" t="s">
        <v>63</v>
      </c>
    </row>
    <row r="50" spans="2:10" x14ac:dyDescent="0.3">
      <c r="J50" t="s">
        <v>65</v>
      </c>
    </row>
    <row r="51" spans="2:10" x14ac:dyDescent="0.3">
      <c r="J51" t="s">
        <v>66</v>
      </c>
    </row>
    <row r="53" spans="2:10" x14ac:dyDescent="0.3">
      <c r="B53" s="18" t="s">
        <v>70</v>
      </c>
    </row>
    <row r="54" spans="2:10" x14ac:dyDescent="0.3">
      <c r="B54" t="s">
        <v>67</v>
      </c>
    </row>
    <row r="56" spans="2:10" x14ac:dyDescent="0.3">
      <c r="B56" t="s">
        <v>71</v>
      </c>
    </row>
    <row r="59" spans="2:10" x14ac:dyDescent="0.3">
      <c r="B59" t="s">
        <v>72</v>
      </c>
    </row>
    <row r="62" spans="2:10" x14ac:dyDescent="0.3">
      <c r="B62" t="s">
        <v>73</v>
      </c>
    </row>
    <row r="64" spans="2:10" x14ac:dyDescent="0.3">
      <c r="B64" t="s">
        <v>72</v>
      </c>
    </row>
    <row r="66" spans="2:6" x14ac:dyDescent="0.3">
      <c r="B66" s="4" t="s">
        <v>76</v>
      </c>
      <c r="C66" s="4"/>
      <c r="D66" s="4"/>
      <c r="E66" s="4"/>
      <c r="F66" s="4"/>
    </row>
    <row r="67" spans="2:6" x14ac:dyDescent="0.3">
      <c r="B67" t="s">
        <v>74</v>
      </c>
    </row>
    <row r="68" spans="2:6" x14ac:dyDescent="0.3">
      <c r="B68" t="s">
        <v>75</v>
      </c>
    </row>
    <row r="70" spans="2:6" x14ac:dyDescent="0.3">
      <c r="B70" t="s">
        <v>77</v>
      </c>
    </row>
    <row r="75" spans="2:6" x14ac:dyDescent="0.3">
      <c r="B75" s="18" t="s">
        <v>78</v>
      </c>
    </row>
    <row r="77" spans="2:6" x14ac:dyDescent="0.3">
      <c r="B77" s="36" t="s">
        <v>79</v>
      </c>
      <c r="C77" s="36"/>
    </row>
    <row r="78" spans="2:6" x14ac:dyDescent="0.3">
      <c r="B78" s="3" t="s">
        <v>80</v>
      </c>
      <c r="C78" s="14"/>
    </row>
    <row r="79" spans="2:6" ht="28.8" x14ac:dyDescent="0.3">
      <c r="B79" s="5" t="s">
        <v>85</v>
      </c>
      <c r="C79" s="14"/>
    </row>
    <row r="80" spans="2:6" x14ac:dyDescent="0.3">
      <c r="B80" s="3" t="s">
        <v>82</v>
      </c>
      <c r="C80" s="3" t="s">
        <v>84</v>
      </c>
    </row>
    <row r="81" spans="2:3" x14ac:dyDescent="0.3">
      <c r="B81" s="20" t="s">
        <v>72</v>
      </c>
      <c r="C81" s="3" t="e">
        <f>$C$78-($C$79*$C$80)</f>
        <v>#VALUE!</v>
      </c>
    </row>
    <row r="82" spans="2:3" x14ac:dyDescent="0.3">
      <c r="B82" s="20" t="s">
        <v>83</v>
      </c>
      <c r="C82" s="3" t="e">
        <f>C80*C81</f>
        <v>#VALUE!</v>
      </c>
    </row>
    <row r="86" spans="2:3" x14ac:dyDescent="0.3">
      <c r="B86" t="s">
        <v>86</v>
      </c>
    </row>
    <row r="87" spans="2:3" x14ac:dyDescent="0.3">
      <c r="B87" t="s">
        <v>87</v>
      </c>
    </row>
  </sheetData>
  <mergeCells count="4">
    <mergeCell ref="B3:H3"/>
    <mergeCell ref="B5:C5"/>
    <mergeCell ref="B15:C15"/>
    <mergeCell ref="B77:C7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zoomScale="120" zoomScaleNormal="120" workbookViewId="0">
      <selection activeCell="B1" sqref="B1"/>
    </sheetView>
  </sheetViews>
  <sheetFormatPr defaultRowHeight="14.4" x14ac:dyDescent="0.3"/>
  <cols>
    <col min="2" max="2" width="12.77734375" customWidth="1"/>
    <col min="3" max="3" width="10.6640625" customWidth="1"/>
  </cols>
  <sheetData>
    <row r="2" spans="2:9" x14ac:dyDescent="0.3">
      <c r="B2" s="36" t="s">
        <v>92</v>
      </c>
      <c r="C2" s="36"/>
      <c r="D2" s="36"/>
      <c r="E2" s="36"/>
      <c r="F2" s="36"/>
      <c r="G2" s="36"/>
      <c r="H2" s="36"/>
      <c r="I2" s="36"/>
    </row>
    <row r="4" spans="2:9" x14ac:dyDescent="0.3">
      <c r="B4" t="s">
        <v>72</v>
      </c>
    </row>
    <row r="6" spans="2:9" x14ac:dyDescent="0.3">
      <c r="B6" s="21" t="s">
        <v>91</v>
      </c>
      <c r="C6" s="22" t="s">
        <v>89</v>
      </c>
    </row>
    <row r="7" spans="2:9" x14ac:dyDescent="0.3">
      <c r="B7" s="3" t="s">
        <v>80</v>
      </c>
      <c r="C7" s="3"/>
    </row>
    <row r="8" spans="2:9" ht="28.8" x14ac:dyDescent="0.3">
      <c r="B8" s="5" t="s">
        <v>81</v>
      </c>
      <c r="C8" s="3"/>
    </row>
    <row r="9" spans="2:9" x14ac:dyDescent="0.3">
      <c r="B9" s="3" t="s">
        <v>82</v>
      </c>
      <c r="C9" s="3" t="s">
        <v>84</v>
      </c>
      <c r="D9" s="23" t="s">
        <v>90</v>
      </c>
      <c r="E9" s="23"/>
      <c r="F9" s="23"/>
    </row>
    <row r="10" spans="2:9" x14ac:dyDescent="0.3">
      <c r="B10" s="20" t="s">
        <v>72</v>
      </c>
      <c r="C10" s="3" t="e">
        <f>C7-(C8*C9)</f>
        <v>#VALUE!</v>
      </c>
    </row>
    <row r="11" spans="2:9" x14ac:dyDescent="0.3">
      <c r="B11" s="20" t="s">
        <v>83</v>
      </c>
      <c r="C11" s="3" t="e">
        <f>C9*C10</f>
        <v>#VALUE!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120" zoomScaleNormal="120" workbookViewId="0">
      <selection activeCell="B4" sqref="B4"/>
    </sheetView>
  </sheetViews>
  <sheetFormatPr defaultRowHeight="14.4" x14ac:dyDescent="0.3"/>
  <cols>
    <col min="3" max="3" width="13.77734375" customWidth="1"/>
    <col min="4" max="4" width="12.88671875" customWidth="1"/>
  </cols>
  <sheetData>
    <row r="2" spans="2:8" ht="18" x14ac:dyDescent="0.35">
      <c r="B2" s="32" t="s">
        <v>93</v>
      </c>
      <c r="C2" s="32"/>
      <c r="D2" s="32"/>
      <c r="E2" s="32"/>
      <c r="F2" s="32"/>
      <c r="G2" s="32"/>
      <c r="H2" s="32"/>
    </row>
    <row r="4" spans="2:8" x14ac:dyDescent="0.3">
      <c r="B4" t="s">
        <v>72</v>
      </c>
    </row>
    <row r="7" spans="2:8" x14ac:dyDescent="0.3">
      <c r="C7" s="37" t="s">
        <v>91</v>
      </c>
      <c r="D7" s="38"/>
    </row>
    <row r="8" spans="2:8" x14ac:dyDescent="0.3">
      <c r="C8" s="3" t="s">
        <v>80</v>
      </c>
      <c r="D8" s="3"/>
    </row>
    <row r="9" spans="2:8" ht="28.8" x14ac:dyDescent="0.3">
      <c r="C9" s="5" t="s">
        <v>81</v>
      </c>
      <c r="D9" s="3"/>
    </row>
    <row r="10" spans="2:8" x14ac:dyDescent="0.3">
      <c r="B10" s="39" t="s">
        <v>82</v>
      </c>
      <c r="C10" s="20" t="s">
        <v>94</v>
      </c>
      <c r="D10" s="3" t="s">
        <v>84</v>
      </c>
      <c r="E10" s="23" t="s">
        <v>95</v>
      </c>
      <c r="F10" s="23"/>
      <c r="G10" s="23"/>
      <c r="H10" s="23"/>
    </row>
    <row r="11" spans="2:8" x14ac:dyDescent="0.3">
      <c r="B11" s="39"/>
      <c r="C11" s="20" t="s">
        <v>96</v>
      </c>
      <c r="D11" s="3" t="s">
        <v>84</v>
      </c>
      <c r="E11" s="23" t="s">
        <v>97</v>
      </c>
      <c r="F11" s="23"/>
      <c r="G11" s="23"/>
      <c r="H11" s="23"/>
    </row>
    <row r="12" spans="2:8" x14ac:dyDescent="0.3">
      <c r="B12" s="39" t="s">
        <v>98</v>
      </c>
      <c r="C12" s="20" t="s">
        <v>94</v>
      </c>
      <c r="D12" s="3" t="e">
        <f>D8-(D9*D10)</f>
        <v>#VALUE!</v>
      </c>
    </row>
    <row r="13" spans="2:8" x14ac:dyDescent="0.3">
      <c r="B13" s="39"/>
      <c r="C13" s="20" t="s">
        <v>96</v>
      </c>
      <c r="D13" s="3" t="e">
        <f>(D8-(D9*D11)) - (D8-(D9*D10))</f>
        <v>#VALUE!</v>
      </c>
    </row>
    <row r="14" spans="2:8" x14ac:dyDescent="0.3">
      <c r="B14" s="39" t="s">
        <v>31</v>
      </c>
      <c r="C14" s="20" t="s">
        <v>94</v>
      </c>
      <c r="D14" s="3" t="e">
        <f>D10*D12</f>
        <v>#VALUE!</v>
      </c>
    </row>
    <row r="15" spans="2:8" x14ac:dyDescent="0.3">
      <c r="B15" s="39"/>
      <c r="C15" s="20" t="s">
        <v>96</v>
      </c>
      <c r="D15" s="3" t="e">
        <f>D11*D13</f>
        <v>#VALUE!</v>
      </c>
    </row>
    <row r="16" spans="2:8" x14ac:dyDescent="0.3">
      <c r="C16" s="20" t="s">
        <v>99</v>
      </c>
      <c r="D16" s="3" t="e">
        <f>SUM(D14:D15)</f>
        <v>#VALUE!</v>
      </c>
    </row>
    <row r="17" spans="3:4" x14ac:dyDescent="0.3">
      <c r="C17" s="20" t="s">
        <v>100</v>
      </c>
      <c r="D17" s="3" t="e">
        <f>SUM(D12:D13)</f>
        <v>#VALUE!</v>
      </c>
    </row>
  </sheetData>
  <mergeCells count="5">
    <mergeCell ref="B2:H2"/>
    <mergeCell ref="C7:D7"/>
    <mergeCell ref="B10:B11"/>
    <mergeCell ref="B12:B13"/>
    <mergeCell ref="B14:B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="120" zoomScaleNormal="120" workbookViewId="0">
      <selection activeCell="B1" sqref="B1"/>
    </sheetView>
  </sheetViews>
  <sheetFormatPr defaultRowHeight="14.4" x14ac:dyDescent="0.3"/>
  <cols>
    <col min="3" max="3" width="12.77734375" customWidth="1"/>
    <col min="4" max="4" width="10.33203125" customWidth="1"/>
  </cols>
  <sheetData>
    <row r="2" spans="2:8" ht="18" x14ac:dyDescent="0.35">
      <c r="B2" s="32" t="s">
        <v>101</v>
      </c>
      <c r="C2" s="32"/>
      <c r="D2" s="32"/>
      <c r="E2" s="32"/>
      <c r="F2" s="32"/>
      <c r="G2" s="32"/>
      <c r="H2" s="32"/>
    </row>
    <row r="4" spans="2:8" x14ac:dyDescent="0.3">
      <c r="B4" t="s">
        <v>72</v>
      </c>
    </row>
    <row r="7" spans="2:8" x14ac:dyDescent="0.3">
      <c r="C7" s="40" t="s">
        <v>88</v>
      </c>
      <c r="D7" s="40"/>
    </row>
    <row r="8" spans="2:8" x14ac:dyDescent="0.3">
      <c r="C8" s="3" t="s">
        <v>80</v>
      </c>
      <c r="D8" s="3"/>
    </row>
    <row r="9" spans="2:8" ht="28.8" x14ac:dyDescent="0.3">
      <c r="C9" s="5" t="s">
        <v>81</v>
      </c>
      <c r="D9" s="3"/>
    </row>
    <row r="10" spans="2:8" x14ac:dyDescent="0.3">
      <c r="B10" s="39" t="s">
        <v>82</v>
      </c>
      <c r="C10" s="20" t="s">
        <v>94</v>
      </c>
      <c r="D10" s="3" t="s">
        <v>84</v>
      </c>
      <c r="E10" s="23" t="s">
        <v>95</v>
      </c>
      <c r="F10" s="23"/>
      <c r="G10" s="23"/>
      <c r="H10" s="23"/>
    </row>
    <row r="11" spans="2:8" x14ac:dyDescent="0.3">
      <c r="B11" s="39"/>
      <c r="C11" s="20" t="s">
        <v>96</v>
      </c>
      <c r="D11" s="3" t="s">
        <v>84</v>
      </c>
      <c r="E11" s="23" t="s">
        <v>97</v>
      </c>
      <c r="F11" s="23"/>
      <c r="G11" s="23"/>
      <c r="H11" s="23"/>
    </row>
    <row r="12" spans="2:8" x14ac:dyDescent="0.3">
      <c r="B12" s="39" t="s">
        <v>98</v>
      </c>
      <c r="C12" s="20" t="s">
        <v>94</v>
      </c>
      <c r="D12" s="3" t="e">
        <f>(D8-(D9*D10))*1.2</f>
        <v>#VALUE!</v>
      </c>
    </row>
    <row r="13" spans="2:8" x14ac:dyDescent="0.3">
      <c r="B13" s="39"/>
      <c r="C13" s="20" t="s">
        <v>96</v>
      </c>
      <c r="D13" s="3" t="e">
        <f>((D8-(D9*D11))-(D8-(D9*D10)))*0.8</f>
        <v>#VALUE!</v>
      </c>
    </row>
    <row r="14" spans="2:8" x14ac:dyDescent="0.3">
      <c r="B14" s="39" t="s">
        <v>31</v>
      </c>
      <c r="C14" s="20" t="s">
        <v>94</v>
      </c>
      <c r="D14" s="3" t="e">
        <f>D10*D12</f>
        <v>#VALUE!</v>
      </c>
    </row>
    <row r="15" spans="2:8" x14ac:dyDescent="0.3">
      <c r="B15" s="39"/>
      <c r="C15" s="20" t="s">
        <v>96</v>
      </c>
      <c r="D15" s="3" t="e">
        <f>D11*D13</f>
        <v>#VALUE!</v>
      </c>
    </row>
    <row r="16" spans="2:8" x14ac:dyDescent="0.3">
      <c r="C16" s="20" t="s">
        <v>99</v>
      </c>
      <c r="D16" s="3" t="e">
        <f>SUM(D14:D15)</f>
        <v>#VALUE!</v>
      </c>
    </row>
    <row r="17" spans="3:4" x14ac:dyDescent="0.3">
      <c r="C17" s="20" t="s">
        <v>100</v>
      </c>
      <c r="D17" s="3" t="e">
        <f>SUM(D12:D13)</f>
        <v>#VALUE!</v>
      </c>
    </row>
  </sheetData>
  <mergeCells count="5">
    <mergeCell ref="B2:H2"/>
    <mergeCell ref="C7:D7"/>
    <mergeCell ref="B10:B11"/>
    <mergeCell ref="B12:B13"/>
    <mergeCell ref="B14:B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1"/>
  <sheetViews>
    <sheetView zoomScale="120" zoomScaleNormal="120" workbookViewId="0">
      <selection activeCell="B1" sqref="B1"/>
    </sheetView>
  </sheetViews>
  <sheetFormatPr defaultRowHeight="14.4" x14ac:dyDescent="0.3"/>
  <cols>
    <col min="3" max="3" width="10.6640625" customWidth="1"/>
    <col min="4" max="4" width="10.109375" customWidth="1"/>
    <col min="5" max="6" width="10.21875" customWidth="1"/>
  </cols>
  <sheetData>
    <row r="3" spans="2:12" ht="18" x14ac:dyDescent="0.35">
      <c r="B3" s="24" t="s">
        <v>102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8" x14ac:dyDescent="0.35">
      <c r="B4" s="24" t="s">
        <v>103</v>
      </c>
      <c r="C4" s="24"/>
      <c r="D4" s="24"/>
      <c r="E4" s="24"/>
      <c r="F4" s="24"/>
      <c r="G4" s="24"/>
      <c r="H4" s="24"/>
      <c r="I4" s="24"/>
      <c r="J4" s="24"/>
      <c r="K4" s="24"/>
      <c r="L4" s="24"/>
    </row>
    <row r="7" spans="2:12" x14ac:dyDescent="0.3">
      <c r="B7" s="41" t="s">
        <v>104</v>
      </c>
      <c r="C7" s="41"/>
    </row>
    <row r="8" spans="2:12" ht="15.6" x14ac:dyDescent="0.3">
      <c r="B8" s="25" t="s">
        <v>105</v>
      </c>
      <c r="C8" s="25"/>
      <c r="D8" s="25"/>
      <c r="E8" s="25"/>
      <c r="F8" s="25"/>
      <c r="G8" s="25"/>
      <c r="H8" s="25"/>
    </row>
    <row r="9" spans="2:12" ht="15.6" x14ac:dyDescent="0.3">
      <c r="B9" s="25" t="s">
        <v>106</v>
      </c>
      <c r="C9" s="25"/>
      <c r="D9" s="25"/>
      <c r="E9" s="25"/>
      <c r="F9" s="25"/>
      <c r="G9" s="25"/>
      <c r="H9" s="25"/>
    </row>
    <row r="10" spans="2:12" ht="15.6" x14ac:dyDescent="0.3">
      <c r="B10" s="26" t="s">
        <v>107</v>
      </c>
      <c r="C10" s="26"/>
      <c r="D10" s="26"/>
      <c r="E10" s="26"/>
      <c r="F10" s="25"/>
      <c r="G10" s="25"/>
      <c r="H10" s="25"/>
    </row>
    <row r="11" spans="2:12" ht="15.6" x14ac:dyDescent="0.3">
      <c r="B11" s="26" t="s">
        <v>108</v>
      </c>
      <c r="C11" s="26"/>
      <c r="D11" s="26"/>
      <c r="E11" s="26"/>
      <c r="F11" s="25"/>
      <c r="G11" s="25"/>
      <c r="H11" s="25"/>
    </row>
    <row r="12" spans="2:12" ht="15.6" x14ac:dyDescent="0.3">
      <c r="B12" s="26" t="s">
        <v>109</v>
      </c>
      <c r="C12" s="26"/>
      <c r="D12" s="26"/>
      <c r="E12" s="26"/>
      <c r="F12" s="25"/>
      <c r="G12" s="25"/>
      <c r="H12" s="25"/>
    </row>
    <row r="14" spans="2:12" x14ac:dyDescent="0.3">
      <c r="B14" s="22" t="s">
        <v>110</v>
      </c>
      <c r="C14" s="22"/>
      <c r="D14" s="22"/>
      <c r="E14" s="22"/>
      <c r="F14" s="22"/>
      <c r="G14" s="22"/>
      <c r="H14" s="22"/>
    </row>
    <row r="17" spans="2:6" x14ac:dyDescent="0.3">
      <c r="C17" s="19" t="s">
        <v>111</v>
      </c>
      <c r="D17" s="19" t="s">
        <v>112</v>
      </c>
      <c r="E17" s="19" t="s">
        <v>113</v>
      </c>
    </row>
    <row r="18" spans="2:6" x14ac:dyDescent="0.3">
      <c r="B18" s="19" t="s">
        <v>114</v>
      </c>
      <c r="C18" s="19">
        <v>300</v>
      </c>
      <c r="D18" s="19">
        <v>300</v>
      </c>
      <c r="E18" s="19">
        <v>300</v>
      </c>
    </row>
    <row r="19" spans="2:6" x14ac:dyDescent="0.3">
      <c r="B19" s="19" t="s">
        <v>115</v>
      </c>
      <c r="C19" s="19">
        <v>-1</v>
      </c>
      <c r="D19" s="19">
        <v>-1.3</v>
      </c>
      <c r="E19" s="19">
        <v>-1.8</v>
      </c>
    </row>
    <row r="20" spans="2:6" x14ac:dyDescent="0.3">
      <c r="B20" s="19" t="s">
        <v>116</v>
      </c>
      <c r="C20" s="27" t="s">
        <v>117</v>
      </c>
      <c r="D20" s="27" t="s">
        <v>117</v>
      </c>
      <c r="E20" s="27" t="s">
        <v>117</v>
      </c>
    </row>
    <row r="21" spans="2:6" x14ac:dyDescent="0.3">
      <c r="B21" s="19" t="s">
        <v>118</v>
      </c>
      <c r="C21" s="3" t="e">
        <f>C18+(C19*C20)</f>
        <v>#VALUE!</v>
      </c>
      <c r="D21" s="3" t="e">
        <f t="shared" ref="D21:E21" si="0">D18+(D19*D20)</f>
        <v>#VALUE!</v>
      </c>
      <c r="E21" s="3" t="e">
        <f t="shared" si="0"/>
        <v>#VALUE!</v>
      </c>
      <c r="F21" t="e">
        <f>SUM(C21:E21)</f>
        <v>#VALUE!</v>
      </c>
    </row>
    <row r="22" spans="2:6" x14ac:dyDescent="0.3">
      <c r="B22" s="19" t="s">
        <v>119</v>
      </c>
      <c r="C22" s="3" t="e">
        <f>C21*C20</f>
        <v>#VALUE!</v>
      </c>
      <c r="D22" s="3" t="e">
        <f t="shared" ref="D22:E22" si="1">D21*D20</f>
        <v>#VALUE!</v>
      </c>
      <c r="E22" s="3" t="e">
        <f t="shared" si="1"/>
        <v>#VALUE!</v>
      </c>
      <c r="F22" t="e">
        <f>SUM(C22:E22)</f>
        <v>#VALUE!</v>
      </c>
    </row>
    <row r="24" spans="2:6" x14ac:dyDescent="0.3">
      <c r="B24" s="19" t="s">
        <v>120</v>
      </c>
      <c r="C24" s="19">
        <v>100</v>
      </c>
    </row>
    <row r="26" spans="2:6" x14ac:dyDescent="0.3">
      <c r="C26" s="19" t="s">
        <v>111</v>
      </c>
      <c r="D26" s="19" t="s">
        <v>112</v>
      </c>
      <c r="E26" s="19" t="s">
        <v>113</v>
      </c>
    </row>
    <row r="27" spans="2:6" x14ac:dyDescent="0.3">
      <c r="B27" s="19" t="s">
        <v>114</v>
      </c>
      <c r="C27" s="19">
        <v>300</v>
      </c>
      <c r="D27" s="19">
        <v>300</v>
      </c>
      <c r="E27" s="19">
        <v>300</v>
      </c>
    </row>
    <row r="28" spans="2:6" x14ac:dyDescent="0.3">
      <c r="B28" s="19" t="s">
        <v>115</v>
      </c>
      <c r="C28" s="19">
        <v>-1</v>
      </c>
      <c r="D28" s="19">
        <v>-1.3</v>
      </c>
      <c r="E28" s="19">
        <v>-1.8</v>
      </c>
    </row>
    <row r="29" spans="2:6" x14ac:dyDescent="0.3">
      <c r="B29" s="19" t="s">
        <v>116</v>
      </c>
      <c r="C29" s="28" t="s">
        <v>117</v>
      </c>
      <c r="D29" s="28" t="s">
        <v>117</v>
      </c>
      <c r="E29" s="28" t="s">
        <v>117</v>
      </c>
    </row>
    <row r="30" spans="2:6" x14ac:dyDescent="0.3">
      <c r="B30" s="19" t="s">
        <v>118</v>
      </c>
      <c r="C30" s="3" t="e">
        <f>C27+(C28*C29)</f>
        <v>#VALUE!</v>
      </c>
      <c r="D30" s="3" t="e">
        <f t="shared" ref="D30:E30" si="2">D27+(D28*D29)</f>
        <v>#VALUE!</v>
      </c>
      <c r="E30" s="3" t="e">
        <f t="shared" si="2"/>
        <v>#VALUE!</v>
      </c>
      <c r="F30" t="e">
        <f>SUM(C30:E30)</f>
        <v>#VALUE!</v>
      </c>
    </row>
    <row r="31" spans="2:6" x14ac:dyDescent="0.3">
      <c r="B31" s="19" t="s">
        <v>121</v>
      </c>
      <c r="C31" s="3" t="e">
        <f>C30*(C29-$C$24)</f>
        <v>#VALUE!</v>
      </c>
      <c r="D31" s="3" t="e">
        <f t="shared" ref="D31:E31" si="3">D30*(D29-$C$24)</f>
        <v>#VALUE!</v>
      </c>
      <c r="E31" s="3" t="e">
        <f t="shared" si="3"/>
        <v>#VALUE!</v>
      </c>
      <c r="F31" t="e">
        <f>SUM(C31:E31)</f>
        <v>#VALUE!</v>
      </c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 Management</vt:lpstr>
      <vt:lpstr>General Analysis</vt:lpstr>
      <vt:lpstr>Analysis 1</vt:lpstr>
      <vt:lpstr>Analysis 2</vt:lpstr>
      <vt:lpstr>Analysis 3</vt:lpstr>
      <vt:lpstr>Analysis 4</vt:lpstr>
      <vt:lpstr>Market Down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2023-02-02T19:58:46Z</dcterms:modified>
</cp:coreProperties>
</file>