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83" i="1"/>
  <c r="C81"/>
  <c r="C79"/>
  <c r="C77"/>
  <c r="C76"/>
  <c r="C75"/>
  <c r="C61"/>
  <c r="E58"/>
  <c r="E56"/>
  <c r="E43"/>
  <c r="F43" s="1"/>
  <c r="G43" s="1"/>
  <c r="C44" s="1"/>
  <c r="C39"/>
  <c r="D30"/>
  <c r="D29"/>
  <c r="C26"/>
  <c r="C24"/>
  <c r="C23"/>
  <c r="C12"/>
  <c r="C10"/>
  <c r="E44" l="1"/>
  <c r="F44" s="1"/>
  <c r="C50" s="1"/>
  <c r="G44" l="1"/>
  <c r="C45" s="1"/>
  <c r="E45" l="1"/>
  <c r="F45" s="1"/>
  <c r="G45" s="1"/>
  <c r="C46" s="1"/>
  <c r="E46" l="1"/>
  <c r="F46" s="1"/>
  <c r="G46" s="1"/>
  <c r="C47" s="1"/>
  <c r="E47" l="1"/>
  <c r="F47" s="1"/>
  <c r="G47" s="1"/>
</calcChain>
</file>

<file path=xl/sharedStrings.xml><?xml version="1.0" encoding="utf-8"?>
<sst xmlns="http://schemas.openxmlformats.org/spreadsheetml/2006/main" count="68" uniqueCount="52">
  <si>
    <t>Question 1:</t>
  </si>
  <si>
    <t>FVA =</t>
  </si>
  <si>
    <t>A{[(1+r)^n - 1]/r}</t>
  </si>
  <si>
    <t>n=</t>
  </si>
  <si>
    <t>5 years</t>
  </si>
  <si>
    <t>r=</t>
  </si>
  <si>
    <t>2000000=</t>
  </si>
  <si>
    <t>A{[1+.12)^5-1]/0.12</t>
  </si>
  <si>
    <t>A=</t>
  </si>
  <si>
    <t>Question 2:</t>
  </si>
  <si>
    <t xml:space="preserve">A = </t>
  </si>
  <si>
    <t>Compounded quarterly</t>
  </si>
  <si>
    <t>( Accumulated value)</t>
  </si>
  <si>
    <t>Effective Rate =</t>
  </si>
  <si>
    <t>Question 3:</t>
  </si>
  <si>
    <t>PV =</t>
  </si>
  <si>
    <t>A*PVIFA(r,n)</t>
  </si>
  <si>
    <t>1000000=</t>
  </si>
  <si>
    <t>A*PVIFA(15%,5)</t>
  </si>
  <si>
    <t>A*3.352</t>
  </si>
  <si>
    <t>YEAR</t>
  </si>
  <si>
    <t>BEGINNING</t>
  </si>
  <si>
    <t>INSTALMENT</t>
  </si>
  <si>
    <t>INTEREST @ 15%</t>
  </si>
  <si>
    <t>PRINCIPAL REPAYMENT</t>
  </si>
  <si>
    <t>OUTSTANDING</t>
  </si>
  <si>
    <t>LOAN AMOUNT</t>
  </si>
  <si>
    <t>Principal repayment for the end of year 2 = 170580</t>
  </si>
  <si>
    <t>% of instalment is utilised towards principal repayment.</t>
  </si>
  <si>
    <t>Question 4:</t>
  </si>
  <si>
    <t xml:space="preserve">Value of Bond (Po) = </t>
  </si>
  <si>
    <t>Present value at required rate of Summation of Interest for n years +present value of face value of bond discounted at required rate</t>
  </si>
  <si>
    <t>C=</t>
  </si>
  <si>
    <t>100*14%/2</t>
  </si>
  <si>
    <t>5*2</t>
  </si>
  <si>
    <t>10 years</t>
  </si>
  <si>
    <t>A [{1-(1/1+r)^n}/r]</t>
  </si>
  <si>
    <t>16%/2</t>
  </si>
  <si>
    <t>Po =</t>
  </si>
  <si>
    <t>7(1-(1/1.08)^10)/0.08 + 100/(1.08)^10</t>
  </si>
  <si>
    <t>Value of Bond =</t>
  </si>
  <si>
    <t>Question 5:</t>
  </si>
  <si>
    <t>P= 900</t>
  </si>
  <si>
    <t>M = 1000</t>
  </si>
  <si>
    <t>C = 14%</t>
  </si>
  <si>
    <t>n=5 years</t>
  </si>
  <si>
    <t>YTM =</t>
  </si>
  <si>
    <t>C + (M-P)/n</t>
  </si>
  <si>
    <t>0.4*M +0.6 * P</t>
  </si>
  <si>
    <t>P @ 17% =</t>
  </si>
  <si>
    <t>p @ 18%=</t>
  </si>
  <si>
    <t>(1+r)^n-1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</si>
</sst>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H84"/>
  <sheetViews>
    <sheetView tabSelected="1" topLeftCell="A19" workbookViewId="0">
      <selection activeCell="D31" sqref="D31"/>
    </sheetView>
  </sheetViews>
  <sheetFormatPr defaultRowHeight="15"/>
  <cols>
    <col min="4" max="4" width="13.7109375" customWidth="1"/>
    <col min="5" max="5" width="16.85546875" customWidth="1"/>
    <col min="6" max="6" width="19.85546875" customWidth="1"/>
    <col min="7" max="7" width="14.5703125" customWidth="1"/>
  </cols>
  <sheetData>
    <row r="2" spans="2:3">
      <c r="B2" s="1" t="s">
        <v>0</v>
      </c>
    </row>
    <row r="3" spans="2:3">
      <c r="B3" t="s">
        <v>1</v>
      </c>
      <c r="C3" t="s">
        <v>2</v>
      </c>
    </row>
    <row r="5" spans="2:3">
      <c r="B5" t="s">
        <v>1</v>
      </c>
      <c r="C5">
        <v>2000000</v>
      </c>
    </row>
    <row r="6" spans="2:3">
      <c r="B6" t="s">
        <v>3</v>
      </c>
      <c r="C6" t="s">
        <v>4</v>
      </c>
    </row>
    <row r="7" spans="2:3">
      <c r="B7" t="s">
        <v>5</v>
      </c>
      <c r="C7" s="2">
        <v>0.12</v>
      </c>
    </row>
    <row r="9" spans="2:3">
      <c r="B9" t="s">
        <v>6</v>
      </c>
      <c r="C9" t="s">
        <v>7</v>
      </c>
    </row>
    <row r="10" spans="2:3">
      <c r="C10">
        <f>((1.12)^5-1)/0.12</f>
        <v>6.3528473600000046</v>
      </c>
    </row>
    <row r="12" spans="2:3">
      <c r="B12" t="s">
        <v>8</v>
      </c>
      <c r="C12">
        <f>2000000/6.352847</f>
        <v>314819.48172213184</v>
      </c>
    </row>
    <row r="15" spans="2:3">
      <c r="B15" s="1" t="s">
        <v>9</v>
      </c>
    </row>
    <row r="16" spans="2:3">
      <c r="B16" t="s">
        <v>1</v>
      </c>
      <c r="C16" t="s">
        <v>2</v>
      </c>
    </row>
    <row r="18" spans="2:4">
      <c r="B18" t="s">
        <v>10</v>
      </c>
      <c r="C18">
        <v>8000</v>
      </c>
    </row>
    <row r="19" spans="2:4">
      <c r="B19" t="s">
        <v>3</v>
      </c>
      <c r="C19" t="s">
        <v>4</v>
      </c>
    </row>
    <row r="20" spans="2:4">
      <c r="B20" t="s">
        <v>5</v>
      </c>
      <c r="C20" s="2">
        <v>0.08</v>
      </c>
    </row>
    <row r="22" spans="2:4">
      <c r="B22" t="s">
        <v>11</v>
      </c>
    </row>
    <row r="23" spans="2:4">
      <c r="B23" t="s">
        <v>3</v>
      </c>
      <c r="C23">
        <f>5*4</f>
        <v>20</v>
      </c>
    </row>
    <row r="24" spans="2:4">
      <c r="B24" t="s">
        <v>5</v>
      </c>
      <c r="C24">
        <f>0.08/4</f>
        <v>0.02</v>
      </c>
    </row>
    <row r="26" spans="2:4">
      <c r="B26" t="s">
        <v>1</v>
      </c>
      <c r="C26">
        <f>8000*((1.02)^20-1)/0.02</f>
        <v>194378.95839134167</v>
      </c>
    </row>
    <row r="27" spans="2:4">
      <c r="B27" t="s">
        <v>12</v>
      </c>
    </row>
    <row r="28" spans="2:4">
      <c r="B28" t="s">
        <v>13</v>
      </c>
      <c r="D28" t="s">
        <v>51</v>
      </c>
    </row>
    <row r="29" spans="2:4">
      <c r="D29">
        <f>((1.02)^4)-1</f>
        <v>8.2432159999999977E-2</v>
      </c>
    </row>
    <row r="30" spans="2:4">
      <c r="D30">
        <f>D29*100</f>
        <v>8.2432159999999968</v>
      </c>
    </row>
    <row r="31" spans="2:4">
      <c r="D31" s="3">
        <v>8.2500000000000004E-2</v>
      </c>
    </row>
    <row r="33" spans="2:7">
      <c r="B33" s="1" t="s">
        <v>14</v>
      </c>
    </row>
    <row r="35" spans="2:7">
      <c r="B35" t="s">
        <v>15</v>
      </c>
      <c r="C35" t="s">
        <v>16</v>
      </c>
    </row>
    <row r="37" spans="2:7">
      <c r="B37" t="s">
        <v>17</v>
      </c>
      <c r="C37" t="s">
        <v>18</v>
      </c>
    </row>
    <row r="38" spans="2:7">
      <c r="B38" t="s">
        <v>17</v>
      </c>
      <c r="C38" t="s">
        <v>19</v>
      </c>
    </row>
    <row r="39" spans="2:7">
      <c r="B39" t="s">
        <v>8</v>
      </c>
      <c r="C39">
        <f>1000000/3.352</f>
        <v>298329.35560859187</v>
      </c>
    </row>
    <row r="41" spans="2:7">
      <c r="B41" t="s">
        <v>20</v>
      </c>
      <c r="C41" t="s">
        <v>21</v>
      </c>
      <c r="D41" t="s">
        <v>22</v>
      </c>
      <c r="E41" t="s">
        <v>23</v>
      </c>
      <c r="F41" t="s">
        <v>24</v>
      </c>
      <c r="G41" t="s">
        <v>25</v>
      </c>
    </row>
    <row r="42" spans="2:7">
      <c r="G42" t="s">
        <v>26</v>
      </c>
    </row>
    <row r="43" spans="2:7">
      <c r="B43">
        <v>1</v>
      </c>
      <c r="C43">
        <v>1000000</v>
      </c>
      <c r="D43">
        <v>298330</v>
      </c>
      <c r="E43">
        <f>C43*15%</f>
        <v>150000</v>
      </c>
      <c r="F43">
        <f>D43-E43</f>
        <v>148330</v>
      </c>
      <c r="G43">
        <f>C43-F43</f>
        <v>851670</v>
      </c>
    </row>
    <row r="44" spans="2:7">
      <c r="B44">
        <v>2</v>
      </c>
      <c r="C44">
        <f>G43</f>
        <v>851670</v>
      </c>
      <c r="D44">
        <v>298330</v>
      </c>
      <c r="E44" s="4">
        <f>C44*15%</f>
        <v>127750.5</v>
      </c>
      <c r="F44" s="4">
        <f>D44-E44</f>
        <v>170579.5</v>
      </c>
      <c r="G44" s="4">
        <f>C44-F44</f>
        <v>681090.5</v>
      </c>
    </row>
    <row r="45" spans="2:7">
      <c r="B45">
        <v>3</v>
      </c>
      <c r="C45" s="4">
        <f>G44</f>
        <v>681090.5</v>
      </c>
      <c r="D45" s="4">
        <v>298330</v>
      </c>
      <c r="E45" s="4">
        <f>C45*15%</f>
        <v>102163.575</v>
      </c>
      <c r="F45" s="4">
        <f>D45-E45</f>
        <v>196166.42499999999</v>
      </c>
      <c r="G45" s="4">
        <f>C45-F45</f>
        <v>484924.07500000001</v>
      </c>
    </row>
    <row r="46" spans="2:7">
      <c r="B46">
        <v>4</v>
      </c>
      <c r="C46" s="4">
        <f>G45</f>
        <v>484924.07500000001</v>
      </c>
      <c r="D46" s="4">
        <v>298330</v>
      </c>
      <c r="E46" s="4">
        <f>C46*15%</f>
        <v>72738.611250000002</v>
      </c>
      <c r="F46" s="4">
        <f>D46-E46</f>
        <v>225591.38874999998</v>
      </c>
      <c r="G46" s="4">
        <f>C46-F46</f>
        <v>259332.68625000003</v>
      </c>
    </row>
    <row r="47" spans="2:7">
      <c r="B47">
        <v>5</v>
      </c>
      <c r="C47" s="4">
        <f>G46</f>
        <v>259332.68625000003</v>
      </c>
      <c r="D47" s="4">
        <v>298330</v>
      </c>
      <c r="E47" s="4">
        <f>C47*15%</f>
        <v>38899.902937500003</v>
      </c>
      <c r="F47" s="4">
        <f>D47-E47</f>
        <v>259430.09706249999</v>
      </c>
      <c r="G47" s="4">
        <f>C47-F47</f>
        <v>-97.410812499962049</v>
      </c>
    </row>
    <row r="49" spans="2:8">
      <c r="C49" t="s">
        <v>27</v>
      </c>
    </row>
    <row r="50" spans="2:8">
      <c r="C50">
        <f>F44/D44*100</f>
        <v>57.178124895250228</v>
      </c>
      <c r="D50" t="s">
        <v>28</v>
      </c>
    </row>
    <row r="52" spans="2:8">
      <c r="B52" s="1" t="s">
        <v>29</v>
      </c>
    </row>
    <row r="54" spans="2:8">
      <c r="B54" t="s">
        <v>30</v>
      </c>
      <c r="D54" t="s">
        <v>31</v>
      </c>
    </row>
    <row r="56" spans="2:8">
      <c r="B56" t="s">
        <v>32</v>
      </c>
      <c r="C56" t="s">
        <v>33</v>
      </c>
      <c r="E56">
        <f>100*14%/2</f>
        <v>7.0000000000000009</v>
      </c>
    </row>
    <row r="57" spans="2:8">
      <c r="B57" t="s">
        <v>3</v>
      </c>
      <c r="C57" t="s">
        <v>34</v>
      </c>
      <c r="E57" t="s">
        <v>35</v>
      </c>
      <c r="H57" t="s">
        <v>36</v>
      </c>
    </row>
    <row r="58" spans="2:8">
      <c r="B58" t="s">
        <v>5</v>
      </c>
      <c r="C58" t="s">
        <v>37</v>
      </c>
      <c r="E58">
        <f>16/2</f>
        <v>8</v>
      </c>
    </row>
    <row r="60" spans="2:8">
      <c r="B60" t="s">
        <v>38</v>
      </c>
      <c r="C60" t="s">
        <v>39</v>
      </c>
    </row>
    <row r="61" spans="2:8">
      <c r="C61">
        <f>(7*(1-(1/1.08)^10))/0.08+(100/(1.08)^10)</f>
        <v>93.289918601058559</v>
      </c>
    </row>
    <row r="63" spans="2:8">
      <c r="B63" t="s">
        <v>40</v>
      </c>
      <c r="D63">
        <v>93.29</v>
      </c>
    </row>
    <row r="65" spans="2:3">
      <c r="B65" s="1" t="s">
        <v>41</v>
      </c>
    </row>
    <row r="67" spans="2:3">
      <c r="B67" t="s">
        <v>42</v>
      </c>
    </row>
    <row r="68" spans="2:3">
      <c r="B68" t="s">
        <v>43</v>
      </c>
    </row>
    <row r="69" spans="2:3">
      <c r="B69" t="s">
        <v>44</v>
      </c>
    </row>
    <row r="70" spans="2:3">
      <c r="B70" t="s">
        <v>45</v>
      </c>
    </row>
    <row r="72" spans="2:3">
      <c r="B72" s="1" t="s">
        <v>46</v>
      </c>
      <c r="C72" s="5" t="s">
        <v>47</v>
      </c>
    </row>
    <row r="73" spans="2:3">
      <c r="C73" t="s">
        <v>48</v>
      </c>
    </row>
    <row r="75" spans="2:3">
      <c r="B75" s="1" t="s">
        <v>46</v>
      </c>
      <c r="C75" s="5">
        <f>( 1000*14%)+(1000-900)/4</f>
        <v>165</v>
      </c>
    </row>
    <row r="76" spans="2:3">
      <c r="C76">
        <f>(0.4*1000)+(0.6*900)</f>
        <v>940</v>
      </c>
    </row>
    <row r="77" spans="2:3">
      <c r="B77" s="1" t="s">
        <v>46</v>
      </c>
      <c r="C77" s="6">
        <f>165*100/940</f>
        <v>17.553191489361701</v>
      </c>
    </row>
    <row r="79" spans="2:3">
      <c r="B79" t="s">
        <v>49</v>
      </c>
      <c r="C79">
        <f>(140*(1-(1/1.17)^5))/0.17+(1000/1.17^5)</f>
        <v>904.01961511812374</v>
      </c>
    </row>
    <row r="81" spans="2:3">
      <c r="B81" t="s">
        <v>50</v>
      </c>
      <c r="C81">
        <f>(140*(1-(1/1.18)^5))/0.18+(1000/1.18^5)</f>
        <v>874.91315916232418</v>
      </c>
    </row>
    <row r="83" spans="2:3">
      <c r="B83" t="s">
        <v>46</v>
      </c>
      <c r="C83">
        <f>17+((904-900)/(904-875))</f>
        <v>17.137931034482758</v>
      </c>
    </row>
    <row r="84" spans="2:3">
      <c r="C84" s="3">
        <v>0.1714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 Bid</dc:creator>
  <cp:lastModifiedBy>Kush Bid</cp:lastModifiedBy>
  <dcterms:created xsi:type="dcterms:W3CDTF">2022-08-28T15:23:14Z</dcterms:created>
  <dcterms:modified xsi:type="dcterms:W3CDTF">2022-08-28T15:26:19Z</dcterms:modified>
</cp:coreProperties>
</file>