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unal\Downloads\__19S_CS___513_A_export\HW_05_KDDM\"/>
    </mc:Choice>
  </mc:AlternateContent>
  <xr:revisionPtr revIDLastSave="0" documentId="13_ncr:1_{A2EB7104-2095-4FF6-BCEF-5EB6AF41B2F5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CART 5.1" sheetId="1" r:id="rId1"/>
  </sheets>
  <definedNames>
    <definedName name="_xlnm._FilterDatabase" localSheetId="0" hidden="1">'CART 5.1'!$F$10:$L$22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4" i="1" l="1"/>
  <c r="D34" i="1"/>
  <c r="I34" i="1"/>
  <c r="F34" i="1"/>
  <c r="J34" i="1"/>
  <c r="G34" i="1"/>
  <c r="K34" i="1"/>
  <c r="H34" i="1"/>
  <c r="L34" i="1"/>
  <c r="L42" i="1"/>
  <c r="K42" i="1"/>
  <c r="J42" i="1"/>
  <c r="G42" i="1"/>
  <c r="F42" i="1"/>
  <c r="E42" i="1"/>
  <c r="C42" i="1"/>
  <c r="D42" i="1" s="1"/>
  <c r="M42" i="1" s="1"/>
  <c r="G41" i="1"/>
  <c r="F41" i="1"/>
  <c r="E41" i="1"/>
  <c r="J41" i="1"/>
  <c r="I41" i="1"/>
  <c r="C41" i="1"/>
  <c r="D41" i="1" s="1"/>
  <c r="M41" i="1" s="1"/>
  <c r="K40" i="1"/>
  <c r="J40" i="1"/>
  <c r="I40" i="1"/>
  <c r="H40" i="1"/>
  <c r="G40" i="1"/>
  <c r="F40" i="1"/>
  <c r="E40" i="1"/>
  <c r="C40" i="1"/>
  <c r="D40" i="1" s="1"/>
  <c r="M40" i="1" s="1"/>
  <c r="H29" i="1"/>
  <c r="G29" i="1"/>
  <c r="F29" i="1"/>
  <c r="E29" i="1"/>
  <c r="E31" i="1"/>
  <c r="I31" i="1"/>
  <c r="F31" i="1"/>
  <c r="J31" i="1"/>
  <c r="K31" i="1"/>
  <c r="L31" i="1"/>
  <c r="C33" i="1"/>
  <c r="D33" i="1" s="1"/>
  <c r="M33" i="1" s="1"/>
  <c r="L38" i="1"/>
  <c r="J38" i="1"/>
  <c r="K38" i="1"/>
  <c r="I38" i="1"/>
  <c r="H38" i="1"/>
  <c r="G38" i="1"/>
  <c r="F38" i="1"/>
  <c r="C38" i="1"/>
  <c r="D38" i="1" s="1"/>
  <c r="C31" i="1"/>
  <c r="D31" i="1" s="1"/>
  <c r="M31" i="1" s="1"/>
  <c r="K29" i="1"/>
  <c r="J29" i="1"/>
  <c r="I29" i="1"/>
  <c r="L37" i="1"/>
  <c r="K37" i="1"/>
  <c r="J37" i="1"/>
  <c r="I37" i="1"/>
  <c r="H37" i="1"/>
  <c r="G37" i="1"/>
  <c r="F37" i="1"/>
  <c r="C37" i="1"/>
  <c r="D37" i="1" s="1"/>
  <c r="M37" i="1" s="1"/>
  <c r="L36" i="1"/>
  <c r="K36" i="1"/>
  <c r="J36" i="1"/>
  <c r="G36" i="1"/>
  <c r="F36" i="1"/>
  <c r="E36" i="1"/>
  <c r="C36" i="1"/>
  <c r="K33" i="1"/>
  <c r="J33" i="1"/>
  <c r="I33" i="1"/>
  <c r="H33" i="1"/>
  <c r="G33" i="1"/>
  <c r="F33" i="1"/>
  <c r="L30" i="1"/>
  <c r="K30" i="1"/>
  <c r="J30" i="1"/>
  <c r="I30" i="1"/>
  <c r="G30" i="1"/>
  <c r="F30" i="1"/>
  <c r="E30" i="1"/>
  <c r="C30" i="1"/>
  <c r="D30" i="1" s="1"/>
  <c r="D36" i="1"/>
  <c r="C29" i="1"/>
  <c r="D29" i="1" s="1"/>
  <c r="E28" i="1"/>
  <c r="I28" i="1"/>
  <c r="F28" i="1"/>
  <c r="J28" i="1"/>
  <c r="G28" i="1"/>
  <c r="K28" i="1"/>
  <c r="L28" i="1"/>
  <c r="C28" i="1"/>
  <c r="D28" i="1"/>
  <c r="L21" i="1"/>
  <c r="L20" i="1"/>
  <c r="L19" i="1"/>
  <c r="L18" i="1"/>
  <c r="L17" i="1"/>
  <c r="L16" i="1"/>
  <c r="L15" i="1"/>
  <c r="L14" i="1"/>
  <c r="L13" i="1"/>
  <c r="L12" i="1"/>
  <c r="L11" i="1"/>
  <c r="N34" i="1" l="1"/>
  <c r="N31" i="1"/>
  <c r="O31" i="1" s="1"/>
  <c r="N28" i="1"/>
  <c r="N42" i="1"/>
  <c r="O42" i="1" s="1"/>
  <c r="M38" i="1"/>
  <c r="N33" i="1"/>
  <c r="O33" i="1" s="1"/>
  <c r="N38" i="1"/>
  <c r="N29" i="1"/>
  <c r="N40" i="1"/>
  <c r="O40" i="1" s="1"/>
  <c r="N41" i="1"/>
  <c r="O41" i="1" s="1"/>
  <c r="N30" i="1"/>
  <c r="M36" i="1"/>
  <c r="N37" i="1"/>
  <c r="O37" i="1" s="1"/>
  <c r="M34" i="1"/>
  <c r="M28" i="1"/>
  <c r="O28" i="1" s="1"/>
  <c r="N36" i="1"/>
  <c r="O36" i="1" s="1"/>
  <c r="M29" i="1"/>
  <c r="M30" i="1"/>
  <c r="O30" i="1" s="1"/>
  <c r="O29" i="1" l="1"/>
  <c r="O34" i="1"/>
  <c r="O38" i="1"/>
</calcChain>
</file>

<file path=xl/sharedStrings.xml><?xml version="1.0" encoding="utf-8"?>
<sst xmlns="http://schemas.openxmlformats.org/spreadsheetml/2006/main" count="200" uniqueCount="86">
  <si>
    <t xml:space="preserve">             </t>
  </si>
  <si>
    <t>Occupation</t>
  </si>
  <si>
    <t>Gender</t>
  </si>
  <si>
    <t>Age</t>
  </si>
  <si>
    <t>Salary</t>
  </si>
  <si>
    <t>Less than $35,000 Level 1</t>
  </si>
  <si>
    <t>Service</t>
  </si>
  <si>
    <t>Female</t>
  </si>
  <si>
    <t xml:space="preserve"> $35,000 to less than $45,000 Level 2</t>
  </si>
  <si>
    <t>Male</t>
  </si>
  <si>
    <t xml:space="preserve"> $45,000 to less than $55,000 Level 3</t>
  </si>
  <si>
    <t xml:space="preserve"> Above $55,000 Level 4</t>
  </si>
  <si>
    <t>Management</t>
  </si>
  <si>
    <t>Sales</t>
  </si>
  <si>
    <t>Staff</t>
  </si>
  <si>
    <t>Candidate Split</t>
  </si>
  <si>
    <t xml:space="preserve">                                 p(j/tl)</t>
  </si>
  <si>
    <t xml:space="preserve">                                                        p(j/tr)</t>
  </si>
  <si>
    <t>PL</t>
  </si>
  <si>
    <t>PR</t>
  </si>
  <si>
    <t>L1</t>
  </si>
  <si>
    <t>L2</t>
  </si>
  <si>
    <t>L3</t>
  </si>
  <si>
    <t>L4</t>
  </si>
  <si>
    <t>2Pl * PR</t>
  </si>
  <si>
    <t>q(s/t)</t>
  </si>
  <si>
    <t>Over all</t>
  </si>
  <si>
    <t>3/11</t>
  </si>
  <si>
    <t>8/11</t>
  </si>
  <si>
    <t>1/3</t>
  </si>
  <si>
    <t>0/3</t>
  </si>
  <si>
    <t>1/8</t>
  </si>
  <si>
    <t>2/8</t>
  </si>
  <si>
    <t>3/8</t>
  </si>
  <si>
    <t>2*3/11*8/11</t>
  </si>
  <si>
    <t>2Pl * PR * q(s/t)</t>
  </si>
  <si>
    <t>Service or Management</t>
  </si>
  <si>
    <t>Service or sales</t>
  </si>
  <si>
    <t>Service or Staff</t>
  </si>
  <si>
    <t>|1/3-1/8|+|1/3-2/8|+|1/3-3/8|+|0/3-2/8|</t>
  </si>
  <si>
    <t>Service, Sales and Staff</t>
  </si>
  <si>
    <t>Left Child Node, tL</t>
  </si>
  <si>
    <t>Sales, Staff</t>
  </si>
  <si>
    <t>Management, Staff</t>
  </si>
  <si>
    <t xml:space="preserve"> Service or Management</t>
  </si>
  <si>
    <t>Service or Sales</t>
  </si>
  <si>
    <t>Management, Sales, Staff</t>
  </si>
  <si>
    <t>Service, Sales, Staff</t>
  </si>
  <si>
    <t>Service, Management, Staff</t>
  </si>
  <si>
    <t>Service, Management, Sales</t>
  </si>
  <si>
    <t xml:space="preserve">             Right Child Node, tR</t>
  </si>
  <si>
    <t xml:space="preserve"> Root Node</t>
  </si>
  <si>
    <t>Categories</t>
  </si>
  <si>
    <t>Salary Category</t>
  </si>
  <si>
    <t>Age Category</t>
  </si>
  <si>
    <t>Management, Sales</t>
  </si>
  <si>
    <t xml:space="preserve">      First Split</t>
  </si>
  <si>
    <t xml:space="preserve"> </t>
  </si>
  <si>
    <t>Age between 0 to 30 as 1</t>
  </si>
  <si>
    <t>Age between 31 to 40 as 2</t>
  </si>
  <si>
    <t>Age above 40 as 3</t>
  </si>
  <si>
    <t>Dataset in Question</t>
  </si>
  <si>
    <t>Solution</t>
  </si>
  <si>
    <t>Conclusion: It can be concluded that CART (D-TREE) Classification starting with occupation, as management has maximum value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</si>
  <si>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</si>
  <si>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</si>
  <si>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</si>
  <si>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</si>
  <si>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</si>
  <si>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</si>
  <si>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</si>
  <si>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</si>
  <si>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</si>
  <si>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</si>
  <si>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</si>
  <si>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</si>
  <si>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Category_1  age&lt;=30</t>
  </si>
  <si>
    <t>Category_1</t>
  </si>
  <si>
    <t>Category_2 30&lt;age&lt;=40</t>
  </si>
  <si>
    <t>Category_1, Category_2</t>
  </si>
  <si>
    <t>Category_2</t>
  </si>
  <si>
    <t>Category_2, Category_3</t>
  </si>
  <si>
    <t>Category_1, Category_3</t>
  </si>
  <si>
    <t>Category_3 age&gt; 40</t>
  </si>
  <si>
    <t>Category_3</t>
  </si>
  <si>
    <t xml:space="preserve">Cart (D-Tree )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</si>
</sst>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_);[Red]\(&quot;$&quot;#,##0\)"/>
    <numFmt numFmtId="165" formatCode="0.000"/>
    <numFmt numFmtId="166" formatCode="&quot;$&quot;#,##0.00"/>
  </numFmts>
  <fonts count="1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0"/>
      <name val="Times New Roman"/>
      <family val="1"/>
    </font>
    <font>
      <sz val="12"/>
      <color theme="1"/>
      <name val="Times New Roman"/>
      <family val="1"/>
    </font>
    <font>
      <sz val="12"/>
      <color theme="7" tint="-0.249977111117893"/>
      <name val="Times New Roman"/>
      <family val="1"/>
    </font>
    <font>
      <b/>
      <sz val="12"/>
      <color theme="7" tint="-0.249977111117893"/>
      <name val="Times New Roman"/>
      <family val="1"/>
    </font>
    <font>
      <b/>
      <sz val="12"/>
      <color theme="1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sz val="12"/>
      <color theme="3" tint="-0.249977111117893"/>
      <name val="Times New Roman"/>
      <family val="1"/>
    </font>
    <font>
      <b/>
      <sz val="12"/>
      <color theme="3" tint="-0.249977111117893"/>
      <name val="Times New Roman"/>
      <family val="1"/>
    </font>
    <font>
      <sz val="12"/>
      <color rgb="FFFF0000"/>
      <name val="Times New Roman"/>
      <family val="1"/>
    </font>
    <font>
      <sz val="12"/>
      <color theme="6" tint="-0.249977111117893"/>
      <name val="Times New Roman"/>
      <family val="1"/>
    </font>
    <font>
      <b/>
      <sz val="12"/>
      <color theme="1" tint="4.9989318521683403E-2"/>
      <name val="Times New Roman"/>
      <family val="1"/>
    </font>
    <font>
      <sz val="12"/>
      <color theme="1" tint="4.9989318521683403E-2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7" tint="0.79998168889431442"/>
        <bgColor theme="7" tint="0.79998168889431442"/>
      </patternFill>
    </fill>
  </fills>
  <borders count="4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theme="4" tint="0.39997558519241921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3" borderId="0" applyNumberFormat="0" applyBorder="0" applyAlignment="0" applyProtection="0"/>
  </cellStyleXfs>
  <cellXfs count="123">
    <xf numFmtId="0" fontId="0" fillId="0" borderId="0" xfId="0"/>
    <xf numFmtId="166" fontId="2" fillId="3" borderId="0" xfId="1" applyNumberFormat="1" applyFont="1" applyBorder="1" applyAlignment="1">
      <alignment horizontal="left"/>
    </xf>
    <xf numFmtId="0" fontId="3" fillId="0" borderId="0" xfId="0" applyFont="1"/>
    <xf numFmtId="0" fontId="4" fillId="7" borderId="4" xfId="0" applyFont="1" applyFill="1" applyBorder="1"/>
    <xf numFmtId="0" fontId="5" fillId="7" borderId="4" xfId="0" applyFont="1" applyFill="1" applyBorder="1"/>
    <xf numFmtId="164" fontId="3" fillId="0" borderId="0" xfId="0" applyNumberFormat="1" applyFont="1"/>
    <xf numFmtId="0" fontId="6" fillId="6" borderId="41" xfId="0" applyFont="1" applyFill="1" applyBorder="1"/>
    <xf numFmtId="0" fontId="6" fillId="0" borderId="36" xfId="0" applyFont="1" applyBorder="1"/>
    <xf numFmtId="0" fontId="6" fillId="0" borderId="22" xfId="0" applyFont="1" applyBorder="1"/>
    <xf numFmtId="0" fontId="6" fillId="0" borderId="26" xfId="0" applyFont="1" applyBorder="1"/>
    <xf numFmtId="0" fontId="3" fillId="0" borderId="0" xfId="0" applyFont="1" applyBorder="1"/>
    <xf numFmtId="0" fontId="3" fillId="0" borderId="1" xfId="0" applyFont="1" applyBorder="1"/>
    <xf numFmtId="0" fontId="3" fillId="0" borderId="28" xfId="0" applyFont="1" applyBorder="1"/>
    <xf numFmtId="0" fontId="3" fillId="0" borderId="26" xfId="0" applyFont="1" applyBorder="1"/>
    <xf numFmtId="0" fontId="3" fillId="0" borderId="15" xfId="0" applyFont="1" applyBorder="1"/>
    <xf numFmtId="0" fontId="3" fillId="0" borderId="4" xfId="0" applyFont="1" applyBorder="1"/>
    <xf numFmtId="164" fontId="3" fillId="0" borderId="19" xfId="0" applyNumberFormat="1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24" xfId="0" applyFont="1" applyBorder="1"/>
    <xf numFmtId="0" fontId="3" fillId="0" borderId="9" xfId="0" applyFont="1" applyBorder="1"/>
    <xf numFmtId="0" fontId="3" fillId="0" borderId="19" xfId="0" applyFont="1" applyBorder="1"/>
    <xf numFmtId="0" fontId="7" fillId="2" borderId="4" xfId="0" applyFont="1" applyFill="1" applyBorder="1"/>
    <xf numFmtId="0" fontId="3" fillId="0" borderId="21" xfId="0" applyFont="1" applyBorder="1"/>
    <xf numFmtId="0" fontId="3" fillId="0" borderId="27" xfId="0" applyFont="1" applyBorder="1"/>
    <xf numFmtId="0" fontId="6" fillId="0" borderId="4" xfId="0" applyFont="1" applyBorder="1"/>
    <xf numFmtId="0" fontId="6" fillId="0" borderId="0" xfId="0" applyFont="1"/>
    <xf numFmtId="0" fontId="3" fillId="2" borderId="0" xfId="0" applyFont="1" applyFill="1" applyAlignment="1">
      <alignment horizontal="center"/>
    </xf>
    <xf numFmtId="164" fontId="3" fillId="0" borderId="4" xfId="0" applyNumberFormat="1" applyFont="1" applyBorder="1"/>
    <xf numFmtId="0" fontId="3" fillId="0" borderId="15" xfId="0" applyFont="1" applyBorder="1" applyAlignment="1">
      <alignment horizontal="center"/>
    </xf>
    <xf numFmtId="0" fontId="3" fillId="0" borderId="37" xfId="0" applyFont="1" applyBorder="1"/>
    <xf numFmtId="0" fontId="3" fillId="0" borderId="16" xfId="0" applyFont="1" applyBorder="1"/>
    <xf numFmtId="164" fontId="3" fillId="0" borderId="27" xfId="0" applyNumberFormat="1" applyFont="1" applyBorder="1"/>
    <xf numFmtId="0" fontId="3" fillId="0" borderId="20" xfId="0" applyFont="1" applyBorder="1"/>
    <xf numFmtId="0" fontId="3" fillId="0" borderId="4" xfId="0" applyFont="1" applyBorder="1" applyAlignment="1">
      <alignment horizontal="center"/>
    </xf>
    <xf numFmtId="0" fontId="3" fillId="0" borderId="36" xfId="0" applyFont="1" applyBorder="1" applyAlignment="1">
      <alignment horizontal="center"/>
    </xf>
    <xf numFmtId="0" fontId="3" fillId="0" borderId="38" xfId="0" applyFont="1" applyBorder="1"/>
    <xf numFmtId="0" fontId="3" fillId="4" borderId="6" xfId="0" applyFont="1" applyFill="1" applyBorder="1"/>
    <xf numFmtId="0" fontId="3" fillId="4" borderId="8" xfId="0" applyFont="1" applyFill="1" applyBorder="1"/>
    <xf numFmtId="0" fontId="3" fillId="4" borderId="30" xfId="0" applyFont="1" applyFill="1" applyBorder="1"/>
    <xf numFmtId="0" fontId="7" fillId="4" borderId="11" xfId="0" applyFont="1" applyFill="1" applyBorder="1"/>
    <xf numFmtId="0" fontId="8" fillId="4" borderId="25" xfId="0" applyFont="1" applyFill="1" applyBorder="1"/>
    <xf numFmtId="0" fontId="7" fillId="4" borderId="11" xfId="0" applyFont="1" applyFill="1" applyBorder="1" applyAlignment="1">
      <alignment horizontal="center"/>
    </xf>
    <xf numFmtId="0" fontId="7" fillId="4" borderId="13" xfId="0" applyFont="1" applyFill="1" applyBorder="1" applyAlignment="1">
      <alignment horizontal="center"/>
    </xf>
    <xf numFmtId="0" fontId="7" fillId="4" borderId="12" xfId="0" applyFont="1" applyFill="1" applyBorder="1" applyAlignment="1">
      <alignment horizontal="center"/>
    </xf>
    <xf numFmtId="0" fontId="7" fillId="4" borderId="31" xfId="0" applyFont="1" applyFill="1" applyBorder="1" applyAlignment="1">
      <alignment horizontal="center"/>
    </xf>
    <xf numFmtId="0" fontId="8" fillId="2" borderId="0" xfId="0" applyFont="1" applyFill="1"/>
    <xf numFmtId="0" fontId="3" fillId="0" borderId="22" xfId="0" applyFont="1" applyBorder="1"/>
    <xf numFmtId="0" fontId="8" fillId="2" borderId="26" xfId="0" applyFont="1" applyFill="1" applyBorder="1"/>
    <xf numFmtId="16" fontId="9" fillId="2" borderId="28" xfId="0" quotePrefix="1" applyNumberFormat="1" applyFont="1" applyFill="1" applyBorder="1" applyAlignment="1">
      <alignment horizontal="center"/>
    </xf>
    <xf numFmtId="0" fontId="9" fillId="2" borderId="23" xfId="0" quotePrefix="1" applyFont="1" applyFill="1" applyBorder="1" applyAlignment="1">
      <alignment horizontal="center"/>
    </xf>
    <xf numFmtId="0" fontId="9" fillId="2" borderId="28" xfId="0" quotePrefix="1" applyFont="1" applyFill="1" applyBorder="1" applyAlignment="1">
      <alignment horizontal="center"/>
    </xf>
    <xf numFmtId="0" fontId="9" fillId="2" borderId="22" xfId="0" quotePrefix="1" applyFont="1" applyFill="1" applyBorder="1" applyAlignment="1">
      <alignment horizontal="center"/>
    </xf>
    <xf numFmtId="0" fontId="10" fillId="2" borderId="32" xfId="0" applyFont="1" applyFill="1" applyBorder="1" applyAlignment="1">
      <alignment horizontal="center"/>
    </xf>
    <xf numFmtId="0" fontId="3" fillId="2" borderId="4" xfId="0" applyFont="1" applyFill="1" applyBorder="1"/>
    <xf numFmtId="0" fontId="8" fillId="2" borderId="19" xfId="0" applyFont="1" applyFill="1" applyBorder="1"/>
    <xf numFmtId="0" fontId="9" fillId="2" borderId="9" xfId="0" quotePrefix="1" applyFont="1" applyFill="1" applyBorder="1" applyAlignment="1">
      <alignment horizontal="center"/>
    </xf>
    <xf numFmtId="0" fontId="9" fillId="2" borderId="10" xfId="0" quotePrefix="1" applyFont="1" applyFill="1" applyBorder="1" applyAlignment="1">
      <alignment horizontal="center"/>
    </xf>
    <xf numFmtId="0" fontId="9" fillId="2" borderId="4" xfId="0" quotePrefix="1" applyFont="1" applyFill="1" applyBorder="1" applyAlignment="1">
      <alignment horizontal="center"/>
    </xf>
    <xf numFmtId="0" fontId="9" fillId="0" borderId="9" xfId="0" applyFont="1" applyBorder="1"/>
    <xf numFmtId="0" fontId="9" fillId="0" borderId="10" xfId="0" applyFont="1" applyBorder="1"/>
    <xf numFmtId="0" fontId="9" fillId="0" borderId="33" xfId="0" applyFont="1" applyBorder="1"/>
    <xf numFmtId="165" fontId="9" fillId="2" borderId="9" xfId="0" quotePrefix="1" applyNumberFormat="1" applyFont="1" applyFill="1" applyBorder="1" applyAlignment="1">
      <alignment horizontal="center"/>
    </xf>
    <xf numFmtId="165" fontId="9" fillId="2" borderId="10" xfId="0" quotePrefix="1" applyNumberFormat="1" applyFont="1" applyFill="1" applyBorder="1" applyAlignment="1">
      <alignment horizontal="center"/>
    </xf>
    <xf numFmtId="0" fontId="11" fillId="5" borderId="33" xfId="0" applyFont="1" applyFill="1" applyBorder="1"/>
    <xf numFmtId="0" fontId="9" fillId="2" borderId="21" xfId="0" quotePrefix="1" applyFont="1" applyFill="1" applyBorder="1" applyAlignment="1">
      <alignment horizontal="center"/>
    </xf>
    <xf numFmtId="165" fontId="9" fillId="2" borderId="17" xfId="0" quotePrefix="1" applyNumberFormat="1" applyFont="1" applyFill="1" applyBorder="1" applyAlignment="1">
      <alignment horizontal="center"/>
    </xf>
    <xf numFmtId="0" fontId="9" fillId="2" borderId="16" xfId="0" quotePrefix="1" applyFont="1" applyFill="1" applyBorder="1" applyAlignment="1">
      <alignment horizontal="center"/>
    </xf>
    <xf numFmtId="0" fontId="9" fillId="2" borderId="17" xfId="0" quotePrefix="1" applyFont="1" applyFill="1" applyBorder="1" applyAlignment="1">
      <alignment horizontal="center"/>
    </xf>
    <xf numFmtId="0" fontId="9" fillId="0" borderId="21" xfId="0" applyFont="1" applyBorder="1"/>
    <xf numFmtId="0" fontId="9" fillId="0" borderId="17" xfId="0" applyFont="1" applyBorder="1"/>
    <xf numFmtId="0" fontId="9" fillId="0" borderId="34" xfId="0" applyFont="1" applyBorder="1"/>
    <xf numFmtId="0" fontId="3" fillId="2" borderId="16" xfId="0" applyFont="1" applyFill="1" applyBorder="1"/>
    <xf numFmtId="0" fontId="8" fillId="2" borderId="27" xfId="0" applyFont="1" applyFill="1" applyBorder="1"/>
    <xf numFmtId="0" fontId="7" fillId="4" borderId="6" xfId="0" applyFont="1" applyFill="1" applyBorder="1"/>
    <xf numFmtId="0" fontId="8" fillId="4" borderId="24" xfId="0" applyFont="1" applyFill="1" applyBorder="1"/>
    <xf numFmtId="0" fontId="7" fillId="4" borderId="29" xfId="0" applyFont="1" applyFill="1" applyBorder="1" applyAlignment="1">
      <alignment horizontal="center"/>
    </xf>
    <xf numFmtId="0" fontId="7" fillId="4" borderId="18" xfId="0" applyFont="1" applyFill="1" applyBorder="1" applyAlignment="1">
      <alignment horizontal="center"/>
    </xf>
    <xf numFmtId="0" fontId="7" fillId="4" borderId="14" xfId="0" applyFont="1" applyFill="1" applyBorder="1" applyAlignment="1">
      <alignment horizontal="center"/>
    </xf>
    <xf numFmtId="0" fontId="7" fillId="4" borderId="2" xfId="0" applyFont="1" applyFill="1" applyBorder="1" applyAlignment="1">
      <alignment horizontal="center"/>
    </xf>
    <xf numFmtId="0" fontId="9" fillId="2" borderId="6" xfId="0" quotePrefix="1" applyFont="1" applyFill="1" applyBorder="1" applyAlignment="1">
      <alignment horizontal="center"/>
    </xf>
    <xf numFmtId="165" fontId="9" fillId="2" borderId="8" xfId="0" quotePrefix="1" applyNumberFormat="1" applyFont="1" applyFill="1" applyBorder="1" applyAlignment="1">
      <alignment horizontal="center"/>
    </xf>
    <xf numFmtId="0" fontId="9" fillId="2" borderId="7" xfId="0" quotePrefix="1" applyFont="1" applyFill="1" applyBorder="1" applyAlignment="1">
      <alignment horizontal="center"/>
    </xf>
    <xf numFmtId="0" fontId="9" fillId="2" borderId="8" xfId="0" quotePrefix="1" applyFont="1" applyFill="1" applyBorder="1" applyAlignment="1">
      <alignment horizontal="center"/>
    </xf>
    <xf numFmtId="0" fontId="9" fillId="0" borderId="6" xfId="0" applyFont="1" applyBorder="1"/>
    <xf numFmtId="0" fontId="9" fillId="0" borderId="8" xfId="0" applyFont="1" applyBorder="1"/>
    <xf numFmtId="0" fontId="9" fillId="0" borderId="30" xfId="0" applyFont="1" applyBorder="1"/>
    <xf numFmtId="0" fontId="3" fillId="2" borderId="11" xfId="0" applyFont="1" applyFill="1" applyBorder="1"/>
    <xf numFmtId="0" fontId="8" fillId="2" borderId="25" xfId="0" applyFont="1" applyFill="1" applyBorder="1"/>
    <xf numFmtId="0" fontId="9" fillId="2" borderId="11" xfId="0" quotePrefix="1" applyFont="1" applyFill="1" applyBorder="1" applyAlignment="1">
      <alignment horizontal="center"/>
    </xf>
    <xf numFmtId="165" fontId="9" fillId="2" borderId="13" xfId="0" quotePrefix="1" applyNumberFormat="1" applyFont="1" applyFill="1" applyBorder="1" applyAlignment="1">
      <alignment horizontal="center"/>
    </xf>
    <xf numFmtId="0" fontId="9" fillId="2" borderId="12" xfId="0" quotePrefix="1" applyFont="1" applyFill="1" applyBorder="1" applyAlignment="1">
      <alignment horizontal="center"/>
    </xf>
    <xf numFmtId="0" fontId="9" fillId="2" borderId="13" xfId="0" quotePrefix="1" applyFont="1" applyFill="1" applyBorder="1" applyAlignment="1">
      <alignment horizontal="center"/>
    </xf>
    <xf numFmtId="0" fontId="9" fillId="0" borderId="11" xfId="0" applyFont="1" applyBorder="1"/>
    <xf numFmtId="0" fontId="9" fillId="0" borderId="13" xfId="0" applyFont="1" applyBorder="1"/>
    <xf numFmtId="0" fontId="9" fillId="0" borderId="31" xfId="0" applyFont="1" applyBorder="1"/>
    <xf numFmtId="0" fontId="3" fillId="2" borderId="9" xfId="0" applyFont="1" applyFill="1" applyBorder="1"/>
    <xf numFmtId="0" fontId="3" fillId="2" borderId="21" xfId="0" applyFont="1" applyFill="1" applyBorder="1"/>
    <xf numFmtId="0" fontId="9" fillId="2" borderId="21" xfId="0" applyFont="1" applyFill="1" applyBorder="1" applyAlignment="1">
      <alignment horizontal="center"/>
    </xf>
    <xf numFmtId="0" fontId="7" fillId="4" borderId="6" xfId="0" applyFont="1" applyFill="1" applyBorder="1" applyAlignment="1">
      <alignment horizontal="center"/>
    </xf>
    <xf numFmtId="0" fontId="7" fillId="4" borderId="8" xfId="0" applyFont="1" applyFill="1" applyBorder="1" applyAlignment="1">
      <alignment horizontal="center"/>
    </xf>
    <xf numFmtId="0" fontId="7" fillId="4" borderId="7" xfId="0" applyFont="1" applyFill="1" applyBorder="1" applyAlignment="1">
      <alignment horizontal="center"/>
    </xf>
    <xf numFmtId="0" fontId="7" fillId="4" borderId="30" xfId="0" applyFont="1" applyFill="1" applyBorder="1" applyAlignment="1">
      <alignment horizontal="center"/>
    </xf>
    <xf numFmtId="0" fontId="8" fillId="4" borderId="0" xfId="0" applyFont="1" applyFill="1"/>
    <xf numFmtId="0" fontId="9" fillId="2" borderId="9" xfId="0" applyFont="1" applyFill="1" applyBorder="1" applyAlignment="1">
      <alignment horizontal="center"/>
    </xf>
    <xf numFmtId="0" fontId="9" fillId="2" borderId="4" xfId="0" applyFont="1" applyFill="1" applyBorder="1" applyAlignment="1">
      <alignment horizontal="center"/>
    </xf>
    <xf numFmtId="0" fontId="9" fillId="2" borderId="10" xfId="0" applyFont="1" applyFill="1" applyBorder="1" applyAlignment="1">
      <alignment horizontal="center"/>
    </xf>
    <xf numFmtId="0" fontId="3" fillId="0" borderId="11" xfId="0" applyFont="1" applyBorder="1"/>
    <xf numFmtId="0" fontId="9" fillId="2" borderId="11" xfId="0" applyFont="1" applyFill="1" applyBorder="1" applyAlignment="1">
      <alignment horizontal="center"/>
    </xf>
    <xf numFmtId="0" fontId="9" fillId="2" borderId="12" xfId="0" applyFont="1" applyFill="1" applyBorder="1" applyAlignment="1">
      <alignment horizontal="center"/>
    </xf>
    <xf numFmtId="0" fontId="9" fillId="2" borderId="13" xfId="0" applyFont="1" applyFill="1" applyBorder="1" applyAlignment="1">
      <alignment horizontal="center"/>
    </xf>
    <xf numFmtId="0" fontId="12" fillId="2" borderId="35" xfId="0" applyFont="1" applyFill="1" applyBorder="1"/>
    <xf numFmtId="0" fontId="3" fillId="0" borderId="0" xfId="0" applyFont="1" applyAlignment="1"/>
    <xf numFmtId="166" fontId="2" fillId="3" borderId="0" xfId="1" applyNumberFormat="1" applyFont="1" applyBorder="1" applyAlignment="1"/>
    <xf numFmtId="0" fontId="6" fillId="4" borderId="40" xfId="0" applyFont="1" applyFill="1" applyBorder="1" applyAlignment="1">
      <alignment wrapText="1"/>
    </xf>
    <xf numFmtId="0" fontId="6" fillId="4" borderId="39" xfId="0" applyFont="1" applyFill="1" applyBorder="1" applyAlignment="1">
      <alignment wrapText="1"/>
    </xf>
    <xf numFmtId="0" fontId="6" fillId="4" borderId="30" xfId="0" applyFont="1" applyFill="1" applyBorder="1" applyAlignment="1">
      <alignment wrapText="1"/>
    </xf>
    <xf numFmtId="0" fontId="6" fillId="4" borderId="40" xfId="0" applyFont="1" applyFill="1" applyBorder="1" applyAlignment="1">
      <alignment horizontal="center"/>
    </xf>
    <xf numFmtId="0" fontId="3" fillId="4" borderId="30" xfId="0" applyFont="1" applyFill="1" applyBorder="1" applyAlignment="1">
      <alignment horizontal="center"/>
    </xf>
    <xf numFmtId="0" fontId="13" fillId="0" borderId="1" xfId="0" applyFont="1" applyBorder="1" applyAlignment="1">
      <alignment horizontal="center" wrapText="1"/>
    </xf>
    <xf numFmtId="0" fontId="14" fillId="0" borderId="3" xfId="0" applyFont="1" applyBorder="1" applyAlignment="1">
      <alignment horizontal="center" wrapText="1"/>
    </xf>
    <xf numFmtId="0" fontId="14" fillId="0" borderId="2" xfId="0" applyFont="1" applyBorder="1"/>
    <xf numFmtId="0" fontId="3" fillId="0" borderId="5" xfId="0" applyFont="1" applyBorder="1" applyAlignment="1">
      <alignment horizontal="center"/>
    </xf>
  </cellXfs>
  <cellStyles count="2">
    <cellStyle name="Accent4" xfId="1" builtinId="41"/>
    <cellStyle name="Normal" xfId="0" builtinId="0"/>
  </cellStyles>
  <dxfs count="32">
    <dxf>
      <font>
        <strike val="0"/>
        <outline val="0"/>
        <shadow val="0"/>
        <u val="none"/>
        <vertAlign val="baseline"/>
        <sz val="12"/>
        <name val="Times New Roman"/>
        <family val="1"/>
        <scheme val="none"/>
      </font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Times New Roman"/>
        <family val="1"/>
        <scheme val="none"/>
      </font>
      <border diagonalUp="0" diagonalDown="0" outline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family val="1"/>
        <scheme val="none"/>
      </font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family val="1"/>
        <scheme val="none"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Times New Roman"/>
        <family val="1"/>
        <scheme val="none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Times New Roman"/>
        <family val="1"/>
        <scheme val="none"/>
      </font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Times New Roman"/>
        <family val="1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Times New Roman"/>
        <family val="1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Times New Roman"/>
        <family val="1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Times New Roman"/>
        <family val="1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Times New Roman"/>
        <family val="1"/>
        <scheme val="none"/>
      </font>
      <numFmt numFmtId="164" formatCode="&quot;$&quot;#,##0_);[Red]\(&quot;$&quot;#,##0\)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Times New Roman"/>
        <family val="1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Times New Roman"/>
        <family val="1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Times New Roman"/>
        <family val="1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family val="1"/>
        <scheme val="none"/>
      </font>
      <numFmt numFmtId="164" formatCode="&quot;$&quot;#,##0_);[Red]\(&quot;$&quot;#,##0\)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Times New Roman"/>
        <family val="1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Times New Roman"/>
        <family val="1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Times New Roman"/>
        <family val="1"/>
        <scheme val="none"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Times New Roman"/>
        <family val="1"/>
        <scheme val="none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colors>
    <mruColors>
      <color rgb="FF00FF00"/>
      <color rgb="FF660033"/>
      <color rgb="FF00CC00"/>
      <color rgb="FFFF7C80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308428</xdr:colOff>
      <xdr:row>47</xdr:row>
      <xdr:rowOff>72572</xdr:rowOff>
    </xdr:from>
    <xdr:to>
      <xdr:col>11</xdr:col>
      <xdr:colOff>104775</xdr:colOff>
      <xdr:row>52</xdr:row>
      <xdr:rowOff>143329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057571" y="8781143"/>
          <a:ext cx="2055133" cy="977900"/>
        </a:xfrm>
        <a:prstGeom prst="ellipse">
          <a:avLst/>
        </a:prstGeom>
        <a:gradFill>
          <a:gsLst>
            <a:gs pos="0">
              <a:schemeClr val="accent3">
                <a:lumMod val="67000"/>
              </a:schemeClr>
            </a:gs>
            <a:gs pos="48000">
              <a:schemeClr val="accent3">
                <a:lumMod val="97000"/>
                <a:lumOff val="3000"/>
              </a:schemeClr>
            </a:gs>
            <a:gs pos="100000">
              <a:schemeClr val="accent3">
                <a:lumMod val="60000"/>
                <a:lumOff val="40000"/>
              </a:schemeClr>
            </a:gs>
          </a:gsLst>
          <a:lin ang="16200000" scaled="1"/>
        </a:gradFill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sz="1600">
              <a:solidFill>
                <a:schemeClr val="tx1"/>
              </a:solidFill>
            </a:rPr>
            <a:t>Root Node</a:t>
          </a:r>
        </a:p>
        <a:p>
          <a:pPr algn="ctr"/>
          <a:r>
            <a:rPr lang="en-US" sz="1600">
              <a:solidFill>
                <a:schemeClr val="tx1"/>
              </a:solidFill>
            </a:rPr>
            <a:t>All Records</a:t>
          </a:r>
          <a:br>
            <a:rPr lang="en-US" sz="1100">
              <a:solidFill>
                <a:schemeClr val="tx1"/>
              </a:solidFill>
            </a:rPr>
          </a:br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58</xdr:row>
      <xdr:rowOff>17234</xdr:rowOff>
    </xdr:from>
    <xdr:to>
      <xdr:col>8</xdr:col>
      <xdr:colOff>605155</xdr:colOff>
      <xdr:row>66</xdr:row>
      <xdr:rowOff>172358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5406571" y="10512877"/>
          <a:ext cx="2129155" cy="1606552"/>
        </a:xfrm>
        <a:prstGeom prst="ellipse">
          <a:avLst/>
        </a:prstGeom>
        <a:gradFill flip="none" rotWithShape="1">
          <a:gsLst>
            <a:gs pos="0">
              <a:schemeClr val="accent3">
                <a:lumMod val="67000"/>
              </a:schemeClr>
            </a:gs>
            <a:gs pos="48000">
              <a:schemeClr val="accent3">
                <a:lumMod val="97000"/>
                <a:lumOff val="3000"/>
              </a:schemeClr>
            </a:gs>
            <a:gs pos="100000">
              <a:schemeClr val="accent3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>
              <a:solidFill>
                <a:schemeClr val="tx1"/>
              </a:solidFill>
            </a:rPr>
            <a:t> </a:t>
          </a:r>
          <a:r>
            <a:rPr lang="en-US" sz="1200">
              <a:solidFill>
                <a:schemeClr val="tx1"/>
              </a:solidFill>
            </a:rPr>
            <a:t>Node A</a:t>
          </a:r>
        </a:p>
        <a:p>
          <a:pPr algn="ctr"/>
          <a:r>
            <a:rPr lang="en-US" sz="1200">
              <a:solidFill>
                <a:schemeClr val="tx1"/>
              </a:solidFill>
            </a:rPr>
            <a:t> Records 4,5,6,7</a:t>
          </a:r>
          <a:br>
            <a:rPr lang="en-US" sz="1200">
              <a:solidFill>
                <a:schemeClr val="tx1"/>
              </a:solidFill>
            </a:rPr>
          </a:br>
          <a:endParaRPr 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11</xdr:col>
      <xdr:colOff>520064</xdr:colOff>
      <xdr:row>59</xdr:row>
      <xdr:rowOff>43815</xdr:rowOff>
    </xdr:from>
    <xdr:to>
      <xdr:col>13</xdr:col>
      <xdr:colOff>716643</xdr:colOff>
      <xdr:row>68</xdr:row>
      <xdr:rowOff>45358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9800135" y="10720886"/>
          <a:ext cx="2219508" cy="1634401"/>
        </a:xfrm>
        <a:prstGeom prst="ellipse">
          <a:avLst/>
        </a:prstGeom>
        <a:gradFill>
          <a:gsLst>
            <a:gs pos="0">
              <a:schemeClr val="accent3">
                <a:lumMod val="67000"/>
              </a:schemeClr>
            </a:gs>
            <a:gs pos="48000">
              <a:schemeClr val="accent3">
                <a:lumMod val="97000"/>
                <a:lumOff val="3000"/>
              </a:schemeClr>
            </a:gs>
            <a:gs pos="100000">
              <a:schemeClr val="accent3">
                <a:lumMod val="60000"/>
                <a:lumOff val="40000"/>
              </a:schemeClr>
            </a:gs>
          </a:gsLst>
          <a:lin ang="16200000" scaled="1"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200">
              <a:solidFill>
                <a:schemeClr val="tx1"/>
              </a:solidFill>
            </a:rPr>
            <a:t> Node B</a:t>
          </a:r>
        </a:p>
        <a:p>
          <a:pPr algn="ctr"/>
          <a:r>
            <a:rPr lang="en-US" sz="1200">
              <a:solidFill>
                <a:schemeClr val="tx1"/>
              </a:solidFill>
            </a:rPr>
            <a:t> Records 1,2,3,8,9,10,11</a:t>
          </a:r>
          <a:br>
            <a:rPr lang="en-US" sz="1100">
              <a:solidFill>
                <a:schemeClr val="tx1"/>
              </a:solidFill>
            </a:rPr>
          </a:br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366078</xdr:colOff>
      <xdr:row>52</xdr:row>
      <xdr:rowOff>143329</xdr:rowOff>
    </xdr:from>
    <xdr:to>
      <xdr:col>9</xdr:col>
      <xdr:colOff>682852</xdr:colOff>
      <xdr:row>58</xdr:row>
      <xdr:rowOff>17234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CxnSpPr>
          <a:stCxn id="2" idx="4"/>
          <a:endCxn id="3" idx="0"/>
        </xdr:cNvCxnSpPr>
      </xdr:nvCxnSpPr>
      <xdr:spPr>
        <a:xfrm flipH="1">
          <a:off x="6471149" y="9550400"/>
          <a:ext cx="1840774" cy="962477"/>
        </a:xfrm>
        <a:prstGeom prst="line">
          <a:avLst/>
        </a:prstGeom>
        <a:ln w="19050">
          <a:solidFill>
            <a:schemeClr val="tx2">
              <a:lumMod val="40000"/>
              <a:lumOff val="60000"/>
            </a:schemeClr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728209</xdr:colOff>
      <xdr:row>52</xdr:row>
      <xdr:rowOff>143329</xdr:rowOff>
    </xdr:from>
    <xdr:to>
      <xdr:col>11</xdr:col>
      <xdr:colOff>845103</xdr:colOff>
      <xdr:row>60</xdr:row>
      <xdr:rowOff>101738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CxnSpPr>
          <a:stCxn id="2" idx="4"/>
          <a:endCxn id="4" idx="1"/>
        </xdr:cNvCxnSpPr>
      </xdr:nvCxnSpPr>
      <xdr:spPr>
        <a:xfrm>
          <a:off x="8085138" y="9759043"/>
          <a:ext cx="1767894" cy="1409838"/>
        </a:xfrm>
        <a:prstGeom prst="line">
          <a:avLst/>
        </a:prstGeom>
        <a:ln w="19050">
          <a:solidFill>
            <a:schemeClr val="accent1"/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oneCellAnchor>
    <xdr:from>
      <xdr:col>15</xdr:col>
      <xdr:colOff>662214</xdr:colOff>
      <xdr:row>27</xdr:row>
      <xdr:rowOff>127000</xdr:rowOff>
    </xdr:from>
    <xdr:ext cx="1496786" cy="281213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42DC96FD-AA48-4754-8A02-306E25C29A54}"/>
            </a:ext>
          </a:extLst>
        </xdr:cNvPr>
        <xdr:cNvSpPr txBox="1"/>
      </xdr:nvSpPr>
      <xdr:spPr>
        <a:xfrm>
          <a:off x="15602857" y="4798786"/>
          <a:ext cx="1496786" cy="281213"/>
        </a:xfrm>
        <a:prstGeom prst="rect">
          <a:avLst/>
        </a:prstGeom>
        <a:solidFill>
          <a:srgbClr val="FFFF00"/>
        </a:solidFill>
        <a:ln>
          <a:solidFill>
            <a:schemeClr val="accent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/>
            <a:t>Maximum</a:t>
          </a:r>
        </a:p>
      </xdr:txBody>
    </xdr:sp>
    <xdr:clientData/>
  </xdr:oneCellAnchor>
  <xdr:twoCellAnchor>
    <xdr:from>
      <xdr:col>14</xdr:col>
      <xdr:colOff>1034143</xdr:colOff>
      <xdr:row>28</xdr:row>
      <xdr:rowOff>86179</xdr:rowOff>
    </xdr:from>
    <xdr:to>
      <xdr:col>15</xdr:col>
      <xdr:colOff>662214</xdr:colOff>
      <xdr:row>28</xdr:row>
      <xdr:rowOff>127000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3703933E-C969-4517-A8A5-1C303B957525}"/>
            </a:ext>
          </a:extLst>
        </xdr:cNvPr>
        <xdr:cNvCxnSpPr>
          <a:stCxn id="20" idx="1"/>
        </xdr:cNvCxnSpPr>
      </xdr:nvCxnSpPr>
      <xdr:spPr>
        <a:xfrm flipH="1">
          <a:off x="14922500" y="4939393"/>
          <a:ext cx="680357" cy="40821"/>
        </a:xfrm>
        <a:prstGeom prst="straightConnector1">
          <a:avLst/>
        </a:prstGeom>
        <a:ln>
          <a:solidFill>
            <a:schemeClr val="accent2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5B9B1B9-5BE9-4E80-920E-63CA2DC463C3}" name="Table2" displayName="Table2" ref="A4:D15" totalsRowShown="0" headerRowDxfId="31" dataDxfId="29" headerRowBorderDxfId="30" tableBorderDxfId="28" totalsRowBorderDxfId="27">
  <autoFilter ref="A4:D15" xr:uid="{E9E54B26-0B68-4B72-B8E1-51AC069CA2FF}"/>
  <tableColumns count="4">
    <tableColumn id="1" xr3:uid="{5EF10C48-CDC8-4EFB-A32E-70ADA871D397}" name="Occupation" dataDxfId="26"/>
    <tableColumn id="2" xr3:uid="{F688C0BE-FF8C-49F4-B23D-3CC3A08AD7FF}" name="Gender" dataDxfId="25"/>
    <tableColumn id="3" xr3:uid="{9DDE8758-8766-4DDC-8E89-FD4763B1A792}" name="Age" dataDxfId="24"/>
    <tableColumn id="4" xr3:uid="{4F09A169-8C3B-40BE-B729-4C55FD8A5B37}" name="Salary" dataDxfId="23"/>
  </tableColumns>
  <tableStyleInfo name="TableStyleLight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4EA54C2-0CA3-48E2-BA08-B3A2522E2DAF}" name="Table4" displayName="Table4" ref="F9:Q22" totalsRowShown="0" headerRowDxfId="22" dataDxfId="21">
  <autoFilter ref="F9:Q22" xr:uid="{AC8D360D-1FBB-4D1D-BDF0-CD694D9B97DF}"/>
  <tableColumns count="12">
    <tableColumn id="1" xr3:uid="{5E3E0B17-79F4-4A55-ADF1-FFF49A6A6386}" name="Column1" dataDxfId="20"/>
    <tableColumn id="2" xr3:uid="{2D80AD61-81A0-4C06-BD8B-3C2677390848}" name="Column2" dataDxfId="19"/>
    <tableColumn id="3" xr3:uid="{572057DC-E12B-4500-8975-A661B0375D84}" name="Column3" dataDxfId="18"/>
    <tableColumn id="4" xr3:uid="{4D519AD4-A26D-4269-A48F-738843EE023C}" name="Column4" dataDxfId="17"/>
    <tableColumn id="5" xr3:uid="{01B45435-3335-4296-89A9-D23477335B8D}" name="Column5" dataDxfId="16"/>
    <tableColumn id="6" xr3:uid="{2D5506CC-3367-4882-B4DB-8C9030BA77F7}" name="Column6" dataDxfId="15"/>
    <tableColumn id="7" xr3:uid="{62199054-EA74-4DA4-AA6B-82DD154F8D19}" name="Column7" dataDxfId="14"/>
    <tableColumn id="8" xr3:uid="{20B2D5EA-7B68-4A31-8D0C-F61587F12E98}" name="Column8" dataDxfId="13"/>
    <tableColumn id="9" xr3:uid="{CA46DD3F-83E3-45B3-B169-CD3C2A9D272A}" name="Column9" dataDxfId="12"/>
    <tableColumn id="10" xr3:uid="{5ADA3F7A-C0CA-4D9E-BB7B-3DF4362123ED}" name="Column10" dataDxfId="11"/>
    <tableColumn id="11" xr3:uid="{81977148-E507-466E-A6E2-A219FACAB5FC}" name="Column11" dataDxfId="10"/>
    <tableColumn id="12" xr3:uid="{85DAB77F-F7F4-4049-B68F-A8129F0AF9D8}" name="Column12" dataDxfId="9"/>
  </tableColumns>
  <tableStyleInfo name="TableStyleMedium2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EA28583-5A6E-4E94-82FE-A4EF2DBC7031}" name="Table3" displayName="Table3" ref="F4:K8" totalsRowShown="0" headerRowDxfId="8" dataDxfId="7" tableBorderDxfId="6">
  <autoFilter ref="F4:K8" xr:uid="{4FC8E4F8-13DB-42B7-960F-8AE9146E3BF4}"/>
  <tableColumns count="6">
    <tableColumn id="1" xr3:uid="{B7B0C6EE-80F2-4239-B917-C68BA10846BD}" name="Column1" dataDxfId="5"/>
    <tableColumn id="2" xr3:uid="{93C2ABEE-631A-4641-A322-0B822AEACF43}" name="Column2" dataDxfId="4"/>
    <tableColumn id="3" xr3:uid="{BFE61FEF-F722-4C53-9025-F63AE53D6E44}" name="Column3" dataDxfId="3"/>
    <tableColumn id="4" xr3:uid="{26897AD9-639B-4737-869C-C3923D36A7EA}" name="Column4" dataDxfId="2"/>
    <tableColumn id="5" xr3:uid="{A3829C29-97FD-4A3C-931A-1AF2DBA6CDC9}" name="Column5" dataDxfId="1"/>
    <tableColumn id="6" xr3:uid="{7FB33F60-443A-4D8B-8EE4-3C966BED19D2}" name="Column6" dataDxfId="0"/>
  </tableColumns>
  <tableStyleInfo name="TableStyleMedium2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5"/>
  <sheetViews>
    <sheetView tabSelected="1" topLeftCell="A36" zoomScale="84" zoomScaleNormal="84" workbookViewId="0">
      <selection activeCell="I46" sqref="I46:L46"/>
    </sheetView>
  </sheetViews>
  <sheetFormatPr defaultColWidth="8.85546875" defaultRowHeight="15.75" x14ac:dyDescent="0.25"/>
  <cols>
    <col min="1" max="1" width="13.85546875" style="2" bestFit="1" customWidth="1"/>
    <col min="2" max="2" width="22.28515625" style="2" bestFit="1" customWidth="1"/>
    <col min="3" max="3" width="8.85546875" style="2"/>
    <col min="4" max="4" width="10.42578125" style="2" customWidth="1"/>
    <col min="5" max="5" width="14.7109375" style="2" customWidth="1"/>
    <col min="6" max="7" width="10.28515625" style="2" customWidth="1"/>
    <col min="8" max="8" width="11.140625" style="2" customWidth="1"/>
    <col min="9" max="9" width="10.28515625" style="2" customWidth="1"/>
    <col min="10" max="11" width="12" style="2" bestFit="1" customWidth="1"/>
    <col min="12" max="12" width="15" style="2" bestFit="1" customWidth="1"/>
    <col min="13" max="13" width="14.5703125" style="2" bestFit="1" customWidth="1"/>
    <col min="14" max="14" width="38.7109375" style="2" bestFit="1" customWidth="1"/>
    <col min="15" max="15" width="15.28515625" style="2" customWidth="1"/>
    <col min="16" max="17" width="11.140625" style="2" customWidth="1"/>
    <col min="18" max="16384" width="8.85546875" style="2"/>
  </cols>
  <sheetData>
    <row r="1" spans="1:18" ht="16.5" thickBot="1" x14ac:dyDescent="0.3"/>
    <row r="2" spans="1:18" ht="16.5" thickBot="1" x14ac:dyDescent="0.3">
      <c r="A2" s="3"/>
      <c r="B2" s="4" t="s">
        <v>61</v>
      </c>
      <c r="C2" s="5"/>
      <c r="F2" s="6" t="s">
        <v>0</v>
      </c>
      <c r="G2" s="6" t="s">
        <v>52</v>
      </c>
      <c r="H2" s="6"/>
    </row>
    <row r="3" spans="1:18" ht="16.5" thickBot="1" x14ac:dyDescent="0.3">
      <c r="D3" s="5"/>
    </row>
    <row r="4" spans="1:18" ht="16.5" thickBot="1" x14ac:dyDescent="0.3">
      <c r="A4" s="7" t="s">
        <v>1</v>
      </c>
      <c r="B4" s="8" t="s">
        <v>2</v>
      </c>
      <c r="C4" s="8" t="s">
        <v>3</v>
      </c>
      <c r="D4" s="9" t="s">
        <v>4</v>
      </c>
      <c r="F4" s="10" t="s">
        <v>64</v>
      </c>
      <c r="G4" s="10" t="s">
        <v>65</v>
      </c>
      <c r="H4" s="11" t="s">
        <v>66</v>
      </c>
      <c r="I4" s="10" t="s">
        <v>67</v>
      </c>
      <c r="J4" s="12" t="s">
        <v>68</v>
      </c>
      <c r="K4" s="13" t="s">
        <v>69</v>
      </c>
    </row>
    <row r="5" spans="1:18" x14ac:dyDescent="0.25">
      <c r="A5" s="14" t="s">
        <v>6</v>
      </c>
      <c r="B5" s="15" t="s">
        <v>7</v>
      </c>
      <c r="C5" s="15">
        <v>45</v>
      </c>
      <c r="D5" s="16">
        <v>48000</v>
      </c>
      <c r="F5" s="17" t="s">
        <v>5</v>
      </c>
      <c r="G5" s="17"/>
      <c r="H5" s="17"/>
      <c r="I5" s="17"/>
      <c r="J5" s="18" t="s">
        <v>58</v>
      </c>
      <c r="K5" s="19"/>
    </row>
    <row r="6" spans="1:18" x14ac:dyDescent="0.25">
      <c r="A6" s="14" t="s">
        <v>6</v>
      </c>
      <c r="B6" s="15" t="s">
        <v>9</v>
      </c>
      <c r="C6" s="15">
        <v>25</v>
      </c>
      <c r="D6" s="16">
        <v>25000</v>
      </c>
      <c r="F6" s="10" t="s">
        <v>8</v>
      </c>
      <c r="J6" s="20" t="s">
        <v>59</v>
      </c>
      <c r="K6" s="21"/>
    </row>
    <row r="7" spans="1:18" x14ac:dyDescent="0.25">
      <c r="A7" s="14" t="s">
        <v>6</v>
      </c>
      <c r="B7" s="15" t="s">
        <v>9</v>
      </c>
      <c r="C7" s="15">
        <v>33</v>
      </c>
      <c r="D7" s="16">
        <v>35000</v>
      </c>
      <c r="F7" s="10" t="s">
        <v>10</v>
      </c>
      <c r="J7" s="20" t="s">
        <v>60</v>
      </c>
      <c r="K7" s="21"/>
    </row>
    <row r="8" spans="1:18" x14ac:dyDescent="0.25">
      <c r="A8" s="14" t="s">
        <v>12</v>
      </c>
      <c r="B8" s="15" t="s">
        <v>9</v>
      </c>
      <c r="C8" s="15">
        <v>25</v>
      </c>
      <c r="D8" s="16" t="s">
        <v>57</v>
      </c>
      <c r="E8" s="22" t="s">
        <v>62</v>
      </c>
      <c r="F8" s="10" t="s">
        <v>11</v>
      </c>
      <c r="G8" s="10"/>
      <c r="H8" s="10"/>
      <c r="I8" s="10"/>
      <c r="J8" s="23"/>
      <c r="K8" s="24"/>
    </row>
    <row r="9" spans="1:18" x14ac:dyDescent="0.25">
      <c r="A9" s="14" t="s">
        <v>12</v>
      </c>
      <c r="B9" s="15" t="s">
        <v>7</v>
      </c>
      <c r="C9" s="15">
        <v>35</v>
      </c>
      <c r="D9" s="16">
        <v>65000</v>
      </c>
      <c r="F9" s="25" t="s">
        <v>64</v>
      </c>
      <c r="G9" s="25" t="s">
        <v>65</v>
      </c>
      <c r="H9" s="25" t="s">
        <v>66</v>
      </c>
      <c r="I9" s="25" t="s">
        <v>67</v>
      </c>
      <c r="J9" s="25" t="s">
        <v>68</v>
      </c>
      <c r="K9" s="25" t="s">
        <v>69</v>
      </c>
      <c r="L9" s="25" t="s">
        <v>70</v>
      </c>
      <c r="M9" s="26" t="s">
        <v>71</v>
      </c>
      <c r="N9" s="2" t="s">
        <v>72</v>
      </c>
      <c r="O9" s="2" t="s">
        <v>73</v>
      </c>
      <c r="P9" s="2" t="s">
        <v>74</v>
      </c>
      <c r="Q9" s="2" t="s">
        <v>75</v>
      </c>
    </row>
    <row r="10" spans="1:18" x14ac:dyDescent="0.25">
      <c r="A10" s="14" t="s">
        <v>12</v>
      </c>
      <c r="B10" s="15" t="s">
        <v>9</v>
      </c>
      <c r="C10" s="15">
        <v>26</v>
      </c>
      <c r="D10" s="16">
        <v>45000</v>
      </c>
      <c r="F10" s="25" t="s">
        <v>1</v>
      </c>
      <c r="G10" s="25" t="s">
        <v>2</v>
      </c>
      <c r="H10" s="25" t="s">
        <v>3</v>
      </c>
      <c r="I10" s="25" t="s">
        <v>4</v>
      </c>
      <c r="J10" s="25" t="s">
        <v>53</v>
      </c>
      <c r="K10" s="25" t="s">
        <v>3</v>
      </c>
      <c r="L10" s="25" t="s">
        <v>54</v>
      </c>
      <c r="M10" s="26" t="s">
        <v>51</v>
      </c>
      <c r="R10" s="27"/>
    </row>
    <row r="11" spans="1:18" x14ac:dyDescent="0.25">
      <c r="A11" s="14" t="s">
        <v>12</v>
      </c>
      <c r="B11" s="15" t="s">
        <v>7</v>
      </c>
      <c r="C11" s="15">
        <v>45</v>
      </c>
      <c r="D11" s="16">
        <v>70000</v>
      </c>
      <c r="F11" s="15" t="s">
        <v>6</v>
      </c>
      <c r="G11" s="15" t="s">
        <v>7</v>
      </c>
      <c r="H11" s="15">
        <v>45</v>
      </c>
      <c r="I11" s="28">
        <v>48000</v>
      </c>
      <c r="J11" s="15">
        <v>3</v>
      </c>
      <c r="K11" s="15">
        <v>45</v>
      </c>
      <c r="L11" s="15">
        <f>IF(K11&lt;=30,1,IF(K11&lt;=40,2,3))</f>
        <v>3</v>
      </c>
      <c r="M11" s="15" t="s">
        <v>15</v>
      </c>
      <c r="N11" s="15" t="s">
        <v>41</v>
      </c>
      <c r="O11" s="15" t="s">
        <v>50</v>
      </c>
      <c r="P11" s="15"/>
      <c r="Q11" s="15"/>
    </row>
    <row r="12" spans="1:18" x14ac:dyDescent="0.25">
      <c r="A12" s="14" t="s">
        <v>13</v>
      </c>
      <c r="B12" s="15" t="s">
        <v>7</v>
      </c>
      <c r="C12" s="15">
        <v>40</v>
      </c>
      <c r="D12" s="16">
        <v>50000</v>
      </c>
      <c r="F12" s="15" t="s">
        <v>6</v>
      </c>
      <c r="G12" s="15" t="s">
        <v>9</v>
      </c>
      <c r="H12" s="15">
        <v>25</v>
      </c>
      <c r="I12" s="28">
        <v>25000</v>
      </c>
      <c r="J12" s="15">
        <v>1</v>
      </c>
      <c r="K12" s="15">
        <v>25</v>
      </c>
      <c r="L12" s="15">
        <f t="shared" ref="L12:L21" si="0">IF(K12&lt;=30,1,IF(K12&lt;=40,2,3))</f>
        <v>1</v>
      </c>
      <c r="M12" s="29">
        <v>1</v>
      </c>
      <c r="N12" s="15" t="s">
        <v>6</v>
      </c>
      <c r="O12" s="15" t="s">
        <v>46</v>
      </c>
      <c r="P12" s="15"/>
      <c r="Q12" s="15"/>
    </row>
    <row r="13" spans="1:18" x14ac:dyDescent="0.25">
      <c r="A13" s="14" t="s">
        <v>13</v>
      </c>
      <c r="B13" s="15" t="s">
        <v>9</v>
      </c>
      <c r="C13" s="15">
        <v>30</v>
      </c>
      <c r="D13" s="16">
        <v>40000</v>
      </c>
      <c r="F13" s="15" t="s">
        <v>6</v>
      </c>
      <c r="G13" s="15" t="s">
        <v>9</v>
      </c>
      <c r="H13" s="15">
        <v>33</v>
      </c>
      <c r="I13" s="28">
        <v>35000</v>
      </c>
      <c r="J13" s="15">
        <v>2</v>
      </c>
      <c r="K13" s="15">
        <v>33</v>
      </c>
      <c r="L13" s="15">
        <f t="shared" si="0"/>
        <v>2</v>
      </c>
      <c r="M13" s="29">
        <v>2</v>
      </c>
      <c r="N13" s="15" t="s">
        <v>12</v>
      </c>
      <c r="O13" s="15" t="s">
        <v>47</v>
      </c>
      <c r="P13" s="15"/>
      <c r="Q13" s="15"/>
    </row>
    <row r="14" spans="1:18" x14ac:dyDescent="0.25">
      <c r="A14" s="14" t="s">
        <v>14</v>
      </c>
      <c r="B14" s="15" t="s">
        <v>7</v>
      </c>
      <c r="C14" s="15">
        <v>50</v>
      </c>
      <c r="D14" s="16">
        <v>40000</v>
      </c>
      <c r="F14" s="15" t="s">
        <v>12</v>
      </c>
      <c r="G14" s="15" t="s">
        <v>9</v>
      </c>
      <c r="H14" s="15">
        <v>25</v>
      </c>
      <c r="I14" s="28">
        <v>45000</v>
      </c>
      <c r="J14" s="15">
        <v>3</v>
      </c>
      <c r="K14" s="15">
        <v>25</v>
      </c>
      <c r="L14" s="15">
        <f t="shared" si="0"/>
        <v>1</v>
      </c>
      <c r="M14" s="29">
        <v>3</v>
      </c>
      <c r="N14" s="15" t="s">
        <v>13</v>
      </c>
      <c r="O14" s="15" t="s">
        <v>48</v>
      </c>
      <c r="P14" s="15"/>
      <c r="Q14" s="15"/>
    </row>
    <row r="15" spans="1:18" x14ac:dyDescent="0.25">
      <c r="A15" s="30" t="s">
        <v>14</v>
      </c>
      <c r="B15" s="31" t="s">
        <v>9</v>
      </c>
      <c r="C15" s="31">
        <v>25</v>
      </c>
      <c r="D15" s="32">
        <v>25000</v>
      </c>
      <c r="F15" s="15" t="s">
        <v>12</v>
      </c>
      <c r="G15" s="15" t="s">
        <v>7</v>
      </c>
      <c r="H15" s="15">
        <v>35</v>
      </c>
      <c r="I15" s="28">
        <v>65000</v>
      </c>
      <c r="J15" s="15">
        <v>4</v>
      </c>
      <c r="K15" s="15">
        <v>35</v>
      </c>
      <c r="L15" s="15">
        <f t="shared" si="0"/>
        <v>2</v>
      </c>
      <c r="M15" s="29">
        <v>4</v>
      </c>
      <c r="N15" s="15" t="s">
        <v>14</v>
      </c>
      <c r="O15" s="15" t="s">
        <v>49</v>
      </c>
      <c r="P15" s="15"/>
      <c r="Q15" s="15"/>
    </row>
    <row r="16" spans="1:18" x14ac:dyDescent="0.25">
      <c r="D16" s="5"/>
      <c r="F16" s="15" t="s">
        <v>12</v>
      </c>
      <c r="G16" s="15" t="s">
        <v>9</v>
      </c>
      <c r="H16" s="15">
        <v>26</v>
      </c>
      <c r="I16" s="28">
        <v>45000</v>
      </c>
      <c r="J16" s="15">
        <v>3</v>
      </c>
      <c r="K16" s="15">
        <v>26</v>
      </c>
      <c r="L16" s="15">
        <f t="shared" si="0"/>
        <v>1</v>
      </c>
      <c r="M16" s="29">
        <v>5</v>
      </c>
      <c r="N16" s="15" t="s">
        <v>7</v>
      </c>
      <c r="O16" s="21" t="s">
        <v>9</v>
      </c>
      <c r="P16" s="33"/>
      <c r="Q16" s="14"/>
    </row>
    <row r="17" spans="1:17" x14ac:dyDescent="0.25">
      <c r="F17" s="15" t="s">
        <v>12</v>
      </c>
      <c r="G17" s="15" t="s">
        <v>7</v>
      </c>
      <c r="H17" s="15">
        <v>45</v>
      </c>
      <c r="I17" s="28">
        <v>70000</v>
      </c>
      <c r="J17" s="15">
        <v>4</v>
      </c>
      <c r="K17" s="15">
        <v>45</v>
      </c>
      <c r="L17" s="15">
        <f t="shared" si="0"/>
        <v>3</v>
      </c>
      <c r="M17" s="29">
        <v>6</v>
      </c>
      <c r="N17" s="15" t="s">
        <v>76</v>
      </c>
      <c r="O17" s="21" t="s">
        <v>81</v>
      </c>
      <c r="P17" s="33"/>
      <c r="Q17" s="14"/>
    </row>
    <row r="18" spans="1:17" x14ac:dyDescent="0.25">
      <c r="D18" s="5"/>
      <c r="F18" s="15" t="s">
        <v>13</v>
      </c>
      <c r="G18" s="15" t="s">
        <v>7</v>
      </c>
      <c r="H18" s="15">
        <v>40</v>
      </c>
      <c r="I18" s="28">
        <v>50000</v>
      </c>
      <c r="J18" s="15">
        <v>3</v>
      </c>
      <c r="K18" s="15">
        <v>40</v>
      </c>
      <c r="L18" s="15">
        <f t="shared" si="0"/>
        <v>2</v>
      </c>
      <c r="M18" s="29">
        <v>7</v>
      </c>
      <c r="N18" s="15" t="s">
        <v>78</v>
      </c>
      <c r="O18" s="21" t="s">
        <v>82</v>
      </c>
      <c r="P18" s="33"/>
      <c r="Q18" s="14"/>
    </row>
    <row r="19" spans="1:17" x14ac:dyDescent="0.25">
      <c r="D19" s="5"/>
      <c r="F19" s="15" t="s">
        <v>13</v>
      </c>
      <c r="G19" s="15" t="s">
        <v>9</v>
      </c>
      <c r="H19" s="15">
        <v>30</v>
      </c>
      <c r="I19" s="28">
        <v>40000</v>
      </c>
      <c r="J19" s="15">
        <v>2</v>
      </c>
      <c r="K19" s="15">
        <v>30</v>
      </c>
      <c r="L19" s="15">
        <f t="shared" si="0"/>
        <v>1</v>
      </c>
      <c r="M19" s="29">
        <v>8</v>
      </c>
      <c r="N19" s="15" t="s">
        <v>83</v>
      </c>
      <c r="O19" s="21" t="s">
        <v>79</v>
      </c>
      <c r="P19" s="33"/>
      <c r="Q19" s="14"/>
    </row>
    <row r="20" spans="1:17" x14ac:dyDescent="0.25">
      <c r="D20" s="5"/>
      <c r="F20" s="15" t="s">
        <v>14</v>
      </c>
      <c r="G20" s="15" t="s">
        <v>7</v>
      </c>
      <c r="H20" s="15">
        <v>50</v>
      </c>
      <c r="I20" s="28">
        <v>40000</v>
      </c>
      <c r="J20" s="15">
        <v>2</v>
      </c>
      <c r="K20" s="15">
        <v>50</v>
      </c>
      <c r="L20" s="15">
        <f t="shared" si="0"/>
        <v>3</v>
      </c>
      <c r="M20" s="29">
        <v>9</v>
      </c>
      <c r="N20" s="15" t="s">
        <v>44</v>
      </c>
      <c r="O20" s="21" t="s">
        <v>42</v>
      </c>
      <c r="P20" s="33"/>
      <c r="Q20" s="14"/>
    </row>
    <row r="21" spans="1:17" x14ac:dyDescent="0.25">
      <c r="F21" s="15" t="s">
        <v>14</v>
      </c>
      <c r="G21" s="15" t="s">
        <v>9</v>
      </c>
      <c r="H21" s="15">
        <v>25</v>
      </c>
      <c r="I21" s="28">
        <v>25000</v>
      </c>
      <c r="J21" s="15">
        <v>1</v>
      </c>
      <c r="K21" s="15">
        <v>25</v>
      </c>
      <c r="L21" s="15">
        <f t="shared" si="0"/>
        <v>1</v>
      </c>
      <c r="M21" s="29">
        <v>10</v>
      </c>
      <c r="N21" s="15" t="s">
        <v>45</v>
      </c>
      <c r="O21" s="21" t="s">
        <v>43</v>
      </c>
      <c r="P21" s="33"/>
      <c r="Q21" s="14"/>
    </row>
    <row r="22" spans="1:17" x14ac:dyDescent="0.25">
      <c r="M22" s="34">
        <v>11</v>
      </c>
      <c r="N22" s="15" t="s">
        <v>38</v>
      </c>
      <c r="O22" s="21" t="s">
        <v>55</v>
      </c>
      <c r="P22" s="33"/>
      <c r="Q22" s="14"/>
    </row>
    <row r="23" spans="1:17" x14ac:dyDescent="0.25">
      <c r="M23" s="35"/>
      <c r="N23" s="13"/>
      <c r="O23" s="36"/>
      <c r="P23" s="10"/>
      <c r="Q23" s="10"/>
    </row>
    <row r="24" spans="1:17" ht="16.5" thickBot="1" x14ac:dyDescent="0.3">
      <c r="M24" s="35"/>
      <c r="N24" s="13"/>
      <c r="O24" s="36"/>
      <c r="P24" s="10"/>
      <c r="Q24" s="10"/>
    </row>
    <row r="25" spans="1:17" x14ac:dyDescent="0.25">
      <c r="A25" s="117" t="s">
        <v>15</v>
      </c>
      <c r="B25" s="118"/>
      <c r="C25" s="37"/>
      <c r="D25" s="38"/>
      <c r="E25" s="114" t="s">
        <v>16</v>
      </c>
      <c r="F25" s="115"/>
      <c r="G25" s="115"/>
      <c r="H25" s="116"/>
      <c r="I25" s="114" t="s">
        <v>17</v>
      </c>
      <c r="J25" s="115"/>
      <c r="K25" s="115"/>
      <c r="L25" s="116"/>
      <c r="M25" s="37"/>
      <c r="N25" s="38"/>
      <c r="O25" s="39"/>
    </row>
    <row r="26" spans="1:17" s="46" customFormat="1" ht="16.5" thickBot="1" x14ac:dyDescent="0.3">
      <c r="A26" s="40" t="s">
        <v>1</v>
      </c>
      <c r="B26" s="41"/>
      <c r="C26" s="42" t="s">
        <v>18</v>
      </c>
      <c r="D26" s="43" t="s">
        <v>19</v>
      </c>
      <c r="E26" s="42" t="s">
        <v>20</v>
      </c>
      <c r="F26" s="44" t="s">
        <v>21</v>
      </c>
      <c r="G26" s="44" t="s">
        <v>22</v>
      </c>
      <c r="H26" s="43" t="s">
        <v>23</v>
      </c>
      <c r="I26" s="42" t="s">
        <v>20</v>
      </c>
      <c r="J26" s="44" t="s">
        <v>21</v>
      </c>
      <c r="K26" s="44" t="s">
        <v>22</v>
      </c>
      <c r="L26" s="43" t="s">
        <v>23</v>
      </c>
      <c r="M26" s="42" t="s">
        <v>24</v>
      </c>
      <c r="N26" s="43" t="s">
        <v>25</v>
      </c>
      <c r="O26" s="45" t="s">
        <v>26</v>
      </c>
    </row>
    <row r="27" spans="1:17" x14ac:dyDescent="0.25">
      <c r="A27" s="47"/>
      <c r="B27" s="48" t="s">
        <v>6</v>
      </c>
      <c r="C27" s="49" t="s">
        <v>27</v>
      </c>
      <c r="D27" s="50" t="s">
        <v>28</v>
      </c>
      <c r="E27" s="51" t="s">
        <v>29</v>
      </c>
      <c r="F27" s="52" t="s">
        <v>29</v>
      </c>
      <c r="G27" s="52" t="s">
        <v>29</v>
      </c>
      <c r="H27" s="50" t="s">
        <v>30</v>
      </c>
      <c r="I27" s="51" t="s">
        <v>31</v>
      </c>
      <c r="J27" s="52" t="s">
        <v>32</v>
      </c>
      <c r="K27" s="52" t="s">
        <v>33</v>
      </c>
      <c r="L27" s="50" t="s">
        <v>32</v>
      </c>
      <c r="M27" s="51" t="s">
        <v>34</v>
      </c>
      <c r="N27" s="50" t="s">
        <v>39</v>
      </c>
      <c r="O27" s="53" t="s">
        <v>35</v>
      </c>
    </row>
    <row r="28" spans="1:17" x14ac:dyDescent="0.25">
      <c r="A28" s="54"/>
      <c r="B28" s="55"/>
      <c r="C28" s="56">
        <f>3/11</f>
        <v>0.27272727272727271</v>
      </c>
      <c r="D28" s="57">
        <f>8/11</f>
        <v>0.72727272727272729</v>
      </c>
      <c r="E28" s="56">
        <f>1/3</f>
        <v>0.33333333333333331</v>
      </c>
      <c r="F28" s="58">
        <f>1/3</f>
        <v>0.33333333333333331</v>
      </c>
      <c r="G28" s="58">
        <f>1/3</f>
        <v>0.33333333333333331</v>
      </c>
      <c r="H28" s="57">
        <v>0</v>
      </c>
      <c r="I28" s="56">
        <f>1/8</f>
        <v>0.125</v>
      </c>
      <c r="J28" s="58">
        <f>2/8</f>
        <v>0.25</v>
      </c>
      <c r="K28" s="58">
        <f>3/8</f>
        <v>0.375</v>
      </c>
      <c r="L28" s="57">
        <f>2/8</f>
        <v>0.25</v>
      </c>
      <c r="M28" s="59">
        <f>2*C28*D28</f>
        <v>0.39669421487603301</v>
      </c>
      <c r="N28" s="60">
        <f>(ABS(E28-I28)+ABS(F28-J28)+ABS(G28-K28)+ABS(H28-L28))</f>
        <v>0.58333333333333326</v>
      </c>
      <c r="O28" s="61">
        <f t="shared" ref="O28:O42" si="1">M28*N28</f>
        <v>0.2314049586776859</v>
      </c>
    </row>
    <row r="29" spans="1:17" x14ac:dyDescent="0.25">
      <c r="A29" s="54"/>
      <c r="B29" s="55" t="s">
        <v>12</v>
      </c>
      <c r="C29" s="62">
        <f>4/11</f>
        <v>0.36363636363636365</v>
      </c>
      <c r="D29" s="63">
        <f>1-C29</f>
        <v>0.63636363636363635</v>
      </c>
      <c r="E29" s="56">
        <f>0</f>
        <v>0</v>
      </c>
      <c r="F29" s="58">
        <f>0</f>
        <v>0</v>
      </c>
      <c r="G29" s="58">
        <f>2/4</f>
        <v>0.5</v>
      </c>
      <c r="H29" s="57">
        <f>2/4</f>
        <v>0.5</v>
      </c>
      <c r="I29" s="56">
        <f>2/7</f>
        <v>0.2857142857142857</v>
      </c>
      <c r="J29" s="58">
        <f>3/7</f>
        <v>0.42857142857142855</v>
      </c>
      <c r="K29" s="58">
        <f>2/7</f>
        <v>0.2857142857142857</v>
      </c>
      <c r="L29" s="57">
        <v>0</v>
      </c>
      <c r="M29" s="59">
        <f t="shared" ref="M29:M42" si="2">2*C29*D29</f>
        <v>0.46280991735537191</v>
      </c>
      <c r="N29" s="60">
        <f t="shared" ref="N29:N42" si="3">(ABS(E29-I29)+ABS(F29-J29)+ABS(G29-K29)+ABS(H29-L29))</f>
        <v>1.4285714285714284</v>
      </c>
      <c r="O29" s="64">
        <f t="shared" si="1"/>
        <v>0.66115702479338834</v>
      </c>
    </row>
    <row r="30" spans="1:17" x14ac:dyDescent="0.25">
      <c r="A30" s="54"/>
      <c r="B30" s="55" t="s">
        <v>13</v>
      </c>
      <c r="C30" s="65">
        <f>2/11</f>
        <v>0.18181818181818182</v>
      </c>
      <c r="D30" s="66">
        <f t="shared" ref="D30:D42" si="4">1-C30</f>
        <v>0.81818181818181812</v>
      </c>
      <c r="E30" s="65">
        <f>0</f>
        <v>0</v>
      </c>
      <c r="F30" s="67">
        <f>1/2</f>
        <v>0.5</v>
      </c>
      <c r="G30" s="67">
        <f>1/2</f>
        <v>0.5</v>
      </c>
      <c r="H30" s="68">
        <v>0</v>
      </c>
      <c r="I30" s="65">
        <f>2/9</f>
        <v>0.22222222222222221</v>
      </c>
      <c r="J30" s="67">
        <f>2/9</f>
        <v>0.22222222222222221</v>
      </c>
      <c r="K30" s="67">
        <f>3/9</f>
        <v>0.33333333333333331</v>
      </c>
      <c r="L30" s="68">
        <f>2/9</f>
        <v>0.22222222222222221</v>
      </c>
      <c r="M30" s="69">
        <f t="shared" si="2"/>
        <v>0.2975206611570248</v>
      </c>
      <c r="N30" s="70">
        <f t="shared" si="3"/>
        <v>0.88888888888888895</v>
      </c>
      <c r="O30" s="71">
        <f t="shared" si="1"/>
        <v>0.26446280991735538</v>
      </c>
    </row>
    <row r="31" spans="1:17" ht="16.5" thickBot="1" x14ac:dyDescent="0.3">
      <c r="A31" s="72"/>
      <c r="B31" s="73" t="s">
        <v>14</v>
      </c>
      <c r="C31" s="65">
        <f>2/11</f>
        <v>0.18181818181818182</v>
      </c>
      <c r="D31" s="66">
        <f t="shared" si="4"/>
        <v>0.81818181818181812</v>
      </c>
      <c r="E31" s="65">
        <f>1/2</f>
        <v>0.5</v>
      </c>
      <c r="F31" s="67">
        <f>1/2</f>
        <v>0.5</v>
      </c>
      <c r="G31" s="67">
        <v>0</v>
      </c>
      <c r="H31" s="68">
        <v>0</v>
      </c>
      <c r="I31" s="65">
        <f>1/9</f>
        <v>0.1111111111111111</v>
      </c>
      <c r="J31" s="67">
        <f>2/9</f>
        <v>0.22222222222222221</v>
      </c>
      <c r="K31" s="67">
        <f>4/9</f>
        <v>0.44444444444444442</v>
      </c>
      <c r="L31" s="68">
        <f>2/9</f>
        <v>0.22222222222222221</v>
      </c>
      <c r="M31" s="69">
        <f t="shared" si="2"/>
        <v>0.2975206611570248</v>
      </c>
      <c r="N31" s="70">
        <f>(ABS(E31-I31)+ABS(F31-J31)+ABS(G31-K31)+ABS(H31-L31))</f>
        <v>1.3333333333333335</v>
      </c>
      <c r="O31" s="71">
        <f>M31*N31</f>
        <v>0.39669421487603312</v>
      </c>
    </row>
    <row r="32" spans="1:17" s="46" customFormat="1" ht="16.5" thickBot="1" x14ac:dyDescent="0.3">
      <c r="A32" s="74" t="s">
        <v>2</v>
      </c>
      <c r="B32" s="75"/>
      <c r="C32" s="76" t="s">
        <v>18</v>
      </c>
      <c r="D32" s="77" t="s">
        <v>19</v>
      </c>
      <c r="E32" s="76" t="s">
        <v>20</v>
      </c>
      <c r="F32" s="78" t="s">
        <v>21</v>
      </c>
      <c r="G32" s="78" t="s">
        <v>22</v>
      </c>
      <c r="H32" s="77" t="s">
        <v>23</v>
      </c>
      <c r="I32" s="76" t="s">
        <v>20</v>
      </c>
      <c r="J32" s="78" t="s">
        <v>21</v>
      </c>
      <c r="K32" s="78" t="s">
        <v>22</v>
      </c>
      <c r="L32" s="77" t="s">
        <v>23</v>
      </c>
      <c r="M32" s="76" t="s">
        <v>24</v>
      </c>
      <c r="N32" s="77" t="s">
        <v>25</v>
      </c>
      <c r="O32" s="79" t="s">
        <v>26</v>
      </c>
    </row>
    <row r="33" spans="1:15" x14ac:dyDescent="0.25">
      <c r="A33" s="20"/>
      <c r="B33" s="55" t="s">
        <v>7</v>
      </c>
      <c r="C33" s="80">
        <f>5/11</f>
        <v>0.45454545454545453</v>
      </c>
      <c r="D33" s="81">
        <f>1-C33</f>
        <v>0.54545454545454541</v>
      </c>
      <c r="E33" s="80">
        <v>0</v>
      </c>
      <c r="F33" s="82">
        <f>1/5</f>
        <v>0.2</v>
      </c>
      <c r="G33" s="82">
        <f>2/5</f>
        <v>0.4</v>
      </c>
      <c r="H33" s="83">
        <f>2/5</f>
        <v>0.4</v>
      </c>
      <c r="I33" s="80">
        <f t="shared" ref="I33:K34" si="5">2/6</f>
        <v>0.33333333333333331</v>
      </c>
      <c r="J33" s="82">
        <f t="shared" si="5"/>
        <v>0.33333333333333331</v>
      </c>
      <c r="K33" s="82">
        <f t="shared" si="5"/>
        <v>0.33333333333333331</v>
      </c>
      <c r="L33" s="83">
        <v>0</v>
      </c>
      <c r="M33" s="84">
        <f t="shared" si="2"/>
        <v>0.49586776859504128</v>
      </c>
      <c r="N33" s="85">
        <f t="shared" si="3"/>
        <v>0.93333333333333335</v>
      </c>
      <c r="O33" s="86">
        <f t="shared" si="1"/>
        <v>0.46280991735537186</v>
      </c>
    </row>
    <row r="34" spans="1:15" ht="16.5" thickBot="1" x14ac:dyDescent="0.3">
      <c r="A34" s="87"/>
      <c r="B34" s="88" t="s">
        <v>9</v>
      </c>
      <c r="C34" s="89">
        <f>5/11</f>
        <v>0.45454545454545453</v>
      </c>
      <c r="D34" s="90">
        <f>6/11</f>
        <v>0.54545454545454541</v>
      </c>
      <c r="E34" s="89">
        <v>0</v>
      </c>
      <c r="F34" s="91">
        <f>1/5</f>
        <v>0.2</v>
      </c>
      <c r="G34" s="91">
        <f>2/5</f>
        <v>0.4</v>
      </c>
      <c r="H34" s="92">
        <f>2/5</f>
        <v>0.4</v>
      </c>
      <c r="I34" s="89">
        <f t="shared" si="5"/>
        <v>0.33333333333333331</v>
      </c>
      <c r="J34" s="91">
        <f t="shared" si="5"/>
        <v>0.33333333333333331</v>
      </c>
      <c r="K34" s="91">
        <f t="shared" si="5"/>
        <v>0.33333333333333331</v>
      </c>
      <c r="L34" s="92">
        <f>0</f>
        <v>0</v>
      </c>
      <c r="M34" s="93">
        <f t="shared" si="2"/>
        <v>0.49586776859504128</v>
      </c>
      <c r="N34" s="94">
        <f t="shared" si="3"/>
        <v>0.93333333333333335</v>
      </c>
      <c r="O34" s="95">
        <f t="shared" si="1"/>
        <v>0.46280991735537186</v>
      </c>
    </row>
    <row r="35" spans="1:15" s="46" customFormat="1" ht="15.6" customHeight="1" thickBot="1" x14ac:dyDescent="0.3">
      <c r="A35" s="74" t="s">
        <v>3</v>
      </c>
      <c r="B35" s="75"/>
      <c r="C35" s="76" t="s">
        <v>18</v>
      </c>
      <c r="D35" s="77" t="s">
        <v>19</v>
      </c>
      <c r="E35" s="76" t="s">
        <v>20</v>
      </c>
      <c r="F35" s="78" t="s">
        <v>21</v>
      </c>
      <c r="G35" s="78" t="s">
        <v>22</v>
      </c>
      <c r="H35" s="77" t="s">
        <v>23</v>
      </c>
      <c r="I35" s="76" t="s">
        <v>20</v>
      </c>
      <c r="J35" s="78" t="s">
        <v>21</v>
      </c>
      <c r="K35" s="78" t="s">
        <v>22</v>
      </c>
      <c r="L35" s="77" t="s">
        <v>23</v>
      </c>
      <c r="M35" s="76" t="s">
        <v>24</v>
      </c>
      <c r="N35" s="77" t="s">
        <v>25</v>
      </c>
      <c r="O35" s="79" t="s">
        <v>26</v>
      </c>
    </row>
    <row r="36" spans="1:15" x14ac:dyDescent="0.25">
      <c r="A36" s="20"/>
      <c r="B36" s="55" t="s">
        <v>77</v>
      </c>
      <c r="C36" s="80">
        <f>5/11</f>
        <v>0.45454545454545453</v>
      </c>
      <c r="D36" s="81">
        <f t="shared" si="4"/>
        <v>0.54545454545454541</v>
      </c>
      <c r="E36" s="80">
        <f>2/5</f>
        <v>0.4</v>
      </c>
      <c r="F36" s="82">
        <f>1/5</f>
        <v>0.2</v>
      </c>
      <c r="G36" s="82">
        <f>2/5</f>
        <v>0.4</v>
      </c>
      <c r="H36" s="83">
        <v>0</v>
      </c>
      <c r="I36" s="80">
        <v>0</v>
      </c>
      <c r="J36" s="82">
        <f>2/6</f>
        <v>0.33333333333333331</v>
      </c>
      <c r="K36" s="82">
        <f>2/6</f>
        <v>0.33333333333333331</v>
      </c>
      <c r="L36" s="83">
        <f>2/6</f>
        <v>0.33333333333333331</v>
      </c>
      <c r="M36" s="84">
        <f t="shared" si="2"/>
        <v>0.49586776859504128</v>
      </c>
      <c r="N36" s="85">
        <f t="shared" si="3"/>
        <v>0.93333333333333335</v>
      </c>
      <c r="O36" s="86">
        <f t="shared" si="1"/>
        <v>0.46280991735537186</v>
      </c>
    </row>
    <row r="37" spans="1:15" x14ac:dyDescent="0.25">
      <c r="A37" s="96"/>
      <c r="B37" s="55" t="s">
        <v>80</v>
      </c>
      <c r="C37" s="56">
        <f>3/11</f>
        <v>0.27272727272727271</v>
      </c>
      <c r="D37" s="63">
        <f t="shared" si="4"/>
        <v>0.72727272727272729</v>
      </c>
      <c r="E37" s="56">
        <v>0</v>
      </c>
      <c r="F37" s="58">
        <f t="shared" ref="F37:H38" si="6">1/3</f>
        <v>0.33333333333333331</v>
      </c>
      <c r="G37" s="58">
        <f t="shared" si="6"/>
        <v>0.33333333333333331</v>
      </c>
      <c r="H37" s="57">
        <f t="shared" si="6"/>
        <v>0.33333333333333331</v>
      </c>
      <c r="I37" s="56">
        <f>2/8</f>
        <v>0.25</v>
      </c>
      <c r="J37" s="58">
        <f>2/8</f>
        <v>0.25</v>
      </c>
      <c r="K37" s="58">
        <f>3/8</f>
        <v>0.375</v>
      </c>
      <c r="L37" s="57">
        <f>1/8</f>
        <v>0.125</v>
      </c>
      <c r="M37" s="59">
        <f t="shared" si="2"/>
        <v>0.39669421487603301</v>
      </c>
      <c r="N37" s="60">
        <f t="shared" si="3"/>
        <v>0.58333333333333326</v>
      </c>
      <c r="O37" s="61">
        <f t="shared" si="1"/>
        <v>0.2314049586776859</v>
      </c>
    </row>
    <row r="38" spans="1:15" ht="16.5" thickBot="1" x14ac:dyDescent="0.3">
      <c r="A38" s="97"/>
      <c r="B38" s="73" t="s">
        <v>84</v>
      </c>
      <c r="C38" s="65">
        <f>3/11</f>
        <v>0.27272727272727271</v>
      </c>
      <c r="D38" s="66">
        <f t="shared" si="4"/>
        <v>0.72727272727272729</v>
      </c>
      <c r="E38" s="98">
        <v>0</v>
      </c>
      <c r="F38" s="67">
        <f t="shared" si="6"/>
        <v>0.33333333333333331</v>
      </c>
      <c r="G38" s="67">
        <f t="shared" si="6"/>
        <v>0.33333333333333331</v>
      </c>
      <c r="H38" s="68">
        <f t="shared" si="6"/>
        <v>0.33333333333333331</v>
      </c>
      <c r="I38" s="65">
        <f>2/8</f>
        <v>0.25</v>
      </c>
      <c r="J38" s="67">
        <f>2/8</f>
        <v>0.25</v>
      </c>
      <c r="K38" s="67">
        <f>3/8</f>
        <v>0.375</v>
      </c>
      <c r="L38" s="68">
        <f>1/8</f>
        <v>0.125</v>
      </c>
      <c r="M38" s="69">
        <f t="shared" si="2"/>
        <v>0.39669421487603301</v>
      </c>
      <c r="N38" s="70">
        <f t="shared" si="3"/>
        <v>0.58333333333333326</v>
      </c>
      <c r="O38" s="71">
        <f t="shared" si="1"/>
        <v>0.2314049586776859</v>
      </c>
    </row>
    <row r="39" spans="1:15" s="103" customFormat="1" x14ac:dyDescent="0.25">
      <c r="A39" s="74" t="s">
        <v>1</v>
      </c>
      <c r="B39" s="75"/>
      <c r="C39" s="99" t="s">
        <v>18</v>
      </c>
      <c r="D39" s="100" t="s">
        <v>19</v>
      </c>
      <c r="E39" s="99" t="s">
        <v>20</v>
      </c>
      <c r="F39" s="101" t="s">
        <v>21</v>
      </c>
      <c r="G39" s="101" t="s">
        <v>22</v>
      </c>
      <c r="H39" s="100" t="s">
        <v>23</v>
      </c>
      <c r="I39" s="99" t="s">
        <v>20</v>
      </c>
      <c r="J39" s="101" t="s">
        <v>21</v>
      </c>
      <c r="K39" s="101" t="s">
        <v>22</v>
      </c>
      <c r="L39" s="100" t="s">
        <v>23</v>
      </c>
      <c r="M39" s="99" t="s">
        <v>24</v>
      </c>
      <c r="N39" s="100" t="s">
        <v>25</v>
      </c>
      <c r="O39" s="102" t="s">
        <v>26</v>
      </c>
    </row>
    <row r="40" spans="1:15" x14ac:dyDescent="0.25">
      <c r="A40" s="20"/>
      <c r="B40" s="55" t="s">
        <v>36</v>
      </c>
      <c r="C40" s="104">
        <f>7/11</f>
        <v>0.63636363636363635</v>
      </c>
      <c r="D40" s="63">
        <f t="shared" si="4"/>
        <v>0.36363636363636365</v>
      </c>
      <c r="E40" s="104">
        <f>1/7</f>
        <v>0.14285714285714285</v>
      </c>
      <c r="F40" s="105">
        <f>1/7</f>
        <v>0.14285714285714285</v>
      </c>
      <c r="G40" s="105">
        <f>3/7</f>
        <v>0.42857142857142855</v>
      </c>
      <c r="H40" s="106">
        <f>2/7</f>
        <v>0.2857142857142857</v>
      </c>
      <c r="I40" s="104">
        <f>1/4</f>
        <v>0.25</v>
      </c>
      <c r="J40" s="58">
        <f>2/4</f>
        <v>0.5</v>
      </c>
      <c r="K40" s="105">
        <f>1/4</f>
        <v>0.25</v>
      </c>
      <c r="L40" s="106">
        <v>0</v>
      </c>
      <c r="M40" s="59">
        <f t="shared" si="2"/>
        <v>0.46280991735537191</v>
      </c>
      <c r="N40" s="60">
        <f t="shared" si="3"/>
        <v>0.92857142857142849</v>
      </c>
      <c r="O40" s="61">
        <f t="shared" si="1"/>
        <v>0.42975206611570244</v>
      </c>
    </row>
    <row r="41" spans="1:15" x14ac:dyDescent="0.25">
      <c r="A41" s="20"/>
      <c r="B41" s="55" t="s">
        <v>37</v>
      </c>
      <c r="C41" s="104">
        <f>5/11</f>
        <v>0.45454545454545453</v>
      </c>
      <c r="D41" s="63">
        <f t="shared" si="4"/>
        <v>0.54545454545454541</v>
      </c>
      <c r="E41" s="104">
        <f>1/5</f>
        <v>0.2</v>
      </c>
      <c r="F41" s="105">
        <f>2/5</f>
        <v>0.4</v>
      </c>
      <c r="G41" s="105">
        <f>2/5</f>
        <v>0.4</v>
      </c>
      <c r="H41" s="106">
        <v>0</v>
      </c>
      <c r="I41" s="104">
        <f>1/6</f>
        <v>0.16666666666666666</v>
      </c>
      <c r="J41" s="58">
        <f>1/6</f>
        <v>0.16666666666666666</v>
      </c>
      <c r="K41" s="105">
        <v>0.33300000000000002</v>
      </c>
      <c r="L41" s="106">
        <v>0.33300000000000002</v>
      </c>
      <c r="M41" s="59">
        <f t="shared" si="2"/>
        <v>0.49586776859504128</v>
      </c>
      <c r="N41" s="60">
        <f t="shared" si="3"/>
        <v>0.66666666666666674</v>
      </c>
      <c r="O41" s="61">
        <f t="shared" si="1"/>
        <v>0.33057851239669422</v>
      </c>
    </row>
    <row r="42" spans="1:15" ht="16.5" thickBot="1" x14ac:dyDescent="0.3">
      <c r="A42" s="107"/>
      <c r="B42" s="88" t="s">
        <v>38</v>
      </c>
      <c r="C42" s="108">
        <f>5/11</f>
        <v>0.45454545454545453</v>
      </c>
      <c r="D42" s="90">
        <f t="shared" si="4"/>
        <v>0.54545454545454541</v>
      </c>
      <c r="E42" s="108">
        <f>2/5</f>
        <v>0.4</v>
      </c>
      <c r="F42" s="109">
        <f>2/5</f>
        <v>0.4</v>
      </c>
      <c r="G42" s="109">
        <f>1/5</f>
        <v>0.2</v>
      </c>
      <c r="H42" s="110">
        <v>0</v>
      </c>
      <c r="I42" s="108">
        <v>0</v>
      </c>
      <c r="J42" s="91">
        <f>1/6</f>
        <v>0.16666666666666666</v>
      </c>
      <c r="K42" s="109">
        <f>3/6</f>
        <v>0.5</v>
      </c>
      <c r="L42" s="110">
        <f>2/6</f>
        <v>0.33333333333333331</v>
      </c>
      <c r="M42" s="93">
        <f t="shared" si="2"/>
        <v>0.49586776859504128</v>
      </c>
      <c r="N42" s="94">
        <f t="shared" si="3"/>
        <v>1.2666666666666666</v>
      </c>
      <c r="O42" s="95">
        <f t="shared" si="1"/>
        <v>0.62809917355371891</v>
      </c>
    </row>
    <row r="43" spans="1:15" x14ac:dyDescent="0.25">
      <c r="C43" s="111"/>
    </row>
    <row r="44" spans="1:15" x14ac:dyDescent="0.25">
      <c r="B44" s="112"/>
      <c r="C44" s="1" t="s">
        <v>63</v>
      </c>
      <c r="D44" s="1"/>
      <c r="E44" s="1"/>
      <c r="F44" s="1"/>
      <c r="G44" s="1"/>
      <c r="H44" s="1"/>
      <c r="I44" s="1"/>
      <c r="J44" s="1"/>
      <c r="K44" s="1"/>
      <c r="L44" s="1"/>
      <c r="M44" s="113"/>
      <c r="N44" s="113"/>
    </row>
    <row r="45" spans="1:15" ht="15" customHeight="1" thickBot="1" x14ac:dyDescent="0.3"/>
    <row r="46" spans="1:15" ht="19.5" customHeight="1" thickBot="1" x14ac:dyDescent="0.3">
      <c r="E46" s="26"/>
      <c r="I46" s="119" t="s">
        <v>85</v>
      </c>
      <c r="J46" s="120"/>
      <c r="K46" s="120"/>
      <c r="L46" s="121"/>
    </row>
    <row r="47" spans="1:15" x14ac:dyDescent="0.25">
      <c r="E47" s="26"/>
      <c r="J47" s="122" t="s">
        <v>56</v>
      </c>
      <c r="K47" s="122"/>
    </row>
    <row r="55" spans="9:12" x14ac:dyDescent="0.25">
      <c r="I55" s="2" t="s">
        <v>12</v>
      </c>
      <c r="L55" s="2" t="s">
        <v>40</v>
      </c>
    </row>
  </sheetData>
  <mergeCells count="5">
    <mergeCell ref="I25:L25"/>
    <mergeCell ref="E25:H25"/>
    <mergeCell ref="A25:B25"/>
    <mergeCell ref="I46:L46"/>
    <mergeCell ref="J47:K47"/>
  </mergeCells>
  <conditionalFormatting sqref="B44:N44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{780F64D6-723F-4778-8DA8-91F9B87E2CD9}</x14:id>
        </ext>
      </extLst>
    </cfRule>
  </conditionalFormatting>
  <pageMargins left="0.7" right="0.7" top="0.75" bottom="0.75" header="0.3" footer="0.3"/>
  <pageSetup orientation="portrait" r:id="rId1"/>
  <drawing r:id="rId2"/>
  <tableParts count="3">
    <tablePart r:id="rId3"/>
    <tablePart r:id="rId4"/>
    <tablePart r:id="rId5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80F64D6-723F-4778-8DA8-91F9B87E2C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B44:N44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CART 5.1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Nitish Wadhwa</dc:creator>
  <cp:lastModifiedBy>kunal</cp:lastModifiedBy>
  <dcterms:created xsi:type="dcterms:W3CDTF">2016-04-13T21:05:51Z</dcterms:created>
  <dcterms:modified xsi:type="dcterms:W3CDTF">2021-04-06T10:25:36Z</dcterms:modified>
</cp:coreProperties>
</file>