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unalwagle/Documents/Personal/Imperial/C4/401Project/newsaggregator-reports/Evaluation/"/>
    </mc:Choice>
  </mc:AlternateContent>
  <bookViews>
    <workbookView xWindow="0" yWindow="0" windowWidth="28800" windowHeight="18000" tabRatio="500" activeTab="5"/>
  </bookViews>
  <sheets>
    <sheet name="Matrix" sheetId="1" r:id="rId1"/>
    <sheet name="Sentence Stats" sheetId="2" r:id="rId2"/>
    <sheet name="Article Length" sheetId="3" r:id="rId3"/>
    <sheet name="Quotations" sheetId="4" r:id="rId4"/>
    <sheet name="Left v Right" sheetId="5" r:id="rId5"/>
    <sheet name="UI Survey" sheetId="6" r:id="rId6"/>
    <sheet name="ML Survey" sheetId="7" r:id="rId7"/>
  </sheets>
  <definedNames>
    <definedName name="_xlnm.Print_Area" localSheetId="0">Matrix!$A$1:$U$20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G24" i="6" l="1"/>
  <c r="AF24" i="6"/>
  <c r="AG23" i="6"/>
  <c r="AF23" i="6"/>
  <c r="AE24" i="6"/>
  <c r="AE23" i="6"/>
  <c r="AD23" i="6"/>
  <c r="AD24" i="6"/>
  <c r="S25" i="6"/>
  <c r="S24" i="6"/>
  <c r="S23" i="6"/>
  <c r="Y17" i="6"/>
  <c r="E15" i="6"/>
  <c r="F15" i="6"/>
  <c r="G15" i="6"/>
  <c r="H15" i="6"/>
  <c r="I15" i="6"/>
  <c r="J15" i="6"/>
  <c r="K15" i="6"/>
  <c r="L15" i="6"/>
  <c r="M15" i="6"/>
  <c r="N15" i="6"/>
  <c r="O15" i="6"/>
  <c r="P15" i="6"/>
  <c r="Q15" i="6"/>
  <c r="R15" i="6"/>
  <c r="S15" i="6"/>
  <c r="T15" i="6"/>
  <c r="U15" i="6"/>
  <c r="V15" i="6"/>
  <c r="W15" i="6"/>
  <c r="X15" i="6"/>
  <c r="Y15" i="6"/>
  <c r="Z15" i="6"/>
  <c r="AA15" i="6"/>
  <c r="AB15" i="6"/>
  <c r="AC15" i="6"/>
  <c r="AD15" i="6"/>
  <c r="E16" i="6"/>
  <c r="F16" i="6"/>
  <c r="G16" i="6"/>
  <c r="H16" i="6"/>
  <c r="I16" i="6"/>
  <c r="J16" i="6"/>
  <c r="K16" i="6"/>
  <c r="L16" i="6"/>
  <c r="M16" i="6"/>
  <c r="N16" i="6"/>
  <c r="O16" i="6"/>
  <c r="P16" i="6"/>
  <c r="Q16" i="6"/>
  <c r="R16" i="6"/>
  <c r="S16" i="6"/>
  <c r="T16" i="6"/>
  <c r="U16" i="6"/>
  <c r="V16" i="6"/>
  <c r="W16" i="6"/>
  <c r="X16" i="6"/>
  <c r="Y16" i="6"/>
  <c r="Z16" i="6"/>
  <c r="AA16" i="6"/>
  <c r="AB16" i="6"/>
  <c r="AC16" i="6"/>
  <c r="AD16" i="6"/>
  <c r="E17" i="6"/>
  <c r="F17" i="6"/>
  <c r="G17" i="6"/>
  <c r="H17" i="6"/>
  <c r="I17" i="6"/>
  <c r="J17" i="6"/>
  <c r="K17" i="6"/>
  <c r="L17" i="6"/>
  <c r="M17" i="6"/>
  <c r="N17" i="6"/>
  <c r="O17" i="6"/>
  <c r="P17" i="6"/>
  <c r="Q17" i="6"/>
  <c r="R17" i="6"/>
  <c r="S17" i="6"/>
  <c r="T17" i="6"/>
  <c r="U17" i="6"/>
  <c r="V17" i="6"/>
  <c r="W17" i="6"/>
  <c r="X17" i="6"/>
  <c r="Z17" i="6"/>
  <c r="AA17" i="6"/>
  <c r="AB17" i="6"/>
  <c r="AC17" i="6"/>
  <c r="AD17" i="6"/>
  <c r="D15" i="6"/>
  <c r="D16" i="6"/>
  <c r="D17" i="6"/>
  <c r="C17" i="6"/>
  <c r="C16" i="6"/>
  <c r="C15" i="6"/>
  <c r="C21" i="7"/>
  <c r="I73" i="1"/>
  <c r="X18" i="7"/>
  <c r="V18" i="7"/>
  <c r="T18" i="7"/>
  <c r="Q18" i="7"/>
  <c r="O18" i="7"/>
  <c r="M18" i="7"/>
  <c r="K18" i="7"/>
  <c r="G18" i="7"/>
  <c r="D18" i="7"/>
  <c r="A18" i="7"/>
  <c r="I4" i="5"/>
  <c r="I5" i="5"/>
  <c r="I6" i="5"/>
  <c r="I7" i="5"/>
  <c r="I3" i="5"/>
  <c r="H4" i="4"/>
  <c r="H5" i="4"/>
  <c r="H6" i="4"/>
  <c r="H7" i="4"/>
  <c r="H8" i="4"/>
  <c r="H9" i="4"/>
  <c r="H10" i="4"/>
  <c r="H11" i="4"/>
  <c r="H12" i="4"/>
  <c r="H13" i="4"/>
  <c r="H14" i="4"/>
  <c r="H15" i="4"/>
  <c r="H16" i="4"/>
  <c r="H17" i="4"/>
  <c r="H18" i="4"/>
  <c r="H19" i="4"/>
  <c r="H20" i="4"/>
  <c r="H21" i="4"/>
  <c r="H3" i="4"/>
  <c r="D4" i="4"/>
  <c r="D5" i="4"/>
  <c r="D6" i="4"/>
  <c r="D7" i="4"/>
  <c r="D8" i="4"/>
  <c r="D9" i="4"/>
  <c r="D10" i="4"/>
  <c r="D11" i="4"/>
  <c r="D12" i="4"/>
  <c r="D13" i="4"/>
  <c r="D14" i="4"/>
  <c r="D15" i="4"/>
  <c r="D16" i="4"/>
  <c r="D17" i="4"/>
  <c r="D18" i="4"/>
  <c r="D19" i="4"/>
  <c r="D20" i="4"/>
  <c r="D21" i="4"/>
  <c r="D3" i="4"/>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E23" i="3"/>
  <c r="D23" i="3"/>
  <c r="H4" i="3"/>
  <c r="I4" i="3"/>
  <c r="H5" i="3"/>
  <c r="I5" i="3"/>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3" i="3"/>
  <c r="I3" i="3"/>
  <c r="J21" i="3"/>
  <c r="J20" i="3"/>
  <c r="J19" i="3"/>
  <c r="J18" i="3"/>
  <c r="J17" i="3"/>
  <c r="J16" i="3"/>
  <c r="J15" i="3"/>
  <c r="J14" i="3"/>
  <c r="J13" i="3"/>
  <c r="J12" i="3"/>
  <c r="J11" i="3"/>
  <c r="J10" i="3"/>
  <c r="J9" i="3"/>
  <c r="J8" i="3"/>
  <c r="J7" i="3"/>
  <c r="J6" i="3"/>
  <c r="J5" i="3"/>
  <c r="J4" i="3"/>
  <c r="J3" i="3"/>
  <c r="D23" i="2"/>
  <c r="E23" i="2"/>
  <c r="B23" i="2"/>
  <c r="C23" i="2"/>
  <c r="F23" i="2"/>
  <c r="F4" i="2"/>
  <c r="F5" i="2"/>
  <c r="F6" i="2"/>
  <c r="F7" i="2"/>
  <c r="F8" i="2"/>
  <c r="F9" i="2"/>
  <c r="F10" i="2"/>
  <c r="F11" i="2"/>
  <c r="F12" i="2"/>
  <c r="F13" i="2"/>
  <c r="F14" i="2"/>
  <c r="F15" i="2"/>
  <c r="F16" i="2"/>
  <c r="F17" i="2"/>
  <c r="F18" i="2"/>
  <c r="F19" i="2"/>
  <c r="F20" i="2"/>
  <c r="F21" i="2"/>
  <c r="F3" i="2"/>
  <c r="AT3" i="1"/>
  <c r="AV3" i="1"/>
  <c r="AW3" i="1"/>
  <c r="AZ3" i="1"/>
  <c r="BB3" i="1"/>
  <c r="BC3" i="1"/>
  <c r="BD3" i="1"/>
  <c r="BF3" i="1"/>
  <c r="BG3" i="1"/>
  <c r="BI3" i="1"/>
  <c r="BJ3" i="1"/>
  <c r="AQ3" i="1"/>
  <c r="BM3" i="1"/>
  <c r="AT4" i="1"/>
  <c r="AU4" i="1"/>
  <c r="AW4" i="1"/>
  <c r="AX4" i="1"/>
  <c r="AY4" i="1"/>
  <c r="BC4" i="1"/>
  <c r="BD4" i="1"/>
  <c r="BE4" i="1"/>
  <c r="BF4" i="1"/>
  <c r="BG4" i="1"/>
  <c r="BH4" i="1"/>
  <c r="BJ4" i="1"/>
  <c r="BK4" i="1"/>
  <c r="BL4" i="1"/>
  <c r="AQ4" i="1"/>
  <c r="BM4" i="1"/>
  <c r="AT5" i="1"/>
  <c r="AU5" i="1"/>
  <c r="AV5" i="1"/>
  <c r="AX5" i="1"/>
  <c r="AY5" i="1"/>
  <c r="BA5" i="1"/>
  <c r="BC5" i="1"/>
  <c r="BD5" i="1"/>
  <c r="BE5" i="1"/>
  <c r="BF5" i="1"/>
  <c r="BG5" i="1"/>
  <c r="BH5" i="1"/>
  <c r="BI5" i="1"/>
  <c r="BJ5" i="1"/>
  <c r="BK5" i="1"/>
  <c r="BL5" i="1"/>
  <c r="AQ5" i="1"/>
  <c r="BM5" i="1"/>
  <c r="AT6" i="1"/>
  <c r="AV6" i="1"/>
  <c r="AW6" i="1"/>
  <c r="AY6" i="1"/>
  <c r="BC6" i="1"/>
  <c r="BD6" i="1"/>
  <c r="BE6" i="1"/>
  <c r="BF6" i="1"/>
  <c r="BG6" i="1"/>
  <c r="BH6" i="1"/>
  <c r="BI6" i="1"/>
  <c r="BJ6" i="1"/>
  <c r="BK6" i="1"/>
  <c r="AQ6" i="1"/>
  <c r="BM6" i="1"/>
  <c r="AT7" i="1"/>
  <c r="AV7" i="1"/>
  <c r="AW7" i="1"/>
  <c r="AX7" i="1"/>
  <c r="BC7" i="1"/>
  <c r="BD7" i="1"/>
  <c r="BE7" i="1"/>
  <c r="BF7" i="1"/>
  <c r="BG7" i="1"/>
  <c r="BH7" i="1"/>
  <c r="BI7" i="1"/>
  <c r="BJ7" i="1"/>
  <c r="BK7" i="1"/>
  <c r="BL7" i="1"/>
  <c r="AQ7" i="1"/>
  <c r="BM7" i="1"/>
  <c r="AU8" i="1"/>
  <c r="BC8" i="1"/>
  <c r="BF8" i="1"/>
  <c r="BG8" i="1"/>
  <c r="BI8" i="1"/>
  <c r="AQ8" i="1"/>
  <c r="BM8" i="1"/>
  <c r="AW9" i="1"/>
  <c r="BC9" i="1"/>
  <c r="BD9" i="1"/>
  <c r="BF9" i="1"/>
  <c r="BG9" i="1"/>
  <c r="AQ9" i="1"/>
  <c r="BM9" i="1"/>
  <c r="AU10" i="1"/>
  <c r="BC10" i="1"/>
  <c r="BD10" i="1"/>
  <c r="BF10" i="1"/>
  <c r="BG10" i="1"/>
  <c r="BI10" i="1"/>
  <c r="BJ10" i="1"/>
  <c r="AQ10" i="1"/>
  <c r="BM10" i="1"/>
  <c r="AT11" i="1"/>
  <c r="AU11" i="1"/>
  <c r="AV11" i="1"/>
  <c r="AW11" i="1"/>
  <c r="AX11" i="1"/>
  <c r="AY11" i="1"/>
  <c r="AZ11" i="1"/>
  <c r="BA11" i="1"/>
  <c r="BB11" i="1"/>
  <c r="BD11" i="1"/>
  <c r="BE11" i="1"/>
  <c r="BF11" i="1"/>
  <c r="BG11" i="1"/>
  <c r="BH11" i="1"/>
  <c r="BI11" i="1"/>
  <c r="BJ11" i="1"/>
  <c r="AQ11" i="1"/>
  <c r="BM11" i="1"/>
  <c r="AT12" i="1"/>
  <c r="AU12" i="1"/>
  <c r="AV12" i="1"/>
  <c r="AW12" i="1"/>
  <c r="AX12" i="1"/>
  <c r="AY12" i="1"/>
  <c r="BA12" i="1"/>
  <c r="BB12" i="1"/>
  <c r="BC12" i="1"/>
  <c r="BE12" i="1"/>
  <c r="BF12" i="1"/>
  <c r="BG12" i="1"/>
  <c r="BH12" i="1"/>
  <c r="BI12" i="1"/>
  <c r="BJ12" i="1"/>
  <c r="BK12" i="1"/>
  <c r="BL12" i="1"/>
  <c r="AQ12" i="1"/>
  <c r="BM12" i="1"/>
  <c r="AT13" i="1"/>
  <c r="AV13" i="1"/>
  <c r="AW13" i="1"/>
  <c r="AX13" i="1"/>
  <c r="AY13" i="1"/>
  <c r="BC13" i="1"/>
  <c r="BD13" i="1"/>
  <c r="BF13" i="1"/>
  <c r="BG13" i="1"/>
  <c r="BH13" i="1"/>
  <c r="BI13" i="1"/>
  <c r="BJ13" i="1"/>
  <c r="BK13" i="1"/>
  <c r="BL13" i="1"/>
  <c r="AQ13" i="1"/>
  <c r="BM13" i="1"/>
  <c r="AT14" i="1"/>
  <c r="AU14" i="1"/>
  <c r="AV14" i="1"/>
  <c r="AW14" i="1"/>
  <c r="AX14" i="1"/>
  <c r="AY14" i="1"/>
  <c r="AZ14" i="1"/>
  <c r="BA14" i="1"/>
  <c r="BB14" i="1"/>
  <c r="BC14" i="1"/>
  <c r="BD14" i="1"/>
  <c r="BE14" i="1"/>
  <c r="BG14" i="1"/>
  <c r="BH14" i="1"/>
  <c r="BI14" i="1"/>
  <c r="BJ14" i="1"/>
  <c r="BK14" i="1"/>
  <c r="BL14" i="1"/>
  <c r="AQ14" i="1"/>
  <c r="BM14" i="1"/>
  <c r="AT15" i="1"/>
  <c r="AU15" i="1"/>
  <c r="AV15" i="1"/>
  <c r="AW15" i="1"/>
  <c r="AX15" i="1"/>
  <c r="AY15" i="1"/>
  <c r="AZ15" i="1"/>
  <c r="BA15" i="1"/>
  <c r="BB15" i="1"/>
  <c r="BC15" i="1"/>
  <c r="BD15" i="1"/>
  <c r="BE15" i="1"/>
  <c r="BF15" i="1"/>
  <c r="BH15" i="1"/>
  <c r="BI15" i="1"/>
  <c r="BJ15" i="1"/>
  <c r="BK15" i="1"/>
  <c r="BL15" i="1"/>
  <c r="AQ15" i="1"/>
  <c r="BM15" i="1"/>
  <c r="AT16" i="1"/>
  <c r="AV16" i="1"/>
  <c r="AW16" i="1"/>
  <c r="AX16" i="1"/>
  <c r="AY16" i="1"/>
  <c r="BC16" i="1"/>
  <c r="BD16" i="1"/>
  <c r="BE16" i="1"/>
  <c r="BF16" i="1"/>
  <c r="BG16" i="1"/>
  <c r="BI16" i="1"/>
  <c r="BJ16" i="1"/>
  <c r="BK16" i="1"/>
  <c r="AQ16" i="1"/>
  <c r="BM16" i="1"/>
  <c r="AT17" i="1"/>
  <c r="AU17" i="1"/>
  <c r="AW17" i="1"/>
  <c r="AX17" i="1"/>
  <c r="AY17" i="1"/>
  <c r="AZ17" i="1"/>
  <c r="BB17" i="1"/>
  <c r="BC17" i="1"/>
  <c r="BD17" i="1"/>
  <c r="BE17" i="1"/>
  <c r="BF17" i="1"/>
  <c r="BG17" i="1"/>
  <c r="BH17" i="1"/>
  <c r="BJ17" i="1"/>
  <c r="BL17" i="1"/>
  <c r="AQ17" i="1"/>
  <c r="BM17" i="1"/>
  <c r="AT18" i="1"/>
  <c r="AU18" i="1"/>
  <c r="AV18" i="1"/>
  <c r="AW18" i="1"/>
  <c r="AX18" i="1"/>
  <c r="AY18" i="1"/>
  <c r="BB18" i="1"/>
  <c r="BC18" i="1"/>
  <c r="BD18" i="1"/>
  <c r="BE18" i="1"/>
  <c r="BF18" i="1"/>
  <c r="BG18" i="1"/>
  <c r="BH18" i="1"/>
  <c r="BI18" i="1"/>
  <c r="BK18" i="1"/>
  <c r="BL18" i="1"/>
  <c r="AQ18" i="1"/>
  <c r="BM18" i="1"/>
  <c r="AT19" i="1"/>
  <c r="AV19" i="1"/>
  <c r="AW19" i="1"/>
  <c r="AX19" i="1"/>
  <c r="AY19" i="1"/>
  <c r="BD19" i="1"/>
  <c r="BE19" i="1"/>
  <c r="BF19" i="1"/>
  <c r="BG19" i="1"/>
  <c r="BH19" i="1"/>
  <c r="BJ19" i="1"/>
  <c r="AQ19" i="1"/>
  <c r="BM19" i="1"/>
  <c r="AT20" i="1"/>
  <c r="AV20" i="1"/>
  <c r="AW20" i="1"/>
  <c r="AY20" i="1"/>
  <c r="BD20" i="1"/>
  <c r="BE20" i="1"/>
  <c r="BF20" i="1"/>
  <c r="BG20" i="1"/>
  <c r="BI20" i="1"/>
  <c r="BJ20" i="1"/>
  <c r="AQ20" i="1"/>
  <c r="BM20" i="1"/>
  <c r="AU2" i="1"/>
  <c r="AV2" i="1"/>
  <c r="AW2" i="1"/>
  <c r="AX2" i="1"/>
  <c r="AY2" i="1"/>
  <c r="BC2" i="1"/>
  <c r="BD2" i="1"/>
  <c r="BE2" i="1"/>
  <c r="BF2" i="1"/>
  <c r="BG2" i="1"/>
  <c r="BH2" i="1"/>
  <c r="BI2" i="1"/>
  <c r="BJ2" i="1"/>
  <c r="BK2" i="1"/>
  <c r="BL2" i="1"/>
  <c r="AQ2" i="1"/>
  <c r="BM2" i="1"/>
  <c r="U3" i="1"/>
  <c r="U4" i="1"/>
  <c r="U5" i="1"/>
  <c r="U6" i="1"/>
  <c r="U7" i="1"/>
  <c r="U8" i="1"/>
  <c r="U9" i="1"/>
  <c r="U10" i="1"/>
  <c r="U11" i="1"/>
  <c r="U12" i="1"/>
  <c r="U13" i="1"/>
  <c r="U14" i="1"/>
  <c r="U15" i="1"/>
  <c r="U16" i="1"/>
  <c r="U17" i="1"/>
  <c r="U18" i="1"/>
  <c r="U19" i="1"/>
  <c r="U20" i="1"/>
  <c r="U2" i="1"/>
  <c r="I77" i="1"/>
  <c r="I76" i="1"/>
  <c r="I75" i="1"/>
  <c r="I74" i="1"/>
</calcChain>
</file>

<file path=xl/sharedStrings.xml><?xml version="1.0" encoding="utf-8"?>
<sst xmlns="http://schemas.openxmlformats.org/spreadsheetml/2006/main" count="1061" uniqueCount="237">
  <si>
    <t>The Guardian</t>
  </si>
  <si>
    <t>The Daily Mail</t>
  </si>
  <si>
    <t>The Telegraph</t>
  </si>
  <si>
    <t>BBC News</t>
  </si>
  <si>
    <t>The Independent</t>
  </si>
  <si>
    <t>The Mirror</t>
  </si>
  <si>
    <t>X</t>
  </si>
  <si>
    <t>Bloomberg</t>
  </si>
  <si>
    <t>BBC Sport</t>
  </si>
  <si>
    <t>Business Insider UK</t>
  </si>
  <si>
    <t>CNBC</t>
  </si>
  <si>
    <t>CNN</t>
  </si>
  <si>
    <t>Cricinfo</t>
  </si>
  <si>
    <t>ESPN</t>
  </si>
  <si>
    <t>FourFourTwo</t>
  </si>
  <si>
    <t>Metro</t>
  </si>
  <si>
    <t>Newsweek</t>
  </si>
  <si>
    <t>Reuters</t>
  </si>
  <si>
    <t>Times of India</t>
  </si>
  <si>
    <t>The Washington Post</t>
  </si>
  <si>
    <t>Average</t>
  </si>
  <si>
    <t>N/A</t>
  </si>
  <si>
    <t>Not in the summary (full sentences)</t>
  </si>
  <si>
    <t>In the summary (full sentences)</t>
  </si>
  <si>
    <t>Not In the summary (stopwords removed)</t>
  </si>
  <si>
    <t>In the summary (stopwords removed)</t>
  </si>
  <si>
    <t>Total</t>
  </si>
  <si>
    <t>Percentage</t>
  </si>
  <si>
    <t>In Summary</t>
  </si>
  <si>
    <t>Very Left</t>
  </si>
  <si>
    <t>Fairly Left</t>
  </si>
  <si>
    <t>Slightly Left</t>
  </si>
  <si>
    <t>Centre</t>
  </si>
  <si>
    <t>Slight Right</t>
  </si>
  <si>
    <t>Fairly Right</t>
  </si>
  <si>
    <t>Very Right</t>
  </si>
  <si>
    <t>B</t>
  </si>
  <si>
    <t>On a scale from 1 to 10, with 1 being very poor and 10 being very good, how would you rate the labelling of this article?</t>
  </si>
  <si>
    <t>Are there any labels that you feel this is missing? Be as specific or as vague as you'd like</t>
  </si>
  <si>
    <t>Are there any labels in this list that definitely shouldn't be present?</t>
  </si>
  <si>
    <t>Do you have any further comments to make on the Labelling shown in this survey?</t>
  </si>
  <si>
    <t>On a scale of 1 to 5, with 1 being very inappropriate, and 5 being very appropriate, how would you rate this cluster?</t>
  </si>
  <si>
    <t>Please give a reason for your score above (optional)</t>
  </si>
  <si>
    <t>Do you have any further comments on the Clustering shown in this survey?</t>
  </si>
  <si>
    <t>On a scale of 1 to 10, where 1 entails a poor summary, and 10 a very good one, how would you rate the summary above?</t>
  </si>
  <si>
    <t>Please give a reason for the above answer (Optional)</t>
  </si>
  <si>
    <t>Open-Ended Response</t>
  </si>
  <si>
    <t xml:space="preserve">manifesto, U-turn, £100000, </t>
  </si>
  <si>
    <t>vote, leave, European Union, Wold Index, Stoxx 600, S&amp;P500</t>
  </si>
  <si>
    <t xml:space="preserve">Both seem to be related, US politics, and both seem to refer to the same event, US 2016 elections. </t>
  </si>
  <si>
    <t>Ideally I'd rate that as a 1, since it's all about Manchester United and not Arsenal, however I must admit that the clustering works, again, everything is spot on, football, Manchester United :(, same kind of event or follow up</t>
  </si>
  <si>
    <t>See 14</t>
  </si>
  <si>
    <t>It looks way better than labelling.</t>
  </si>
  <si>
    <t xml:space="preserve">Manifesto </t>
  </si>
  <si>
    <t>Doncaster Deaf Trust</t>
  </si>
  <si>
    <t>The Tonight Show Starring Johnny Carson, James Sinclair, You're invited to Mary-Kate and Ashley's (film series), Party lists in the New Zealand general election, (2002), Football in Malta. Maltese dog</t>
  </si>
  <si>
    <t>Fish market</t>
  </si>
  <si>
    <t>Majority of the titles were addressed in the summary</t>
  </si>
  <si>
    <t>Covers each title in the summary</t>
  </si>
  <si>
    <t xml:space="preserve">John oliver, nick clegg, may queen, Elizabeth may, Jeremy corbyn, </t>
  </si>
  <si>
    <t xml:space="preserve">Jay Leno, Oprah Winfrey, Chelsea handler, peep show, Johnny Carson, James sinclair, film series, Maltese dog, general election </t>
  </si>
  <si>
    <t>Fish markets</t>
  </si>
  <si>
    <t>Although they're both politics related, they don't appear to match with the policy mentioned above in the football example</t>
  </si>
  <si>
    <t>All related specifically to player of the year awards</t>
  </si>
  <si>
    <t>U turn', 'overall cap' - i.e. specifics of content of article</t>
  </si>
  <si>
    <t>Neonatal intensive care unit, 'yesterday', 'Elizabeth May', 'May Queen'</t>
  </si>
  <si>
    <t>Very few notions of Flower show, London, weird quarry winning design,etc</t>
  </si>
  <si>
    <t>Labels involving Malta are incorrect, football players,etc.</t>
  </si>
  <si>
    <t>Notions of uncertainty, due to trump, chinese devaluation - those are the higher level features of this article</t>
  </si>
  <si>
    <t>Fish market, Haven?</t>
  </si>
  <si>
    <t>Talking about different things i believe</t>
  </si>
  <si>
    <t>Man Utd palyer of the year awards articles - all relevant</t>
  </si>
  <si>
    <t>All about one specific uber news item</t>
  </si>
  <si>
    <t>The summary is specifically talking about tributes for the victims, while I don't think all the articles focus on this side of the incident.</t>
  </si>
  <si>
    <t>Information wise, looks like all bases covered. Structure though is lacking - starts off talking about weather, then going back to describe who is actually getting married</t>
  </si>
  <si>
    <t>Elizabeth May, May Queen, Neonatal intensive care unit, Wales, Thursday</t>
  </si>
  <si>
    <t>Languages of Malta, Maltese, Italian Maltese, Maltese people, general election, Oprah Winfrey, Football.... Too many labels</t>
  </si>
  <si>
    <t>Fish market, Time in China</t>
  </si>
  <si>
    <t>A lot of the labels are kind of irrelevant</t>
  </si>
  <si>
    <t>"Liberal Democrats", "General Election 2017"</t>
  </si>
  <si>
    <t>"May", "May Queen", "Elizabeth May", "United Kingdom general election, 2005", "United Kingdom general election, 2010", "United Kingdom general election, 1997", "may ministry", "Last Week Tonight with John Oliver", "Neonatal intensive care unit"</t>
  </si>
  <si>
    <t>"Flowers", "Garden"</t>
  </si>
  <si>
    <t>"The Daily Show", "Canada", "The Tonight Show with Jay Leno", "The Oprah Winfrey Show", "Chelsea Handler", "Peep show", "The Tonight Show Starring Johnny Carson", "You're Invited to Mary-Kate &amp; Ashley's (film series)", 'Party lists in the New Zealand general election, 2002", "The House Always Wins", "Football in Malta", "Maltese (dog)", "Languages of Malta", "Callow Rock quarry", "Broadcroft Quarry", "James Sinclair (footballer)", "Wouter Basson"</t>
  </si>
  <si>
    <t>"Investment", Standard &amp; Poor", "Stoxx Europe"</t>
  </si>
  <si>
    <t>"Time zone", "Time in China", "Pacific Time Zone", "Fish market", "Day"</t>
  </si>
  <si>
    <t>Some of the labels are too generic, like "Day" and "Tuesday"</t>
  </si>
  <si>
    <t>Both articles are in the field of current American politics but are about very different parties and stories.</t>
  </si>
  <si>
    <t>All the stories are about the same specific event.</t>
  </si>
  <si>
    <t>It generally works very well as the articles are all current and discuss the same topic</t>
  </si>
  <si>
    <t>It's grammatically correct and flows well, though it ends abruptly.</t>
  </si>
  <si>
    <t>The article flows well and is grammatically correct, but it ends on an incomplete sentence and no conclusion.</t>
  </si>
  <si>
    <t>Grammatically correct, article flows well and is completely relevant, and the ending wraps up the story well.</t>
  </si>
  <si>
    <t>Dementia Tax</t>
  </si>
  <si>
    <t>May Queen, Elizabeth May, Neonatal intensive care unit</t>
  </si>
  <si>
    <t>Chelsea Flower Show</t>
  </si>
  <si>
    <t>The Daily Show, The Tonight Show with Jay Leno,The Oprah Winfrey Show, Chelsea Handler, Peep show, The Tonight Show starring Johnny Carson, Wouter Basson, James Sinclair (footballer), You're Invited to Mary-Kate &amp; Ashely's (film series), Party lists in the New Zealand general election, 2002, The House Always Wins, Maltese (dog)</t>
  </si>
  <si>
    <t>S&amp;P 500</t>
  </si>
  <si>
    <t>Time zone, Time in China, Pacific TIme Zone, Fish market, Day, Haven</t>
  </si>
  <si>
    <t>Generally impressive. Can be overenthusiastic</t>
  </si>
  <si>
    <t>Different story.</t>
  </si>
  <si>
    <t>The appeal seems separate, but related to, the threat to fire.</t>
  </si>
  <si>
    <t>Too many celeb tweets</t>
  </si>
  <si>
    <t>Some repetition of phrases.</t>
  </si>
  <si>
    <t>Most natural flow</t>
  </si>
  <si>
    <t xml:space="preserve">United Kingdom General Election 2017 </t>
  </si>
  <si>
    <t>Last week tonight with John Oliver</t>
  </si>
  <si>
    <t xml:space="preserve">Chelsea Flower Show, Best in Show, </t>
  </si>
  <si>
    <t xml:space="preserve">The daily show, Mediterranean sea, The Oprah Winfrey Show, Languages of Malta, Party lists in NZ, Mary Kate &amp; Ashley, The House always wins, Football in Malta, Maltese language . . . </t>
  </si>
  <si>
    <t>Dollar, Yen, S&amp;P, Stoxx . . .</t>
  </si>
  <si>
    <t>Pacific time zone</t>
  </si>
  <si>
    <t>No relevance between the two articles</t>
  </si>
  <si>
    <t>All articles/summaries appear to be well related</t>
  </si>
  <si>
    <t>Assuming the key news piece is the arbitration ruling appeal, then all the articles are not relevant; alternatively if key news piece is the threat to fire engineers because of trade secret spats then the first article is not related.</t>
  </si>
  <si>
    <t>All seem related to 22nds horror</t>
  </si>
  <si>
    <t>General election 2017</t>
  </si>
  <si>
    <t>Yes: May Queen, the past elections, neonatal ICU, day care</t>
  </si>
  <si>
    <t>Chelsea flower show</t>
  </si>
  <si>
    <t>All the TV shows, Maltese football, Maltese dog</t>
  </si>
  <si>
    <t>World market, United States</t>
  </si>
  <si>
    <t>Time zone</t>
  </si>
  <si>
    <t>Both have links to the 2016 election, but not necessarily of the same exact event.</t>
  </si>
  <si>
    <t>Clearly about ManU's Player of the Year</t>
  </si>
  <si>
    <t>Clearly about Uber's legal disputes</t>
  </si>
  <si>
    <t>All about the Manchester attack</t>
  </si>
  <si>
    <t>Reads coherently, but the content is back to front (starts with celebrity reactions, ends with telling what happened)</t>
  </si>
  <si>
    <t>A good read</t>
  </si>
  <si>
    <t>Makes sense</t>
  </si>
  <si>
    <t>Manifesto</t>
  </si>
  <si>
    <t>U.K. Election 97, neo natal care</t>
  </si>
  <si>
    <t>Ecology</t>
  </si>
  <si>
    <t xml:space="preserve">Football in Malta,James Sinclair,party lists of nz,johnny Carson, peep show </t>
  </si>
  <si>
    <t>Russia</t>
  </si>
  <si>
    <t>Social care, funding cap</t>
  </si>
  <si>
    <t>May Queen, Elizabeth May, Last week tonight with John Oliver, neo natal intensive care unit</t>
  </si>
  <si>
    <t xml:space="preserve">Most of the labels are irrelevant </t>
  </si>
  <si>
    <t>Market uncertainty, Trump uncertainty, Global stock markets</t>
  </si>
  <si>
    <t>Time zone, Pacific time zone, fish market</t>
  </si>
  <si>
    <t>The first seems marginally better than the third; the second is the worst</t>
  </si>
  <si>
    <t xml:space="preserve">No link between the articles </t>
  </si>
  <si>
    <t xml:space="preserve">All articles linked to same topic </t>
  </si>
  <si>
    <t>The first headline is a little vague but all articles linked to the same topic</t>
  </si>
  <si>
    <t>All articles closely linked to same topic</t>
  </si>
  <si>
    <t>Apart from the first one all the others seem good</t>
  </si>
  <si>
    <t>Good summary - are all the tweets necessary in the summary - can it not refer to who all tweeted instead and summarise the gist of their tweets</t>
  </si>
  <si>
    <t xml:space="preserve">This looks like a summary of each individual article rather than an overall summary. Pretty disjointed </t>
  </si>
  <si>
    <t xml:space="preserve">Seems like a good joined together summary. The references to rain are repeated - can this be avoided </t>
  </si>
  <si>
    <t>Social Care, Funding</t>
  </si>
  <si>
    <t>May Queen, Elizabeth May, Thursday, Last Week Tonight With John Oliver, Neonatal Intensive Care Unit, United Kingdom General Election 1997/2005/2010</t>
  </si>
  <si>
    <t>Chelsea Flower Show, Gardening/Horticulture</t>
  </si>
  <si>
    <t>The Daily Show, Helen, Canada, The Tonight Show Starring Johnny Carson, Northern Ontario, The Tonight Show with Jay Leno, Tuesday, The Oprah Winfrey Show, Chelsea Handler, Peep Show, Wouter Basson, James Sinclair (footballer), You're Invited to Mary-Kate and Ashley's (film series), Party Lists in the New Zealand General Election 2002, The House Always Wins, Football in Malta, Italian Maltese, Maltese (dog), Callow Rock quarry, Broadcroft Quarry</t>
  </si>
  <si>
    <t>FBI, China, S&amp;P 500 (etc), Russia</t>
  </si>
  <si>
    <t>Time Zone, Time in China, Fish Market, Day</t>
  </si>
  <si>
    <t>Comes up with some unique labels, including references to unmentioned TV shows. May also need to filter out Christian names and days of the week. However labels do cover the article topic.</t>
  </si>
  <si>
    <t>About People involved in the US 2016 elections however one article happened before the election and another happened after the election. Quite a large time gap.</t>
  </si>
  <si>
    <t>Great selection of clustered articles all regarding the same event in the same year. Titles very similar - good sign.</t>
  </si>
  <si>
    <t>Same as before - great clustering regarding same lawsuit. Would note that the first article may have been updated and the title provided is not the title shown on the Reuters website.</t>
  </si>
  <si>
    <t>Well clustered</t>
  </si>
  <si>
    <t>All examples except the first show very good clustering.</t>
  </si>
  <si>
    <t>Article cut off at end ;( Also relatively lengthy.</t>
  </si>
  <si>
    <t>Not in the summary (stopwords removed)</t>
  </si>
  <si>
    <t>Summary Score</t>
  </si>
  <si>
    <t>Before starting, please indicate what type of device you intend to use for viewing the website</t>
  </si>
  <si>
    <t>Were you able to do this easily?</t>
  </si>
  <si>
    <t>The text provided below each topic name corresponds to the Wikipedia article about that topic. Is this immediately obvious?</t>
  </si>
  <si>
    <t>Does it need to be made more clear that the extract is from Wikipedia?</t>
  </si>
  <si>
    <t>Do you have any further comments on the search screen?</t>
  </si>
  <si>
    <t>On a scale of 1 to 10, with 1 being very poor, and 10 being very good, how would you rate the look and feel of this screen?</t>
  </si>
  <si>
    <t>Do you feel that the layout of articles is appropriate?</t>
  </si>
  <si>
    <t>Click on the subscribe button. Were you prompted to log in?</t>
  </si>
  <si>
    <t>Please log in, if you haven't before. Did you subscribe successfully to the topic?</t>
  </si>
  <si>
    <t>On a scale of 1 to 10, with 1 being very poor, and 10 being very good, how would you rate the look and feel of the article viewer?</t>
  </si>
  <si>
    <t>Please give reasoning for your answer above (optional)</t>
  </si>
  <si>
    <t>Deselect the Independent from the right. Does the summary provided change?</t>
  </si>
  <si>
    <t>Does it suffice for the text to simply just change by itself on deselecting a source, or should there be an accompanying message to notify the user?</t>
  </si>
  <si>
    <t>Select Show Summary Annotations. Is the text in the article body now highlighted?</t>
  </si>
  <si>
    <t>Is it clear what the highlighted colour of the text represents</t>
  </si>
  <si>
    <t>Click on a line of the article text. Does a popover appear?</t>
  </si>
  <si>
    <t>Does there need to be a clear message to the user that clicking on the article text will reveal the popover?</t>
  </si>
  <si>
    <t>Overall, what score would you give to the summary annotations?</t>
  </si>
  <si>
    <t>Please justify your above answer (optional)</t>
  </si>
  <si>
    <t>Does your subscription for "Russia" appear?</t>
  </si>
  <si>
    <t>On a scale of 1 to 10, how would you rate this page, as a dashboard for a user?</t>
  </si>
  <si>
    <t>Please justify your answer above (optional)</t>
  </si>
  <si>
    <t>Now select "Settings" in the navigation bar. Does your subscription to Russia show up, with a grid of outlets in a settings form?</t>
  </si>
  <si>
    <t>Does clicking on sources to deselect or select them feel intuitive?</t>
  </si>
  <si>
    <t>Now deselect Independent and Reuters and click save. Should a message appear with a status of the saving for the user?</t>
  </si>
  <si>
    <t>Now return to the previous article, which is at &lt;a href="http://kunalnewsaggregator.co.uk/topic/591e3c74acea821e2b7e6c02/article/5922f32facea820ecf8e0204"&gt;this link&lt;/a&gt;. Is the Independent and Reuters deselected by default?</t>
  </si>
  <si>
    <t>Was it intuitive that changing default sources was what you were doing in the settings page?</t>
  </si>
  <si>
    <t>Do you have any general feedback you'd like to give? If you encountered any bugs, please mention them here.</t>
  </si>
  <si>
    <t>How did you feel about the concept of logging in using solely an email address?</t>
  </si>
  <si>
    <t>Response</t>
  </si>
  <si>
    <t>No, because</t>
  </si>
  <si>
    <t>Smartphone</t>
  </si>
  <si>
    <t>Yes</t>
  </si>
  <si>
    <t>No</t>
  </si>
  <si>
    <t>Yes, because I haven't logged in yet</t>
  </si>
  <si>
    <t>It does suffice, but a message should be present anyway.</t>
  </si>
  <si>
    <t>No, it is clear enough as is</t>
  </si>
  <si>
    <t>I was unhappy with it because...</t>
  </si>
  <si>
    <t>Desktop/Laptop</t>
  </si>
  <si>
    <t>No, because I have already logged in</t>
  </si>
  <si>
    <t>Yes, there needs to be a clear message</t>
  </si>
  <si>
    <t>I did not encounter any bugs. However, when I clicked on a link it opened in the same tab</t>
  </si>
  <si>
    <t>I was happy with it</t>
  </si>
  <si>
    <t xml:space="preserve">Not specifically to the search screen, but I think fewer column results would be a more appropriate choice. </t>
  </si>
  <si>
    <t>I feel that the picture could be made smaller, and the font changed to something perhaps that is easier on eyes.</t>
  </si>
  <si>
    <t xml:space="preserve">It's not immediately obvious that annotations are clickable. Likewise, I feel that user should have an option to alter the highlighting colour. </t>
  </si>
  <si>
    <t>No, there should be a message explaining what I'm doing</t>
  </si>
  <si>
    <t>I was able to login, however I've never created an account in the first place, which I'm not sure if this is intended.     General website design is ok, although the font could be altered to something that is perhaps easier to follow.     Lastly, the user could do with a few popups letting him or her know what the website is capable of during his or her first visit.</t>
  </si>
  <si>
    <t xml:space="preserve">Re 4, the wikipedia reference is not essential, but would definitely help.  Also I don't believe any of the links are really "News" which is what I'd be looking for from a "news aggregator" or when I click on the news tab on a google search </t>
  </si>
  <si>
    <t>Seems very data hungry takes ages to load especially on chrome, much faster on safari, but still; not complete with 3 of the images not showing</t>
  </si>
  <si>
    <t>Good news element, but the photograph doesnt fit. When DT made the statements he was incensed and a laughing, positive DT sends the wrong imprerssion of content.</t>
  </si>
  <si>
    <t>All bar the first one are Telegraph based. The first comment relating to dividinbg the country disappeared when Independant was unchecked, but is attributed the Reuters which then makes me question the veracity of the sources attribution and ultimately the information</t>
  </si>
  <si>
    <t>NA as I dont have the topic showing</t>
  </si>
  <si>
    <t>As discussed K, using a NewSumm graphic where pictures arent available as opposed to the existing Reuters place holders.</t>
  </si>
  <si>
    <t>- perhaps more compact?  - would be great if search results would load more quickly  - Wikipedia's API would allow you to implement autocomplete for the search -- might be really useful (would also allow users to jump right to topic, skipping search results screen)  - I feel like search results should be presented more compact and as list instead of tiles</t>
  </si>
  <si>
    <t>is appropiate, but more filtering options would be great -- by date, in particular</t>
  </si>
  <si>
    <t>picture overwhelmingly large</t>
  </si>
  <si>
    <t>It does suffice. There need not be a message</t>
  </si>
  <si>
    <t>No, but I didn't subscribe to it.</t>
  </si>
  <si>
    <t>- interface looks good enough  - some more feedback on user interactions might be useful</t>
  </si>
  <si>
    <t>No, even though I haven't logged in yet</t>
  </si>
  <si>
    <t>I was unhappy with it</t>
  </si>
  <si>
    <t>It took quite a while to fetch all the results.</t>
  </si>
  <si>
    <t>It's functional, but quite bland and takes up a lot of space. It's also not clear which websites the summary came from if you don't recognise the logos.</t>
  </si>
  <si>
    <t>It does not suffice. There should be a message.</t>
  </si>
  <si>
    <t>It's not clear in the settings page that I'm accessing specific pages for each subscription.    There's also no way to control multiple subscriptions at once, if I never wanted The Independent to factor into my summaries, for instance.</t>
  </si>
  <si>
    <t>Tablet</t>
  </si>
  <si>
    <t>In this article - most of the text was from the telegraph and only one line from the independent</t>
  </si>
  <si>
    <t>Looks easy to read, like the colours. Would be even better for me with a slightly smaller font. Good even on an I phone</t>
  </si>
  <si>
    <t>Makes the sources for the summary clear</t>
  </si>
  <si>
    <t>A heading specifying these are My Topics would help</t>
  </si>
  <si>
    <t>The fonts need to be smaller - will improve UI on the smart phone    Is it possible to deselect outlets on a topic basis?</t>
  </si>
  <si>
    <t>Generally yes, but felt that the lower article thumbnails were a bit too small on the screen</t>
  </si>
  <si>
    <t>Great font!</t>
  </si>
  <si>
    <t>Popover may not be as suitable for mobile, presents a tall narrow box on iphone6 and text can overflow horizontally for long words</t>
  </si>
  <si>
    <t>Generally great!  Popup telling me that I've logged in successfully appears every time I go to the settings page.  Also was logged in automatically when I entered my email - but maybe that's the expected behaviour?  Already mentioned the presentation of the popover on a mobile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</si>
</sst>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b/>
      <sz val="18"/>
      <color theme="1"/>
      <name val="Calibri"/>
      <family val="2"/>
      <scheme val="minor"/>
    </font>
    <font>
      <b/>
      <sz val="28"/>
      <color theme="1"/>
      <name val="Calibri"/>
      <family val="2"/>
      <scheme val="minor"/>
    </font>
    <font>
      <b/>
      <sz val="36"/>
      <color theme="1"/>
      <name val="Calibri"/>
      <family val="2"/>
      <scheme val="minor"/>
    </font>
    <font>
      <sz val="2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textRotation="90"/>
    </xf>
    <xf numFmtId="2" fontId="3" fillId="0" borderId="0" xfId="0" applyNumberFormat="1" applyFont="1" applyAlignment="1">
      <alignment horizontal="center" vertical="center"/>
    </xf>
    <xf numFmtId="2" fontId="4" fillId="0" borderId="0" xfId="0" applyNumberFormat="1" applyFont="1" applyAlignment="1">
      <alignment horizontal="center" vertical="center"/>
    </xf>
    <xf numFmtId="1" fontId="3" fillId="0" borderId="0" xfId="0" applyNumberFormat="1" applyFont="1" applyAlignment="1">
      <alignment horizontal="center" vertical="center"/>
    </xf>
    <xf numFmtId="1" fontId="3" fillId="0" borderId="0" xfId="1" applyNumberFormat="1" applyFont="1" applyAlignment="1">
      <alignment horizontal="center" vertical="center"/>
    </xf>
    <xf numFmtId="0" fontId="0" fillId="0" borderId="0" xfId="0" quotePrefix="1"/>
    <xf numFmtId="2" fontId="5" fillId="0" borderId="0" xfId="0" applyNumberFormat="1" applyFont="1" applyAlignment="1">
      <alignment horizontal="center" vertical="center"/>
    </xf>
    <xf numFmtId="2" fontId="5" fillId="0" borderId="0" xfId="1" applyNumberFormat="1" applyFont="1" applyAlignment="1">
      <alignment horizontal="center" vertical="center"/>
    </xf>
    <xf numFmtId="2" fontId="6" fillId="0" borderId="0" xfId="0" applyNumberFormat="1"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textRotation="90"/>
    </xf>
  </cellXfs>
  <cellStyles count="2">
    <cellStyle name="Normal" xfId="0" builtinId="0"/>
    <cellStyle name="Percent" xfId="1" builtinId="5"/>
  </cellStyles>
  <dxfs count="8">
    <dxf>
      <font>
        <color auto="1"/>
      </font>
      <fill>
        <patternFill>
          <bgColor theme="1"/>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9C5700"/>
      </font>
      <fill>
        <patternFill>
          <bgColor rgb="FFFFEB9C"/>
        </patternFill>
      </fill>
    </dxf>
    <dxf>
      <font>
        <color theme="1"/>
      </font>
      <fill>
        <patternFill patternType="none">
          <bgColor auto="1"/>
        </patternFill>
      </fill>
    </dxf>
    <dxf>
      <font>
        <color theme="1"/>
      </font>
      <fill>
        <patternFill patternType="none">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19.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20.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_rels/chart21.xml.rels><?xml version="1.0" encoding="UTF-8" standalone="yes"?>
<Relationships xmlns="http://schemas.openxmlformats.org/package/2006/relationships"><Relationship Id="rId1" Type="http://schemas.microsoft.com/office/2011/relationships/chartStyle" Target="style21.xml"/><Relationship Id="rId2" Type="http://schemas.microsoft.com/office/2011/relationships/chartColorStyle" Target="colors21.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Matrix!$A$2</c:f>
              <c:strCache>
                <c:ptCount val="1"/>
                <c:pt idx="0">
                  <c:v>BBC News</c:v>
                </c:pt>
              </c:strCache>
            </c:strRef>
          </c:tx>
          <c:spPr>
            <a:solidFill>
              <a:srgbClr val="FF0000"/>
            </a:solidFill>
            <a:ln>
              <a:noFill/>
            </a:ln>
            <a:effectLst/>
          </c:spPr>
          <c:invertIfNegative val="0"/>
          <c:cat>
            <c:strRef>
              <c:f>(Matrix!$C$1:$G$1,Matrix!$K$1:$T$1)</c:f>
              <c:strCache>
                <c:ptCount val="15"/>
                <c:pt idx="0">
                  <c:v>BBC Sport</c:v>
                </c:pt>
                <c:pt idx="1">
                  <c:v>Bloomberg</c:v>
                </c:pt>
                <c:pt idx="2">
                  <c:v>Business Insider UK</c:v>
                </c:pt>
                <c:pt idx="3">
                  <c:v>CNBC</c:v>
                </c:pt>
                <c:pt idx="4">
                  <c:v>CNN</c:v>
                </c:pt>
                <c:pt idx="5">
                  <c:v>Metro</c:v>
                </c:pt>
                <c:pt idx="6">
                  <c:v>Newsweek</c:v>
                </c:pt>
                <c:pt idx="7">
                  <c:v>Reuters</c:v>
                </c:pt>
                <c:pt idx="8">
                  <c:v>The Daily Mail</c:v>
                </c:pt>
                <c:pt idx="9">
                  <c:v>The Guardian</c:v>
                </c:pt>
                <c:pt idx="10">
                  <c:v>The Independent</c:v>
                </c:pt>
                <c:pt idx="11">
                  <c:v>The Mirror</c:v>
                </c:pt>
                <c:pt idx="12">
                  <c:v>The Telegraph</c:v>
                </c:pt>
                <c:pt idx="13">
                  <c:v>The Washington Post</c:v>
                </c:pt>
                <c:pt idx="14">
                  <c:v>Times of India</c:v>
                </c:pt>
              </c:strCache>
            </c:strRef>
          </c:cat>
          <c:val>
            <c:numRef>
              <c:f>(Matrix!$C$2:$G$2,Matrix!$K$2:$T$2)</c:f>
              <c:numCache>
                <c:formatCode>0.00</c:formatCode>
                <c:ptCount val="15"/>
                <c:pt idx="0">
                  <c:v>41.3</c:v>
                </c:pt>
                <c:pt idx="1">
                  <c:v>41.3</c:v>
                </c:pt>
                <c:pt idx="2">
                  <c:v>57.1</c:v>
                </c:pt>
                <c:pt idx="3">
                  <c:v>69.0</c:v>
                </c:pt>
                <c:pt idx="4">
                  <c:v>19.3</c:v>
                </c:pt>
                <c:pt idx="5">
                  <c:v>44.11</c:v>
                </c:pt>
                <c:pt idx="6">
                  <c:v>12.5</c:v>
                </c:pt>
                <c:pt idx="7">
                  <c:v>30.3</c:v>
                </c:pt>
                <c:pt idx="8">
                  <c:v>50.7</c:v>
                </c:pt>
                <c:pt idx="9">
                  <c:v>26.3</c:v>
                </c:pt>
                <c:pt idx="10">
                  <c:v>26.1</c:v>
                </c:pt>
                <c:pt idx="11">
                  <c:v>37.3</c:v>
                </c:pt>
                <c:pt idx="12">
                  <c:v>32.7</c:v>
                </c:pt>
                <c:pt idx="13">
                  <c:v>40.9</c:v>
                </c:pt>
                <c:pt idx="14">
                  <c:v>56.0</c:v>
                </c:pt>
              </c:numCache>
            </c:numRef>
          </c:val>
        </c:ser>
        <c:dLbls>
          <c:showLegendKey val="0"/>
          <c:showVal val="0"/>
          <c:showCatName val="0"/>
          <c:showSerName val="0"/>
          <c:showPercent val="0"/>
          <c:showBubbleSize val="0"/>
        </c:dLbls>
        <c:gapWidth val="81"/>
        <c:axId val="-1903017472"/>
        <c:axId val="-1903015152"/>
      </c:barChart>
      <c:catAx>
        <c:axId val="-190301747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3600" b="0" i="0" u="none" strike="noStrike" kern="1200" baseline="0">
                <a:solidFill>
                  <a:schemeClr val="tx2"/>
                </a:solidFill>
                <a:latin typeface="+mn-lt"/>
                <a:ea typeface="+mn-ea"/>
                <a:cs typeface="+mn-cs"/>
              </a:defRPr>
            </a:pPr>
            <a:endParaRPr lang="en-US"/>
          </a:p>
        </c:txPr>
        <c:crossAx val="-1903015152"/>
        <c:crosses val="autoZero"/>
        <c:auto val="1"/>
        <c:lblAlgn val="ctr"/>
        <c:lblOffset val="100"/>
        <c:noMultiLvlLbl val="0"/>
      </c:catAx>
      <c:valAx>
        <c:axId val="-1903015152"/>
        <c:scaling>
          <c:orientation val="minMax"/>
        </c:scaling>
        <c:delete val="0"/>
        <c:axPos val="b"/>
        <c:majorGridlines>
          <c:spPr>
            <a:ln w="9525" cap="flat" cmpd="sng" algn="ctr">
              <a:solidFill>
                <a:schemeClr val="tx2">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2"/>
                </a:solidFill>
                <a:latin typeface="+mn-lt"/>
                <a:ea typeface="+mn-ea"/>
                <a:cs typeface="+mn-cs"/>
              </a:defRPr>
            </a:pPr>
            <a:endParaRPr lang="en-US"/>
          </a:p>
        </c:txPr>
        <c:crossAx val="-19030174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Length'!$E$2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('Article Length'!$D$3:$D$19,'Article Length'!$D$21)</c:f>
              <c:numCache>
                <c:formatCode>General</c:formatCode>
                <c:ptCount val="18"/>
                <c:pt idx="0">
                  <c:v>349.63</c:v>
                </c:pt>
                <c:pt idx="1">
                  <c:v>453.05</c:v>
                </c:pt>
                <c:pt idx="2">
                  <c:v>684.04</c:v>
                </c:pt>
                <c:pt idx="3">
                  <c:v>376.54</c:v>
                </c:pt>
                <c:pt idx="4">
                  <c:v>336.64</c:v>
                </c:pt>
                <c:pt idx="5">
                  <c:v>681.4400000000001</c:v>
                </c:pt>
                <c:pt idx="6">
                  <c:v>463.66</c:v>
                </c:pt>
                <c:pt idx="7">
                  <c:v>528.78</c:v>
                </c:pt>
                <c:pt idx="8">
                  <c:v>442.06</c:v>
                </c:pt>
                <c:pt idx="9">
                  <c:v>394.94</c:v>
                </c:pt>
                <c:pt idx="10">
                  <c:v>446.7</c:v>
                </c:pt>
                <c:pt idx="11">
                  <c:v>267.73</c:v>
                </c:pt>
                <c:pt idx="12">
                  <c:v>575.05</c:v>
                </c:pt>
                <c:pt idx="13">
                  <c:v>811.69</c:v>
                </c:pt>
                <c:pt idx="14">
                  <c:v>370.33</c:v>
                </c:pt>
                <c:pt idx="15">
                  <c:v>560.04</c:v>
                </c:pt>
                <c:pt idx="16">
                  <c:v>412.38</c:v>
                </c:pt>
                <c:pt idx="17">
                  <c:v>698.62</c:v>
                </c:pt>
              </c:numCache>
            </c:numRef>
          </c:xVal>
          <c:yVal>
            <c:numRef>
              <c:f>('Article Length'!$E$3:$E$19,'Article Length'!$E$21)</c:f>
              <c:numCache>
                <c:formatCode>General</c:formatCode>
                <c:ptCount val="18"/>
                <c:pt idx="0">
                  <c:v>27.32889054142951</c:v>
                </c:pt>
                <c:pt idx="1">
                  <c:v>47.36784019423905</c:v>
                </c:pt>
                <c:pt idx="2">
                  <c:v>42.88053330214608</c:v>
                </c:pt>
                <c:pt idx="3">
                  <c:v>39.99309502310512</c:v>
                </c:pt>
                <c:pt idx="4">
                  <c:v>34.85028517110266</c:v>
                </c:pt>
                <c:pt idx="5">
                  <c:v>23.37843390467246</c:v>
                </c:pt>
                <c:pt idx="6">
                  <c:v>42.48803002199887</c:v>
                </c:pt>
                <c:pt idx="7">
                  <c:v>38.69473126820228</c:v>
                </c:pt>
                <c:pt idx="8">
                  <c:v>38.36809482875628</c:v>
                </c:pt>
                <c:pt idx="9">
                  <c:v>44.38648908694992</c:v>
                </c:pt>
                <c:pt idx="10">
                  <c:v>29.31273785538393</c:v>
                </c:pt>
                <c:pt idx="11">
                  <c:v>32.69338512680685</c:v>
                </c:pt>
                <c:pt idx="12">
                  <c:v>37.75671680723416</c:v>
                </c:pt>
                <c:pt idx="13">
                  <c:v>32.91773953110177</c:v>
                </c:pt>
                <c:pt idx="14">
                  <c:v>28.49620608646342</c:v>
                </c:pt>
                <c:pt idx="15">
                  <c:v>30.35676023141204</c:v>
                </c:pt>
                <c:pt idx="16">
                  <c:v>29.46554149085795</c:v>
                </c:pt>
                <c:pt idx="17">
                  <c:v>48.02324582748847</c:v>
                </c:pt>
              </c:numCache>
            </c:numRef>
          </c:yVal>
          <c:smooth val="0"/>
        </c:ser>
        <c:dLbls>
          <c:showLegendKey val="0"/>
          <c:showVal val="0"/>
          <c:showCatName val="0"/>
          <c:showSerName val="0"/>
          <c:showPercent val="0"/>
          <c:showBubbleSize val="0"/>
        </c:dLbls>
        <c:axId val="-1903652480"/>
        <c:axId val="-1903650160"/>
      </c:scatterChart>
      <c:valAx>
        <c:axId val="-1903652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0160"/>
        <c:crosses val="autoZero"/>
        <c:crossBetween val="midCat"/>
      </c:valAx>
      <c:valAx>
        <c:axId val="-1903650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2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xVal>
            <c:numRef>
              <c:f>('Article Length'!$H$3:$H$19,'Article Length'!$H$21)</c:f>
              <c:numCache>
                <c:formatCode>General</c:formatCode>
                <c:ptCount val="18"/>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304.3</c:v>
                </c:pt>
              </c:numCache>
            </c:numRef>
          </c:xVal>
          <c:yVal>
            <c:numRef>
              <c:f>('Article Length'!$I$3:$I$19,'Article Length'!$I$21)</c:f>
              <c:numCache>
                <c:formatCode>General</c:formatCode>
                <c:ptCount val="18"/>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48.99112717712784</c:v>
                </c:pt>
              </c:numCache>
            </c:numRef>
          </c:yVal>
          <c:smooth val="0"/>
        </c:ser>
        <c:dLbls>
          <c:showLegendKey val="0"/>
          <c:showVal val="0"/>
          <c:showCatName val="0"/>
          <c:showSerName val="0"/>
          <c:showPercent val="0"/>
          <c:showBubbleSize val="0"/>
        </c:dLbls>
        <c:axId val="-1903625552"/>
        <c:axId val="-1903623504"/>
      </c:scatterChart>
      <c:valAx>
        <c:axId val="-1903625552"/>
        <c:scaling>
          <c:orientation val="minMax"/>
          <c:max val="375.0"/>
          <c:min val="10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23504"/>
        <c:crosses val="autoZero"/>
        <c:crossBetween val="midCat"/>
      </c:valAx>
      <c:valAx>
        <c:axId val="-1903623504"/>
        <c:scaling>
          <c:orientation val="minMax"/>
          <c:max val="53.0"/>
          <c:min val="2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25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63500">
                <a:solidFill>
                  <a:schemeClr val="accent1"/>
                </a:solidFill>
              </a:ln>
              <a:effectLst/>
            </c:spPr>
          </c:marker>
          <c:trendline>
            <c:spPr>
              <a:ln w="63500" cap="rnd">
                <a:solidFill>
                  <a:srgbClr val="FF0000"/>
                </a:solidFill>
                <a:prstDash val="dash"/>
              </a:ln>
              <a:effectLst/>
            </c:spPr>
            <c:trendlineType val="poly"/>
            <c:order val="2"/>
            <c:dispRSqr val="0"/>
            <c:dispEq val="0"/>
          </c:trendline>
          <c:xVal>
            <c:numRef>
              <c:f>'Article Length'!$H$3:$H$21</c:f>
              <c:numCache>
                <c:formatCode>General</c:formatCode>
                <c:ptCount val="19"/>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483.16</c:v>
                </c:pt>
                <c:pt idx="18">
                  <c:v>304.3</c:v>
                </c:pt>
              </c:numCache>
            </c:numRef>
          </c:xVal>
          <c:yVal>
            <c:numRef>
              <c:f>'Article Length'!$I$3:$I$21</c:f>
              <c:numCache>
                <c:formatCode>General</c:formatCode>
                <c:ptCount val="19"/>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20.37006374699892</c:v>
                </c:pt>
                <c:pt idx="18">
                  <c:v>48.99112717712784</c:v>
                </c:pt>
              </c:numCache>
            </c:numRef>
          </c:yVal>
          <c:smooth val="0"/>
        </c:ser>
        <c:dLbls>
          <c:showLegendKey val="0"/>
          <c:showVal val="0"/>
          <c:showCatName val="0"/>
          <c:showSerName val="0"/>
          <c:showPercent val="0"/>
          <c:showBubbleSize val="0"/>
        </c:dLbls>
        <c:axId val="-1837280416"/>
        <c:axId val="-1872332800"/>
      </c:scatterChart>
      <c:valAx>
        <c:axId val="-18372804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Average number of words</a:t>
                </a:r>
                <a:r>
                  <a:rPr lang="en-US" sz="2400" baseline="0"/>
                  <a:t> per article</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872332800"/>
        <c:crosses val="autoZero"/>
        <c:crossBetween val="midCat"/>
      </c:valAx>
      <c:valAx>
        <c:axId val="-1872332800"/>
        <c:scaling>
          <c:orientation val="minMax"/>
          <c:max val="53.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Average Percentage of Total</a:t>
                </a:r>
                <a:r>
                  <a:rPr lang="en-US" sz="2400" baseline="0"/>
                  <a:t> Words in Summary</a:t>
                </a:r>
                <a:endParaRPr lang="en-US" sz="2400"/>
              </a:p>
            </c:rich>
          </c:tx>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183728041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63500">
                <a:solidFill>
                  <a:schemeClr val="accent1"/>
                </a:solidFill>
              </a:ln>
              <a:effectLst/>
            </c:spPr>
          </c:marker>
          <c:trendline>
            <c:spPr>
              <a:ln w="63500" cap="rnd">
                <a:solidFill>
                  <a:srgbClr val="FF0000"/>
                </a:solidFill>
                <a:prstDash val="dash"/>
              </a:ln>
              <a:effectLst/>
            </c:spPr>
            <c:trendlineType val="linear"/>
            <c:dispRSqr val="0"/>
            <c:dispEq val="0"/>
          </c:trendline>
          <c:xVal>
            <c:numRef>
              <c:f>Quotations!$H$3:$H$21</c:f>
              <c:numCache>
                <c:formatCode>General</c:formatCode>
                <c:ptCount val="19"/>
                <c:pt idx="0">
                  <c:v>15.6</c:v>
                </c:pt>
                <c:pt idx="1">
                  <c:v>6.9</c:v>
                </c:pt>
                <c:pt idx="2">
                  <c:v>23.0</c:v>
                </c:pt>
                <c:pt idx="3">
                  <c:v>13.4</c:v>
                </c:pt>
                <c:pt idx="4">
                  <c:v>17.7</c:v>
                </c:pt>
                <c:pt idx="5">
                  <c:v>13.0</c:v>
                </c:pt>
                <c:pt idx="6">
                  <c:v>5.57</c:v>
                </c:pt>
                <c:pt idx="7">
                  <c:v>4.88</c:v>
                </c:pt>
                <c:pt idx="8">
                  <c:v>6.9</c:v>
                </c:pt>
                <c:pt idx="9">
                  <c:v>0.4</c:v>
                </c:pt>
                <c:pt idx="10">
                  <c:v>16.5</c:v>
                </c:pt>
                <c:pt idx="11">
                  <c:v>19.8</c:v>
                </c:pt>
                <c:pt idx="12">
                  <c:v>0.46</c:v>
                </c:pt>
                <c:pt idx="13">
                  <c:v>21.0</c:v>
                </c:pt>
                <c:pt idx="14">
                  <c:v>26.3</c:v>
                </c:pt>
                <c:pt idx="15">
                  <c:v>11.6</c:v>
                </c:pt>
                <c:pt idx="16">
                  <c:v>16.8</c:v>
                </c:pt>
                <c:pt idx="17">
                  <c:v>22.1</c:v>
                </c:pt>
                <c:pt idx="18">
                  <c:v>8.1</c:v>
                </c:pt>
              </c:numCache>
            </c:numRef>
          </c:xVal>
          <c:yVal>
            <c:numRef>
              <c:f>Quotations!$I$3:$I$21</c:f>
              <c:numCache>
                <c:formatCode>General</c:formatCode>
                <c:ptCount val="19"/>
                <c:pt idx="0">
                  <c:v>36.9387962962963</c:v>
                </c:pt>
                <c:pt idx="1">
                  <c:v>60.47551020408163</c:v>
                </c:pt>
                <c:pt idx="2">
                  <c:v>55.4089552238806</c:v>
                </c:pt>
                <c:pt idx="3">
                  <c:v>47.84963636363636</c:v>
                </c:pt>
                <c:pt idx="4">
                  <c:v>43.48029761904762</c:v>
                </c:pt>
                <c:pt idx="5">
                  <c:v>60.91993975903614</c:v>
                </c:pt>
                <c:pt idx="6">
                  <c:v>46.9725</c:v>
                </c:pt>
                <c:pt idx="7">
                  <c:v>49.428</c:v>
                </c:pt>
                <c:pt idx="8">
                  <c:v>47.168</c:v>
                </c:pt>
                <c:pt idx="9">
                  <c:v>48.2245029239766</c:v>
                </c:pt>
                <c:pt idx="10">
                  <c:v>49.19141791044776</c:v>
                </c:pt>
                <c:pt idx="11">
                  <c:v>35.33906832298137</c:v>
                </c:pt>
                <c:pt idx="12">
                  <c:v>67.07700854700855</c:v>
                </c:pt>
                <c:pt idx="13">
                  <c:v>59.52965811965812</c:v>
                </c:pt>
                <c:pt idx="14">
                  <c:v>41.0169375</c:v>
                </c:pt>
                <c:pt idx="15">
                  <c:v>49.92816455696202</c:v>
                </c:pt>
                <c:pt idx="16">
                  <c:v>41.27351851851852</c:v>
                </c:pt>
                <c:pt idx="17">
                  <c:v>58.67835820895522</c:v>
                </c:pt>
                <c:pt idx="18">
                  <c:v>56.5</c:v>
                </c:pt>
              </c:numCache>
            </c:numRef>
          </c:yVal>
          <c:smooth val="0"/>
        </c:ser>
        <c:dLbls>
          <c:showLegendKey val="0"/>
          <c:showVal val="0"/>
          <c:showCatName val="0"/>
          <c:showSerName val="0"/>
          <c:showPercent val="0"/>
          <c:showBubbleSize val="0"/>
        </c:dLbls>
        <c:axId val="-1982082848"/>
        <c:axId val="-1982080528"/>
      </c:scatterChart>
      <c:valAx>
        <c:axId val="-1982082848"/>
        <c:scaling>
          <c:orientation val="minMax"/>
          <c:max val="28.0"/>
          <c:min val="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Percentage of Original Article made up of quotes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2080528"/>
        <c:crosses val="autoZero"/>
        <c:crossBetween val="midCat"/>
      </c:valAx>
      <c:valAx>
        <c:axId val="-1982080528"/>
        <c:scaling>
          <c:orientation val="minMax"/>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Percentage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20828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'UI Survey'!$C$15</c:f>
              <c:strCache>
                <c:ptCount val="1"/>
                <c:pt idx="0">
                  <c:v>The text provided below each topic name corresponds to the Wikipedia article about that topic. Is this immediately obvious?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'UI Survey'!$B$16:$B$17</c:f>
              <c:strCache>
                <c:ptCount val="2"/>
                <c:pt idx="0">
                  <c:v>Yes</c:v>
                </c:pt>
                <c:pt idx="1">
                  <c:v>No</c:v>
                </c:pt>
              </c:strCache>
            </c:strRef>
          </c:cat>
          <c:val>
            <c:numRef>
              <c:f>'UI Survey'!$C$16:$C$17</c:f>
              <c:numCache>
                <c:formatCode>General</c:formatCode>
                <c:ptCount val="2"/>
                <c:pt idx="0">
                  <c:v>5.0</c:v>
                </c:pt>
                <c:pt idx="1">
                  <c:v>6.0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'UI Survey'!$D$15</c:f>
              <c:strCache>
                <c:ptCount val="1"/>
                <c:pt idx="0">
                  <c:v>Does it need to be made more clear that the extract is from Wikipedia?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'UI Survey'!$B$16:$B$17</c:f>
              <c:strCache>
                <c:ptCount val="2"/>
                <c:pt idx="0">
                  <c:v>Yes</c:v>
                </c:pt>
                <c:pt idx="1">
                  <c:v>No</c:v>
                </c:pt>
              </c:strCache>
            </c:strRef>
          </c:cat>
          <c:val>
            <c:numRef>
              <c:f>'UI Survey'!$D$16:$D$17</c:f>
              <c:numCache>
                <c:formatCode>General</c:formatCode>
                <c:ptCount val="2"/>
                <c:pt idx="0">
                  <c:v>8.0</c:v>
                </c:pt>
                <c:pt idx="1">
                  <c:v>3.0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'UI Survey'!$S$23</c:f>
              <c:strCache>
                <c:ptCount val="1"/>
                <c:pt idx="0">
                  <c:v>Does clicking on sources to deselect or select them feel intuitive?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layout>
                <c:manualLayout>
                  <c:x val="0.15131195335277"/>
                  <c:y val="-0.176695498883535"/>
                </c:manualLayout>
              </c:layout>
              <c:tx>
                <c:rich>
                  <a:bodyPr/>
                  <a:lstStyle/>
                  <a:p>
                    <a:fld id="{0A436FC0-29C6-884C-9C56-8E1A040C2BED}" type="CATEGORYNAME">
                      <a:rPr lang="mr-IN" sz="2400"/>
                      <a:pPr/>
                      <a:t>[CATEGORY NAME]</a:t>
                    </a:fld>
                    <a:r>
                      <a:rPr lang="mr-IN" sz="2400" baseline="0"/>
                      <a:t>
</a:t>
                    </a:r>
                    <a:fld id="{55BD94C0-8880-6547-8C3B-CC3E5908B3B0}" type="PERCENTAGE">
                      <a:rPr lang="mr-IN" sz="2400" baseline="0"/>
                      <a:pPr/>
                      <a:t>[PERCENTAGE]</a:t>
                    </a:fld>
                    <a:endParaRPr lang="mr-IN" sz="2400"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'UI Survey'!$R$24:$R$25</c:f>
              <c:strCache>
                <c:ptCount val="2"/>
                <c:pt idx="0">
                  <c:v>Yes</c:v>
                </c:pt>
                <c:pt idx="1">
                  <c:v>No</c:v>
                </c:pt>
              </c:strCache>
            </c:strRef>
          </c:cat>
          <c:val>
            <c:numRef>
              <c:f>'UI Survey'!$S$24:$S$25</c:f>
              <c:numCache>
                <c:formatCode>General</c:formatCode>
                <c:ptCount val="2"/>
                <c:pt idx="0">
                  <c:v>4.0</c:v>
                </c:pt>
                <c:pt idx="1">
                  <c:v>7.0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'UI Survey'!$AD$23</c:f>
              <c:strCache>
                <c:ptCount val="1"/>
                <c:pt idx="0">
                  <c:v>On a scale of 1 to 10, with 1 being very poor, and 10 being very good, how would you rate the look and feel of this screen?</c:v>
                </c:pt>
              </c:strCache>
            </c:strRef>
          </c:tx>
          <c:spPr>
            <a:solidFill>
              <a:schemeClr val="accent1"/>
            </a:solidFill>
            <a:ln>
              <a:noFill/>
            </a:ln>
            <a:effectLst/>
          </c:spPr>
          <c:invertIfNegative val="0"/>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3714425929317"/>
                      <c:h val="0.167820163487738"/>
                    </c:manualLayout>
                  </c15:layout>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'UI Survey'!$AC$24</c:f>
              <c:strCache>
                <c:ptCount val="1"/>
                <c:pt idx="0">
                  <c:v>Average</c:v>
                </c:pt>
              </c:strCache>
            </c:strRef>
          </c:cat>
          <c:val>
            <c:numRef>
              <c:f>'UI Survey'!$AD$24</c:f>
              <c:numCache>
                <c:formatCode>General</c:formatCode>
                <c:ptCount val="1"/>
                <c:pt idx="0">
                  <c:v>7.818181818181818</c:v>
                </c:pt>
              </c:numCache>
            </c:numRef>
          </c:val>
        </c:ser>
        <c:dLbls>
          <c:dLblPos val="ctr"/>
          <c:showLegendKey val="0"/>
          <c:showVal val="1"/>
          <c:showCatName val="0"/>
          <c:showSerName val="0"/>
          <c:showPercent val="0"/>
          <c:showBubbleSize val="0"/>
        </c:dLbls>
        <c:gapWidth val="182"/>
        <c:axId val="-1840666176"/>
        <c:axId val="-1873374944"/>
      </c:barChart>
      <c:catAx>
        <c:axId val="-184066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73374944"/>
        <c:crosses val="autoZero"/>
        <c:auto val="1"/>
        <c:lblAlgn val="ctr"/>
        <c:lblOffset val="100"/>
        <c:noMultiLvlLbl val="0"/>
      </c:catAx>
      <c:valAx>
        <c:axId val="-1873374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840666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'UI Survey'!$AE$23</c:f>
              <c:strCache>
                <c:ptCount val="1"/>
                <c:pt idx="0">
                  <c:v>On a scale of 1 to 10, with 1 being very poor, and 10 being very good, how would you rate the look and feel of the article viewer?</c:v>
                </c:pt>
              </c:strCache>
            </c:strRef>
          </c:tx>
          <c:spPr>
            <a:solidFill>
              <a:schemeClr val="accent1"/>
            </a:solidFill>
            <a:ln>
              <a:noFill/>
            </a:ln>
            <a:effectLst/>
          </c:spPr>
          <c:invertIfNegative val="0"/>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33425912670007"/>
                      <c:h val="0.182759643916914"/>
                    </c:manualLayout>
                  </c15:layout>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'UI Survey'!$AC$24</c:f>
              <c:strCache>
                <c:ptCount val="1"/>
                <c:pt idx="0">
                  <c:v>Average</c:v>
                </c:pt>
              </c:strCache>
            </c:strRef>
          </c:cat>
          <c:val>
            <c:numRef>
              <c:f>'UI Survey'!$AE$24</c:f>
              <c:numCache>
                <c:formatCode>General</c:formatCode>
                <c:ptCount val="1"/>
                <c:pt idx="0">
                  <c:v>8.09090909090909</c:v>
                </c:pt>
              </c:numCache>
            </c:numRef>
          </c:val>
        </c:ser>
        <c:dLbls>
          <c:dLblPos val="ctr"/>
          <c:showLegendKey val="0"/>
          <c:showVal val="1"/>
          <c:showCatName val="0"/>
          <c:showSerName val="0"/>
          <c:showPercent val="0"/>
          <c:showBubbleSize val="0"/>
        </c:dLbls>
        <c:gapWidth val="182"/>
        <c:axId val="-1843942848"/>
        <c:axId val="-1843485472"/>
      </c:barChart>
      <c:catAx>
        <c:axId val="-184394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43485472"/>
        <c:crosses val="autoZero"/>
        <c:auto val="1"/>
        <c:lblAlgn val="ctr"/>
        <c:lblOffset val="100"/>
        <c:noMultiLvlLbl val="0"/>
      </c:catAx>
      <c:valAx>
        <c:axId val="-18434854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84394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'UI Survey'!$AF$23</c:f>
              <c:strCache>
                <c:ptCount val="1"/>
                <c:pt idx="0">
                  <c:v>Overall, what score would you give to the summary annotations?</c:v>
                </c:pt>
              </c:strCache>
            </c:strRef>
          </c:tx>
          <c:spPr>
            <a:solidFill>
              <a:schemeClr val="accent1"/>
            </a:solidFill>
            <a:ln>
              <a:noFill/>
            </a:ln>
            <a:effectLst/>
          </c:spPr>
          <c:invertIfNegative val="0"/>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34341987466428"/>
                      <c:h val="0.169203296703297"/>
                    </c:manualLayout>
                  </c15:layout>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'UI Survey'!$AC$24</c:f>
              <c:strCache>
                <c:ptCount val="1"/>
                <c:pt idx="0">
                  <c:v>Average</c:v>
                </c:pt>
              </c:strCache>
            </c:strRef>
          </c:cat>
          <c:val>
            <c:numRef>
              <c:f>'UI Survey'!$AF$24</c:f>
              <c:numCache>
                <c:formatCode>General</c:formatCode>
                <c:ptCount val="1"/>
                <c:pt idx="0">
                  <c:v>7.727272727272727</c:v>
                </c:pt>
              </c:numCache>
            </c:numRef>
          </c:val>
        </c:ser>
        <c:dLbls>
          <c:dLblPos val="ctr"/>
          <c:showLegendKey val="0"/>
          <c:showVal val="1"/>
          <c:showCatName val="0"/>
          <c:showSerName val="0"/>
          <c:showPercent val="0"/>
          <c:showBubbleSize val="0"/>
        </c:dLbls>
        <c:gapWidth val="182"/>
        <c:axId val="-1844395232"/>
        <c:axId val="-1840732448"/>
      </c:barChart>
      <c:catAx>
        <c:axId val="-184439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40732448"/>
        <c:crosses val="autoZero"/>
        <c:auto val="1"/>
        <c:lblAlgn val="ctr"/>
        <c:lblOffset val="100"/>
        <c:noMultiLvlLbl val="0"/>
      </c:catAx>
      <c:valAx>
        <c:axId val="-1840732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8443952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256739231125"/>
          <c:y val="0.0328676129511086"/>
          <c:w val="0.785679436033832"/>
          <c:h val="0.86244695594764"/>
        </c:manualLayout>
      </c:layout>
      <c:barChart>
        <c:barDir val="bar"/>
        <c:grouping val="clustered"/>
        <c:varyColors val="0"/>
        <c:ser>
          <c:idx val="0"/>
          <c:order val="0"/>
          <c:tx>
            <c:strRef>
              <c:f>Matrix!$A$13</c:f>
              <c:strCache>
                <c:ptCount val="1"/>
                <c:pt idx="0">
                  <c:v>Reuters</c:v>
                </c:pt>
              </c:strCache>
            </c:strRef>
          </c:tx>
          <c:spPr>
            <a:solidFill>
              <a:srgbClr val="FFC000"/>
            </a:solidFill>
            <a:ln>
              <a:noFill/>
            </a:ln>
            <a:effectLst/>
          </c:spPr>
          <c:invertIfNegative val="0"/>
          <c:cat>
            <c:strRef>
              <c:f>(Matrix!$B$1,Matrix!$D$1:$G$1,Matrix!$K$1:$L$1,Matrix!$N$1:$T$1)</c:f>
              <c:strCache>
                <c:ptCount val="14"/>
                <c:pt idx="0">
                  <c:v>BBC News</c:v>
                </c:pt>
                <c:pt idx="1">
                  <c:v>Bloomberg</c:v>
                </c:pt>
                <c:pt idx="2">
                  <c:v>Business Insider UK</c:v>
                </c:pt>
                <c:pt idx="3">
                  <c:v>CNBC</c:v>
                </c:pt>
                <c:pt idx="4">
                  <c:v>CNN</c:v>
                </c:pt>
                <c:pt idx="5">
                  <c:v>Metro</c:v>
                </c:pt>
                <c:pt idx="6">
                  <c:v>Newsweek</c:v>
                </c:pt>
                <c:pt idx="7">
                  <c:v>The Daily Mail</c:v>
                </c:pt>
                <c:pt idx="8">
                  <c:v>The Guardian</c:v>
                </c:pt>
                <c:pt idx="9">
                  <c:v>The Independent</c:v>
                </c:pt>
                <c:pt idx="10">
                  <c:v>The Mirror</c:v>
                </c:pt>
                <c:pt idx="11">
                  <c:v>The Telegraph</c:v>
                </c:pt>
                <c:pt idx="12">
                  <c:v>The Washington Post</c:v>
                </c:pt>
                <c:pt idx="13">
                  <c:v>Times of India</c:v>
                </c:pt>
              </c:strCache>
            </c:strRef>
          </c:cat>
          <c:val>
            <c:numRef>
              <c:f>(Matrix!$B$13,Matrix!$D$13:$G$13,Matrix!$K$13:$L$13,Matrix!$N$13:$T$13)</c:f>
              <c:numCache>
                <c:formatCode>0.00</c:formatCode>
                <c:ptCount val="14"/>
                <c:pt idx="0">
                  <c:v>69.7</c:v>
                </c:pt>
                <c:pt idx="1">
                  <c:v>17.94</c:v>
                </c:pt>
                <c:pt idx="2">
                  <c:v>43.32</c:v>
                </c:pt>
                <c:pt idx="3">
                  <c:v>34.2</c:v>
                </c:pt>
                <c:pt idx="4">
                  <c:v>52.85</c:v>
                </c:pt>
                <c:pt idx="5">
                  <c:v>30.0</c:v>
                </c:pt>
                <c:pt idx="6">
                  <c:v>26.54</c:v>
                </c:pt>
                <c:pt idx="7">
                  <c:v>17.16</c:v>
                </c:pt>
                <c:pt idx="8">
                  <c:v>22.66</c:v>
                </c:pt>
                <c:pt idx="9">
                  <c:v>47.5</c:v>
                </c:pt>
                <c:pt idx="10">
                  <c:v>24.78</c:v>
                </c:pt>
                <c:pt idx="11">
                  <c:v>66.99</c:v>
                </c:pt>
                <c:pt idx="12">
                  <c:v>36.57</c:v>
                </c:pt>
                <c:pt idx="13">
                  <c:v>42.85</c:v>
                </c:pt>
              </c:numCache>
            </c:numRef>
          </c:val>
        </c:ser>
        <c:dLbls>
          <c:showLegendKey val="0"/>
          <c:showVal val="0"/>
          <c:showCatName val="0"/>
          <c:showSerName val="0"/>
          <c:showPercent val="0"/>
          <c:showBubbleSize val="0"/>
        </c:dLbls>
        <c:gapWidth val="81"/>
        <c:axId val="-1903779520"/>
        <c:axId val="-1903770992"/>
      </c:barChart>
      <c:catAx>
        <c:axId val="-190377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903770992"/>
        <c:crosses val="autoZero"/>
        <c:auto val="1"/>
        <c:lblAlgn val="ctr"/>
        <c:lblOffset val="100"/>
        <c:noMultiLvlLbl val="0"/>
      </c:catAx>
      <c:valAx>
        <c:axId val="-1903770992"/>
        <c:scaling>
          <c:orientation val="minMax"/>
          <c:max val="7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903779520"/>
        <c:crosses val="autoZero"/>
        <c:crossBetween val="between"/>
        <c:majorUnit val="1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'UI Survey'!$AG$23</c:f>
              <c:strCache>
                <c:ptCount val="1"/>
                <c:pt idx="0">
                  <c:v>On a scale of 1 to 10, how would you rate this page, as a dashboard for a user?</c:v>
                </c:pt>
              </c:strCache>
            </c:strRef>
          </c:tx>
          <c:spPr>
            <a:solidFill>
              <a:schemeClr val="accent1"/>
            </a:solidFill>
            <a:ln>
              <a:noFill/>
            </a:ln>
            <a:effectLst/>
          </c:spPr>
          <c:invertIfNegative val="0"/>
          <c:dLbls>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4890510948905"/>
                      <c:h val="0.198038585209003"/>
                    </c:manualLayout>
                  </c15:layout>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'UI Survey'!$AC$24</c:f>
              <c:strCache>
                <c:ptCount val="1"/>
                <c:pt idx="0">
                  <c:v>Average</c:v>
                </c:pt>
              </c:strCache>
            </c:strRef>
          </c:cat>
          <c:val>
            <c:numRef>
              <c:f>'UI Survey'!$AG$24</c:f>
              <c:numCache>
                <c:formatCode>General</c:formatCode>
                <c:ptCount val="1"/>
                <c:pt idx="0">
                  <c:v>7.181818181818181</c:v>
                </c:pt>
              </c:numCache>
            </c:numRef>
          </c:val>
        </c:ser>
        <c:dLbls>
          <c:showLegendKey val="0"/>
          <c:showVal val="0"/>
          <c:showCatName val="0"/>
          <c:showSerName val="0"/>
          <c:showPercent val="0"/>
          <c:showBubbleSize val="0"/>
        </c:dLbls>
        <c:gapWidth val="182"/>
        <c:axId val="-1872377200"/>
        <c:axId val="-1843079936"/>
      </c:barChart>
      <c:catAx>
        <c:axId val="-187237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43079936"/>
        <c:crosses val="autoZero"/>
        <c:auto val="1"/>
        <c:lblAlgn val="ctr"/>
        <c:lblOffset val="100"/>
        <c:noMultiLvlLbl val="0"/>
      </c:catAx>
      <c:valAx>
        <c:axId val="-1843079936"/>
        <c:scaling>
          <c:orientation val="minMax"/>
          <c:max val="1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872377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'ML Survey'!$C$20</c:f>
              <c:strCache>
                <c:ptCount val="1"/>
                <c:pt idx="0">
                  <c:v>Summary Score</c:v>
                </c:pt>
              </c:strCache>
            </c:strRef>
          </c:tx>
          <c:spPr>
            <a:solidFill>
              <a:schemeClr val="accent1"/>
            </a:solidFill>
            <a:ln>
              <a:noFill/>
            </a:ln>
            <a:effectLst/>
          </c:spPr>
          <c:invertIfNegative val="0"/>
          <c:cat>
            <c:strRef>
              <c:f>'ML Survey'!$B$21</c:f>
              <c:strCache>
                <c:ptCount val="1"/>
                <c:pt idx="0">
                  <c:v>Average</c:v>
                </c:pt>
              </c:strCache>
            </c:strRef>
          </c:cat>
          <c:val>
            <c:numRef>
              <c:f>'ML Survey'!$C$21</c:f>
              <c:numCache>
                <c:formatCode>General</c:formatCode>
                <c:ptCount val="1"/>
                <c:pt idx="0">
                  <c:v>8.846153846153847</c:v>
                </c:pt>
              </c:numCache>
            </c:numRef>
          </c:val>
        </c:ser>
        <c:dLbls>
          <c:showLegendKey val="0"/>
          <c:showVal val="0"/>
          <c:showCatName val="0"/>
          <c:showSerName val="0"/>
          <c:showPercent val="0"/>
          <c:showBubbleSize val="0"/>
        </c:dLbls>
        <c:gapWidth val="182"/>
        <c:axId val="-1794585840"/>
        <c:axId val="-1896226432"/>
      </c:barChart>
      <c:catAx>
        <c:axId val="-179458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crossAx val="-1896226432"/>
        <c:crosses val="autoZero"/>
        <c:auto val="1"/>
        <c:lblAlgn val="ctr"/>
        <c:lblOffset val="100"/>
        <c:noMultiLvlLbl val="0"/>
      </c:catAx>
      <c:valAx>
        <c:axId val="-1896226432"/>
        <c:scaling>
          <c:orientation val="minMax"/>
          <c:max val="10.0"/>
          <c:min val="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chemeClr val="tx1">
                    <a:lumMod val="65000"/>
                    <a:lumOff val="35000"/>
                  </a:schemeClr>
                </a:solidFill>
                <a:latin typeface="+mn-lt"/>
                <a:ea typeface="+mn-ea"/>
                <a:cs typeface="+mn-cs"/>
              </a:defRPr>
            </a:pPr>
            <a:endParaRPr lang="en-US"/>
          </a:p>
        </c:txPr>
        <c:crossAx val="-1794585840"/>
        <c:crosses val="autoZero"/>
        <c:crossBetween val="between"/>
      </c:valAx>
      <c:dTable>
        <c:showHorzBorder val="1"/>
        <c:showVertBorder val="1"/>
        <c:showOutline val="1"/>
        <c:showKeys val="0"/>
        <c:spPr>
          <a:noFill/>
          <a:ln w="9525" cap="flat" cmpd="sng" algn="ctr">
            <a:noFill/>
            <a:round/>
          </a:ln>
          <a:effectLst/>
        </c:spPr>
        <c:txPr>
          <a:bodyPr rot="0" spcFirstLastPara="1" vertOverflow="ellipsis" vert="horz" wrap="square" anchor="ctr" anchorCtr="1"/>
          <a:lstStyle/>
          <a:p>
            <a:pPr rtl="0">
              <a:defRPr sz="28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Matrix!$A$16</c:f>
              <c:strCache>
                <c:ptCount val="1"/>
                <c:pt idx="0">
                  <c:v>The Independent</c:v>
                </c:pt>
              </c:strCache>
            </c:strRef>
          </c:tx>
          <c:spPr>
            <a:solidFill>
              <a:schemeClr val="accent1"/>
            </a:solidFill>
            <a:ln>
              <a:noFill/>
            </a:ln>
            <a:effectLst/>
          </c:spPr>
          <c:invertIfNegative val="0"/>
          <c:cat>
            <c:strRef>
              <c:f>(Matrix!$B$1,Matrix!$D$1:$G$1,Matrix!$K$1:$O$1,Matrix!$Q$1:$S$1)</c:f>
              <c:strCache>
                <c:ptCount val="13"/>
                <c:pt idx="0">
                  <c:v>BBC News</c:v>
                </c:pt>
                <c:pt idx="1">
                  <c:v>Bloomberg</c:v>
                </c:pt>
                <c:pt idx="2">
                  <c:v>Business Insider UK</c:v>
                </c:pt>
                <c:pt idx="3">
                  <c:v>CNBC</c:v>
                </c:pt>
                <c:pt idx="4">
                  <c:v>CNN</c:v>
                </c:pt>
                <c:pt idx="5">
                  <c:v>Metro</c:v>
                </c:pt>
                <c:pt idx="6">
                  <c:v>Newsweek</c:v>
                </c:pt>
                <c:pt idx="7">
                  <c:v>Reuters</c:v>
                </c:pt>
                <c:pt idx="8">
                  <c:v>The Daily Mail</c:v>
                </c:pt>
                <c:pt idx="9">
                  <c:v>The Guardian</c:v>
                </c:pt>
                <c:pt idx="10">
                  <c:v>The Mirror</c:v>
                </c:pt>
                <c:pt idx="11">
                  <c:v>The Telegraph</c:v>
                </c:pt>
                <c:pt idx="12">
                  <c:v>The Washington Post</c:v>
                </c:pt>
              </c:strCache>
            </c:strRef>
          </c:cat>
          <c:val>
            <c:numRef>
              <c:f>(Matrix!$B$16,Matrix!$D$16:$G$16,Matrix!$K$16:$O$16,Matrix!$Q$16:$S$16)</c:f>
              <c:numCache>
                <c:formatCode>0.00</c:formatCode>
                <c:ptCount val="13"/>
                <c:pt idx="0">
                  <c:v>73.86</c:v>
                </c:pt>
                <c:pt idx="1">
                  <c:v>46.67</c:v>
                </c:pt>
                <c:pt idx="2">
                  <c:v>32.43</c:v>
                </c:pt>
                <c:pt idx="3">
                  <c:v>38.31</c:v>
                </c:pt>
                <c:pt idx="4">
                  <c:v>32.01</c:v>
                </c:pt>
                <c:pt idx="5">
                  <c:v>29.03</c:v>
                </c:pt>
                <c:pt idx="6">
                  <c:v>19.53</c:v>
                </c:pt>
                <c:pt idx="7">
                  <c:v>52.5</c:v>
                </c:pt>
                <c:pt idx="8">
                  <c:v>29.01</c:v>
                </c:pt>
                <c:pt idx="9">
                  <c:v>38.28</c:v>
                </c:pt>
                <c:pt idx="10">
                  <c:v>35.7</c:v>
                </c:pt>
                <c:pt idx="11">
                  <c:v>59.92</c:v>
                </c:pt>
                <c:pt idx="12">
                  <c:v>51.5</c:v>
                </c:pt>
              </c:numCache>
            </c:numRef>
          </c:val>
        </c:ser>
        <c:dLbls>
          <c:showLegendKey val="0"/>
          <c:showVal val="0"/>
          <c:showCatName val="0"/>
          <c:showSerName val="0"/>
          <c:showPercent val="0"/>
          <c:showBubbleSize val="0"/>
        </c:dLbls>
        <c:gapWidth val="182"/>
        <c:axId val="-1980324768"/>
        <c:axId val="-1980322448"/>
      </c:barChart>
      <c:catAx>
        <c:axId val="-198032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22448"/>
        <c:crosses val="autoZero"/>
        <c:auto val="1"/>
        <c:lblAlgn val="ctr"/>
        <c:lblOffset val="100"/>
        <c:noMultiLvlLbl val="0"/>
      </c:catAx>
      <c:valAx>
        <c:axId val="-1980322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2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'Sentence Stats'!$B$2</c:f>
              <c:strCache>
                <c:ptCount val="1"/>
                <c:pt idx="0">
                  <c:v>Not in the summary (full sentences)</c:v>
                </c:pt>
              </c:strCache>
            </c:strRef>
          </c:tx>
          <c:spPr>
            <a:solidFill>
              <a:schemeClr val="accent1"/>
            </a:solidFill>
            <a:ln>
              <a:noFill/>
            </a:ln>
            <a:effectLst/>
          </c:spPr>
          <c:invertIfNegative val="0"/>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er>
        <c:ser>
          <c:idx val="1"/>
          <c:order val="1"/>
          <c:tx>
            <c:strRef>
              <c:f>'Sentence Stats'!$C$2</c:f>
              <c:strCache>
                <c:ptCount val="1"/>
                <c:pt idx="0">
                  <c:v>In the summary (full sentences)</c:v>
                </c:pt>
              </c:strCache>
            </c:strRef>
          </c:tx>
          <c:spPr>
            <a:solidFill>
              <a:schemeClr val="accent2"/>
            </a:solidFill>
            <a:ln>
              <a:noFill/>
            </a:ln>
            <a:effectLst/>
          </c:spPr>
          <c:invertIfNegative val="0"/>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er>
        <c:dLbls>
          <c:showLegendKey val="0"/>
          <c:showVal val="0"/>
          <c:showCatName val="0"/>
          <c:showSerName val="0"/>
          <c:showPercent val="0"/>
          <c:showBubbleSize val="0"/>
        </c:dLbls>
        <c:gapWidth val="150"/>
        <c:overlap val="100"/>
        <c:axId val="-1902981552"/>
        <c:axId val="-1902978800"/>
      </c:barChart>
      <c:catAx>
        <c:axId val="-190298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8800"/>
        <c:crosses val="autoZero"/>
        <c:auto val="1"/>
        <c:lblAlgn val="ctr"/>
        <c:lblOffset val="100"/>
        <c:noMultiLvlLbl val="0"/>
      </c:catAx>
      <c:valAx>
        <c:axId val="-1902978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8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Stats'!$B$2</c:f>
              <c:strCache>
                <c:ptCount val="1"/>
                <c:pt idx="0">
                  <c:v>Not in the summary (full sentences)</c:v>
                </c:pt>
              </c:strCache>
            </c:strRef>
          </c:tx>
          <c:spPr>
            <a:ln w="285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mooth val="0"/>
        </c:ser>
        <c:ser>
          <c:idx val="1"/>
          <c:order val="1"/>
          <c:tx>
            <c:strRef>
              <c:f>'Sentence Stats'!$C$2</c:f>
              <c:strCache>
                <c:ptCount val="1"/>
                <c:pt idx="0">
                  <c:v>In the summary (full sentences)</c:v>
                </c:pt>
              </c:strCache>
            </c:strRef>
          </c:tx>
          <c:spPr>
            <a:ln w="285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mooth val="0"/>
        </c:ser>
        <c:dLbls>
          <c:showLegendKey val="0"/>
          <c:showVal val="0"/>
          <c:showCatName val="0"/>
          <c:showSerName val="0"/>
          <c:showPercent val="0"/>
          <c:showBubbleSize val="0"/>
        </c:dLbls>
        <c:smooth val="0"/>
        <c:axId val="-1982160480"/>
        <c:axId val="-1982158160"/>
      </c:lineChart>
      <c:catAx>
        <c:axId val="-198216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58160"/>
        <c:crosses val="autoZero"/>
        <c:auto val="1"/>
        <c:lblAlgn val="ctr"/>
        <c:lblOffset val="100"/>
        <c:noMultiLvlLbl val="0"/>
      </c:catAx>
      <c:valAx>
        <c:axId val="-1982158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Stats'!$D$2</c:f>
              <c:strCache>
                <c:ptCount val="1"/>
                <c:pt idx="0">
                  <c:v>Not in the summary (stopwords removed)</c:v>
                </c:pt>
              </c:strCache>
            </c:strRef>
          </c:tx>
          <c:spPr>
            <a:ln w="285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Stats'!$D$3:$D$21</c:f>
              <c:numCache>
                <c:formatCode>General</c:formatCode>
                <c:ptCount val="19"/>
                <c:pt idx="0">
                  <c:v>9.47</c:v>
                </c:pt>
                <c:pt idx="1">
                  <c:v>8.62</c:v>
                </c:pt>
                <c:pt idx="2">
                  <c:v>11.2</c:v>
                </c:pt>
                <c:pt idx="3">
                  <c:v>11.5</c:v>
                </c:pt>
                <c:pt idx="4">
                  <c:v>11.41</c:v>
                </c:pt>
                <c:pt idx="5">
                  <c:v>10.07</c:v>
                </c:pt>
                <c:pt idx="6">
                  <c:v>8.62</c:v>
                </c:pt>
                <c:pt idx="7">
                  <c:v>10.65</c:v>
                </c:pt>
                <c:pt idx="8">
                  <c:v>10.84</c:v>
                </c:pt>
                <c:pt idx="9">
                  <c:v>11.19</c:v>
                </c:pt>
                <c:pt idx="10">
                  <c:v>10.51</c:v>
                </c:pt>
                <c:pt idx="11">
                  <c:v>12.14</c:v>
                </c:pt>
                <c:pt idx="12">
                  <c:v>9.43</c:v>
                </c:pt>
                <c:pt idx="13">
                  <c:v>10.83</c:v>
                </c:pt>
                <c:pt idx="14">
                  <c:v>11.3</c:v>
                </c:pt>
                <c:pt idx="15">
                  <c:v>8.130000000000001</c:v>
                </c:pt>
                <c:pt idx="16">
                  <c:v>9.5</c:v>
                </c:pt>
                <c:pt idx="17">
                  <c:v>13.02</c:v>
                </c:pt>
                <c:pt idx="18">
                  <c:v>9.57</c:v>
                </c:pt>
              </c:numCache>
            </c:numRef>
          </c:val>
          <c:smooth val="0"/>
        </c:ser>
        <c:ser>
          <c:idx val="1"/>
          <c:order val="1"/>
          <c:tx>
            <c:strRef>
              <c:f>'Sentence Stats'!$E$2</c:f>
              <c:strCache>
                <c:ptCount val="1"/>
                <c:pt idx="0">
                  <c:v>In the summary (stopwords removed)</c:v>
                </c:pt>
              </c:strCache>
            </c:strRef>
          </c:tx>
          <c:spPr>
            <a:ln w="285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Stats'!$E$3:$E$21</c:f>
              <c:numCache>
                <c:formatCode>General</c:formatCode>
                <c:ptCount val="19"/>
                <c:pt idx="0">
                  <c:v>8.79</c:v>
                </c:pt>
                <c:pt idx="1">
                  <c:v>8.35</c:v>
                </c:pt>
                <c:pt idx="2">
                  <c:v>9.87</c:v>
                </c:pt>
                <c:pt idx="3">
                  <c:v>9.93</c:v>
                </c:pt>
                <c:pt idx="4">
                  <c:v>11.96</c:v>
                </c:pt>
                <c:pt idx="5">
                  <c:v>10.62</c:v>
                </c:pt>
                <c:pt idx="6">
                  <c:v>9.41</c:v>
                </c:pt>
                <c:pt idx="7">
                  <c:v>8.76</c:v>
                </c:pt>
                <c:pt idx="8">
                  <c:v>11.0</c:v>
                </c:pt>
                <c:pt idx="9">
                  <c:v>8.86</c:v>
                </c:pt>
                <c:pt idx="10">
                  <c:v>10.55</c:v>
                </c:pt>
                <c:pt idx="11">
                  <c:v>12.46</c:v>
                </c:pt>
                <c:pt idx="12">
                  <c:v>9.04</c:v>
                </c:pt>
                <c:pt idx="13">
                  <c:v>10.68</c:v>
                </c:pt>
                <c:pt idx="14">
                  <c:v>10.49</c:v>
                </c:pt>
                <c:pt idx="15">
                  <c:v>8.26</c:v>
                </c:pt>
                <c:pt idx="16">
                  <c:v>9.7</c:v>
                </c:pt>
                <c:pt idx="17">
                  <c:v>12.32</c:v>
                </c:pt>
                <c:pt idx="18">
                  <c:v>11.93</c:v>
                </c:pt>
              </c:numCache>
            </c:numRef>
          </c:val>
          <c:smooth val="0"/>
        </c:ser>
        <c:dLbls>
          <c:showLegendKey val="0"/>
          <c:showVal val="0"/>
          <c:showCatName val="0"/>
          <c:showSerName val="0"/>
          <c:showPercent val="0"/>
          <c:showBubbleSize val="0"/>
        </c:dLbls>
        <c:smooth val="0"/>
        <c:axId val="-1903713440"/>
        <c:axId val="-1903711392"/>
      </c:lineChart>
      <c:catAx>
        <c:axId val="-19037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11392"/>
        <c:crosses val="autoZero"/>
        <c:auto val="1"/>
        <c:lblAlgn val="ctr"/>
        <c:lblOffset val="100"/>
        <c:noMultiLvlLbl val="0"/>
      </c:catAx>
      <c:valAx>
        <c:axId val="-19037113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13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Stats'!$B$2</c:f>
              <c:strCache>
                <c:ptCount val="1"/>
                <c:pt idx="0">
                  <c:v>Not in the summary (full sentences)</c:v>
                </c:pt>
              </c:strCache>
            </c:strRef>
          </c:tx>
          <c:spPr>
            <a:ln w="539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mooth val="0"/>
        </c:ser>
        <c:ser>
          <c:idx val="1"/>
          <c:order val="1"/>
          <c:tx>
            <c:strRef>
              <c:f>'Sentence Stats'!$C$2</c:f>
              <c:strCache>
                <c:ptCount val="1"/>
                <c:pt idx="0">
                  <c:v>In the summary (full sentences)</c:v>
                </c:pt>
              </c:strCache>
            </c:strRef>
          </c:tx>
          <c:spPr>
            <a:ln w="539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mooth val="0"/>
        </c:ser>
        <c:ser>
          <c:idx val="2"/>
          <c:order val="2"/>
          <c:tx>
            <c:strRef>
              <c:f>'Sentence Stats'!$D$2</c:f>
              <c:strCache>
                <c:ptCount val="1"/>
                <c:pt idx="0">
                  <c:v>Not in the summary (stopwords removed)</c:v>
                </c:pt>
              </c:strCache>
            </c:strRef>
          </c:tx>
          <c:spPr>
            <a:ln w="53975" cap="rnd">
              <a:solidFill>
                <a:schemeClr val="accent3"/>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Stats'!$D$3:$D$21</c:f>
              <c:numCache>
                <c:formatCode>General</c:formatCode>
                <c:ptCount val="19"/>
                <c:pt idx="0">
                  <c:v>9.47</c:v>
                </c:pt>
                <c:pt idx="1">
                  <c:v>8.62</c:v>
                </c:pt>
                <c:pt idx="2">
                  <c:v>11.2</c:v>
                </c:pt>
                <c:pt idx="3">
                  <c:v>11.5</c:v>
                </c:pt>
                <c:pt idx="4">
                  <c:v>11.41</c:v>
                </c:pt>
                <c:pt idx="5">
                  <c:v>10.07</c:v>
                </c:pt>
                <c:pt idx="6">
                  <c:v>8.62</c:v>
                </c:pt>
                <c:pt idx="7">
                  <c:v>10.65</c:v>
                </c:pt>
                <c:pt idx="8">
                  <c:v>10.84</c:v>
                </c:pt>
                <c:pt idx="9">
                  <c:v>11.19</c:v>
                </c:pt>
                <c:pt idx="10">
                  <c:v>10.51</c:v>
                </c:pt>
                <c:pt idx="11">
                  <c:v>12.14</c:v>
                </c:pt>
                <c:pt idx="12">
                  <c:v>9.43</c:v>
                </c:pt>
                <c:pt idx="13">
                  <c:v>10.83</c:v>
                </c:pt>
                <c:pt idx="14">
                  <c:v>11.3</c:v>
                </c:pt>
                <c:pt idx="15">
                  <c:v>8.130000000000001</c:v>
                </c:pt>
                <c:pt idx="16">
                  <c:v>9.5</c:v>
                </c:pt>
                <c:pt idx="17">
                  <c:v>13.02</c:v>
                </c:pt>
                <c:pt idx="18">
                  <c:v>9.57</c:v>
                </c:pt>
              </c:numCache>
            </c:numRef>
          </c:val>
          <c:smooth val="0"/>
        </c:ser>
        <c:ser>
          <c:idx val="3"/>
          <c:order val="3"/>
          <c:tx>
            <c:strRef>
              <c:f>'Sentence Stats'!$E$2</c:f>
              <c:strCache>
                <c:ptCount val="1"/>
                <c:pt idx="0">
                  <c:v>In the summary (stopwords removed)</c:v>
                </c:pt>
              </c:strCache>
            </c:strRef>
          </c:tx>
          <c:spPr>
            <a:ln w="53975" cap="rnd">
              <a:solidFill>
                <a:schemeClr val="accent4"/>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Stats'!$E$3:$E$21</c:f>
              <c:numCache>
                <c:formatCode>General</c:formatCode>
                <c:ptCount val="19"/>
                <c:pt idx="0">
                  <c:v>8.79</c:v>
                </c:pt>
                <c:pt idx="1">
                  <c:v>8.35</c:v>
                </c:pt>
                <c:pt idx="2">
                  <c:v>9.87</c:v>
                </c:pt>
                <c:pt idx="3">
                  <c:v>9.93</c:v>
                </c:pt>
                <c:pt idx="4">
                  <c:v>11.96</c:v>
                </c:pt>
                <c:pt idx="5">
                  <c:v>10.62</c:v>
                </c:pt>
                <c:pt idx="6">
                  <c:v>9.41</c:v>
                </c:pt>
                <c:pt idx="7">
                  <c:v>8.76</c:v>
                </c:pt>
                <c:pt idx="8">
                  <c:v>11.0</c:v>
                </c:pt>
                <c:pt idx="9">
                  <c:v>8.86</c:v>
                </c:pt>
                <c:pt idx="10">
                  <c:v>10.55</c:v>
                </c:pt>
                <c:pt idx="11">
                  <c:v>12.46</c:v>
                </c:pt>
                <c:pt idx="12">
                  <c:v>9.04</c:v>
                </c:pt>
                <c:pt idx="13">
                  <c:v>10.68</c:v>
                </c:pt>
                <c:pt idx="14">
                  <c:v>10.49</c:v>
                </c:pt>
                <c:pt idx="15">
                  <c:v>8.26</c:v>
                </c:pt>
                <c:pt idx="16">
                  <c:v>9.7</c:v>
                </c:pt>
                <c:pt idx="17">
                  <c:v>12.32</c:v>
                </c:pt>
                <c:pt idx="18">
                  <c:v>11.93</c:v>
                </c:pt>
              </c:numCache>
            </c:numRef>
          </c:val>
          <c:smooth val="0"/>
        </c:ser>
        <c:dLbls>
          <c:showLegendKey val="0"/>
          <c:showVal val="0"/>
          <c:showCatName val="0"/>
          <c:showSerName val="0"/>
          <c:showPercent val="0"/>
          <c:showBubbleSize val="0"/>
        </c:dLbls>
        <c:smooth val="0"/>
        <c:axId val="-1980257216"/>
        <c:axId val="-1980254656"/>
      </c:lineChart>
      <c:catAx>
        <c:axId val="-19802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980254656"/>
        <c:crosses val="autoZero"/>
        <c:auto val="1"/>
        <c:lblAlgn val="ctr"/>
        <c:lblOffset val="100"/>
        <c:noMultiLvlLbl val="0"/>
      </c:catAx>
      <c:valAx>
        <c:axId val="-1980254656"/>
        <c:scaling>
          <c:orientation val="minMax"/>
          <c:max val="30.0"/>
          <c:min val="5.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r>
                  <a:rPr lang="en-US" sz="3200"/>
                  <a:t>Number of Words</a:t>
                </a:r>
              </a:p>
            </c:rich>
          </c:tx>
          <c:layout>
            <c:manualLayout>
              <c:xMode val="edge"/>
              <c:yMode val="edge"/>
              <c:x val="0.00918164377434883"/>
              <c:y val="0.13961261271993"/>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980257216"/>
        <c:crosses val="autoZero"/>
        <c:crossBetween val="between"/>
        <c:majorUnit val="5.0"/>
      </c:valAx>
      <c:spPr>
        <a:noFill/>
        <a:ln>
          <a:noFill/>
        </a:ln>
        <a:effectLst/>
      </c:spPr>
    </c:plotArea>
    <c:legend>
      <c:legendPos val="b"/>
      <c:layout>
        <c:manualLayout>
          <c:xMode val="edge"/>
          <c:yMode val="edge"/>
          <c:x val="0.0174638371997222"/>
          <c:y val="0.706679456946054"/>
          <c:w val="0.962082710513204"/>
          <c:h val="0.279784164035333"/>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Length'!$E$2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xVal>
            <c:numRef>
              <c:f>'Article Length'!$D$3:$D$21</c:f>
              <c:numCache>
                <c:formatCode>General</c:formatCode>
                <c:ptCount val="19"/>
                <c:pt idx="0">
                  <c:v>349.63</c:v>
                </c:pt>
                <c:pt idx="1">
                  <c:v>453.05</c:v>
                </c:pt>
                <c:pt idx="2">
                  <c:v>684.04</c:v>
                </c:pt>
                <c:pt idx="3">
                  <c:v>376.54</c:v>
                </c:pt>
                <c:pt idx="4">
                  <c:v>336.64</c:v>
                </c:pt>
                <c:pt idx="5">
                  <c:v>681.4400000000001</c:v>
                </c:pt>
                <c:pt idx="6">
                  <c:v>463.66</c:v>
                </c:pt>
                <c:pt idx="7">
                  <c:v>528.78</c:v>
                </c:pt>
                <c:pt idx="8">
                  <c:v>442.06</c:v>
                </c:pt>
                <c:pt idx="9">
                  <c:v>394.94</c:v>
                </c:pt>
                <c:pt idx="10">
                  <c:v>446.7</c:v>
                </c:pt>
                <c:pt idx="11">
                  <c:v>267.73</c:v>
                </c:pt>
                <c:pt idx="12">
                  <c:v>575.05</c:v>
                </c:pt>
                <c:pt idx="13">
                  <c:v>811.69</c:v>
                </c:pt>
                <c:pt idx="14">
                  <c:v>370.33</c:v>
                </c:pt>
                <c:pt idx="15">
                  <c:v>560.04</c:v>
                </c:pt>
                <c:pt idx="16">
                  <c:v>412.38</c:v>
                </c:pt>
                <c:pt idx="17">
                  <c:v>1084.1</c:v>
                </c:pt>
                <c:pt idx="18">
                  <c:v>698.62</c:v>
                </c:pt>
              </c:numCache>
            </c:numRef>
          </c:xVal>
          <c:yVal>
            <c:numRef>
              <c:f>'Article Length'!$E$3:$E$21</c:f>
              <c:numCache>
                <c:formatCode>General</c:formatCode>
                <c:ptCount val="19"/>
                <c:pt idx="0">
                  <c:v>27.32889054142951</c:v>
                </c:pt>
                <c:pt idx="1">
                  <c:v>47.36784019423905</c:v>
                </c:pt>
                <c:pt idx="2">
                  <c:v>42.88053330214608</c:v>
                </c:pt>
                <c:pt idx="3">
                  <c:v>39.99309502310512</c:v>
                </c:pt>
                <c:pt idx="4">
                  <c:v>34.85028517110266</c:v>
                </c:pt>
                <c:pt idx="5">
                  <c:v>23.37843390467246</c:v>
                </c:pt>
                <c:pt idx="6">
                  <c:v>42.48803002199887</c:v>
                </c:pt>
                <c:pt idx="7">
                  <c:v>38.69473126820228</c:v>
                </c:pt>
                <c:pt idx="8">
                  <c:v>38.36809482875628</c:v>
                </c:pt>
                <c:pt idx="9">
                  <c:v>44.38648908694992</c:v>
                </c:pt>
                <c:pt idx="10">
                  <c:v>29.31273785538393</c:v>
                </c:pt>
                <c:pt idx="11">
                  <c:v>32.69338512680685</c:v>
                </c:pt>
                <c:pt idx="12">
                  <c:v>37.75671680723416</c:v>
                </c:pt>
                <c:pt idx="13">
                  <c:v>32.91773953110177</c:v>
                </c:pt>
                <c:pt idx="14">
                  <c:v>28.49620608646342</c:v>
                </c:pt>
                <c:pt idx="15">
                  <c:v>30.35676023141204</c:v>
                </c:pt>
                <c:pt idx="16">
                  <c:v>29.46554149085795</c:v>
                </c:pt>
                <c:pt idx="17">
                  <c:v>20.18540725025367</c:v>
                </c:pt>
                <c:pt idx="18">
                  <c:v>48.02324582748847</c:v>
                </c:pt>
              </c:numCache>
            </c:numRef>
          </c:yVal>
          <c:smooth val="0"/>
        </c:ser>
        <c:dLbls>
          <c:showLegendKey val="0"/>
          <c:showVal val="0"/>
          <c:showCatName val="0"/>
          <c:showSerName val="0"/>
          <c:showPercent val="0"/>
          <c:showBubbleSize val="0"/>
        </c:dLbls>
        <c:axId val="-1903009584"/>
        <c:axId val="-1903002512"/>
      </c:scatterChart>
      <c:valAx>
        <c:axId val="-1903009584"/>
        <c:scaling>
          <c:orientation val="minMax"/>
          <c:max val="1100.0"/>
          <c:min val="20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2512"/>
        <c:crosses val="autoZero"/>
        <c:crossBetween val="midCat"/>
      </c:valAx>
      <c:valAx>
        <c:axId val="-1903002512"/>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9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'Article Length'!$H$3:$H$21</c:f>
              <c:numCache>
                <c:formatCode>General</c:formatCode>
                <c:ptCount val="19"/>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483.16</c:v>
                </c:pt>
                <c:pt idx="18">
                  <c:v>304.3</c:v>
                </c:pt>
              </c:numCache>
            </c:numRef>
          </c:xVal>
          <c:yVal>
            <c:numRef>
              <c:f>'Article Length'!$I$3:$I$21</c:f>
              <c:numCache>
                <c:formatCode>General</c:formatCode>
                <c:ptCount val="19"/>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20.37006374699892</c:v>
                </c:pt>
                <c:pt idx="18">
                  <c:v>48.99112717712784</c:v>
                </c:pt>
              </c:numCache>
            </c:numRef>
          </c:yVal>
          <c:smooth val="0"/>
        </c:ser>
        <c:dLbls>
          <c:showLegendKey val="0"/>
          <c:showVal val="0"/>
          <c:showCatName val="0"/>
          <c:showSerName val="0"/>
          <c:showPercent val="0"/>
          <c:showBubbleSize val="0"/>
        </c:dLbls>
        <c:axId val="-1903681776"/>
        <c:axId val="-1903679456"/>
      </c:scatterChart>
      <c:valAx>
        <c:axId val="-190368177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number of words</a:t>
                </a:r>
                <a:r>
                  <a:rPr lang="en-US" baseline="0"/>
                  <a:t> per article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3679456"/>
        <c:crosses val="autoZero"/>
        <c:crossBetween val="midCat"/>
      </c:valAx>
      <c:valAx>
        <c:axId val="-1903679456"/>
        <c:scaling>
          <c:orientation val="minMax"/>
          <c:max val="53.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Percentage of Total</a:t>
                </a:r>
                <a:r>
                  <a:rPr lang="en-US" baseline="0"/>
                  <a:t> Words in Summary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36817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1" Type="http://schemas.openxmlformats.org/officeDocument/2006/relationships/chart" Target="../charts/chart4.xml"/><Relationship Id="rId2"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Relationship Id="rId6" Type="http://schemas.openxmlformats.org/officeDocument/2006/relationships/chart" Target="../charts/chart19.xml"/><Relationship Id="rId7" Type="http://schemas.openxmlformats.org/officeDocument/2006/relationships/chart" Target="../charts/chart20.xml"/><Relationship Id="rId1" Type="http://schemas.openxmlformats.org/officeDocument/2006/relationships/chart" Target="../charts/chart14.xml"/><Relationship Id="rId2"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575094</xdr:colOff>
      <xdr:row>26</xdr:row>
      <xdr:rowOff>95848</xdr:rowOff>
    </xdr:from>
    <xdr:to>
      <xdr:col>13</xdr:col>
      <xdr:colOff>1006415</xdr:colOff>
      <xdr:row>60</xdr:row>
      <xdr:rowOff>167735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958490</xdr:colOff>
      <xdr:row>25</xdr:row>
      <xdr:rowOff>185947</xdr:rowOff>
    </xdr:from>
    <xdr:to>
      <xdr:col>37</xdr:col>
      <xdr:colOff>646981</xdr:colOff>
      <xdr:row>60</xdr:row>
      <xdr:rowOff>119812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709283</xdr:colOff>
      <xdr:row>23</xdr:row>
      <xdr:rowOff>42173</xdr:rowOff>
    </xdr:from>
    <xdr:to>
      <xdr:col>32</xdr:col>
      <xdr:colOff>392981</xdr:colOff>
      <xdr:row>37</xdr:row>
      <xdr:rowOff>101599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723900</xdr:colOff>
      <xdr:row>2</xdr:row>
      <xdr:rowOff>0</xdr:rowOff>
    </xdr:from>
    <xdr:to>
      <xdr:col>12</xdr:col>
      <xdr:colOff>342900</xdr:colOff>
      <xdr:row>13</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615950</xdr:colOff>
      <xdr:row>14</xdr:row>
      <xdr:rowOff>165100</xdr:rowOff>
    </xdr:from>
    <xdr:to>
      <xdr:col>11</xdr:col>
      <xdr:colOff>234950</xdr:colOff>
      <xdr:row>27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24</xdr:row>
      <xdr:rowOff>152400</xdr:rowOff>
    </xdr:from>
    <xdr:to>
      <xdr:col>5</xdr:col>
      <xdr:colOff>361950</xdr:colOff>
      <xdr:row>38</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514350</xdr:colOff>
      <xdr:row>11</xdr:row>
      <xdr:rowOff>76200</xdr:rowOff>
    </xdr:from>
    <xdr:to>
      <xdr:col>23</xdr:col>
      <xdr:colOff>50800</xdr:colOff>
      <xdr:row>50</xdr:row>
      <xdr:rowOff>165100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1541163</xdr:colOff>
      <xdr:row>34</xdr:row>
      <xdr:rowOff>161553</xdr:rowOff>
    </xdr:from>
    <xdr:to>
      <xdr:col>8</xdr:col>
      <xdr:colOff>392442</xdr:colOff>
      <xdr:row>48</xdr:row>
      <xdr:rowOff>21509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614405</xdr:colOff>
      <xdr:row>29</xdr:row>
      <xdr:rowOff>171621</xdr:rowOff>
    </xdr:from>
    <xdr:to>
      <xdr:col>5</xdr:col>
      <xdr:colOff>720810</xdr:colOff>
      <xdr:row>47</xdr:row>
      <xdr:rowOff>158807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183063</xdr:rowOff>
    </xdr:from>
    <xdr:to>
      <xdr:col>2</xdr:col>
      <xdr:colOff>624703</xdr:colOff>
      <xdr:row>34</xdr:row>
      <xdr:rowOff>158808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122423</xdr:colOff>
      <xdr:row>26</xdr:row>
      <xdr:rowOff>12814</xdr:rowOff>
    </xdr:from>
    <xdr:to>
      <xdr:col>10</xdr:col>
      <xdr:colOff>49198</xdr:colOff>
      <xdr:row>39</xdr:row>
      <xdr:rowOff>78717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316927</xdr:colOff>
      <xdr:row>57</xdr:row>
      <xdr:rowOff>194504</xdr:rowOff>
    </xdr:from>
    <xdr:to>
      <xdr:col>10</xdr:col>
      <xdr:colOff>22882</xdr:colOff>
      <xdr:row>82</xdr:row>
      <xdr:rowOff>148738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178016</xdr:colOff>
      <xdr:row>3</xdr:row>
      <xdr:rowOff>115495</xdr:rowOff>
    </xdr:from>
    <xdr:to>
      <xdr:col>18</xdr:col>
      <xdr:colOff>119402</xdr:colOff>
      <xdr:row>17</xdr:row>
      <xdr:rowOff>206239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20</xdr:row>
      <xdr:rowOff>165100</xdr:rowOff>
    </xdr:from>
    <xdr:to>
      <xdr:col>4</xdr:col>
      <xdr:colOff>546100</xdr:colOff>
      <xdr:row>42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1060450</xdr:colOff>
      <xdr:row>43</xdr:row>
      <xdr:rowOff>38100</xdr:rowOff>
    </xdr:from>
    <xdr:to>
      <xdr:col>7</xdr:col>
      <xdr:colOff>215900</xdr:colOff>
      <xdr:row>67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311150</xdr:colOff>
      <xdr:row>21</xdr:row>
      <xdr:rowOff>12700</xdr:rowOff>
    </xdr:from>
    <xdr:to>
      <xdr:col>16</xdr:col>
      <xdr:colOff>419100</xdr:colOff>
      <xdr:row>42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488950</xdr:colOff>
      <xdr:row>26</xdr:row>
      <xdr:rowOff>165100</xdr:rowOff>
    </xdr:from>
    <xdr:to>
      <xdr:col>32</xdr:col>
      <xdr:colOff>406400</xdr:colOff>
      <xdr:row>49</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146050</xdr:colOff>
      <xdr:row>51</xdr:row>
      <xdr:rowOff>63500</xdr:rowOff>
    </xdr:from>
    <xdr:to>
      <xdr:col>24</xdr:col>
      <xdr:colOff>355600</xdr:colOff>
      <xdr:row>72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209550</xdr:colOff>
      <xdr:row>52</xdr:row>
      <xdr:rowOff>177800</xdr:rowOff>
    </xdr:from>
    <xdr:to>
      <xdr:col>35</xdr:col>
      <xdr:colOff>254000</xdr:colOff>
      <xdr:row>75</xdr:row>
      <xdr:rowOff>127000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615950</xdr:colOff>
      <xdr:row>25</xdr:row>
      <xdr:rowOff>152400</xdr:rowOff>
    </xdr:from>
    <xdr:to>
      <xdr:col>43</xdr:col>
      <xdr:colOff>177800</xdr:colOff>
      <xdr:row>48</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311150</xdr:colOff>
      <xdr:row>24</xdr:row>
      <xdr:rowOff>0</xdr:rowOff>
    </xdr:from>
    <xdr:to>
      <xdr:col>14</xdr:col>
      <xdr:colOff>495300</xdr:colOff>
      <xdr:row>49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7"/>
  <sheetViews>
    <sheetView showRuler="0" topLeftCell="K28" zoomScale="53" zoomScaleNormal="53" zoomScalePageLayoutView="53" workbookViewId="0">
      <selection activeCell="AK42" sqref="AK42"/>
    </sheetView>
  </sheetViews>
  <sheetFormatPr baseColWidth="10" defaultRowHeight="37" x14ac:dyDescent="0.2"/>
  <cols>
    <col min="1" max="1" width="43.5" style="13" bestFit="1" customWidth="1"/>
    <col min="2" max="20" width="14.1640625" style="1" customWidth="1"/>
    <col min="21" max="21" width="16.1640625" style="1" customWidth="1"/>
    <col min="22" max="22" width="10.83203125" style="1"/>
    <col min="23" max="23" width="21.6640625" style="1" bestFit="1" customWidth="1"/>
    <col min="24" max="44" width="10.83203125" style="1"/>
    <col min="45" max="45" width="21.6640625" style="1" bestFit="1" customWidth="1"/>
    <col min="46" max="16384" width="10.83203125" style="1"/>
  </cols>
  <sheetData>
    <row r="1" spans="1:65" s="13" customFormat="1" ht="252" x14ac:dyDescent="0.2">
      <c r="A1" s="12"/>
      <c r="B1" s="14" t="s">
        <v>3</v>
      </c>
      <c r="C1" s="14" t="s">
        <v>8</v>
      </c>
      <c r="D1" s="14" t="s">
        <v>7</v>
      </c>
      <c r="E1" s="14" t="s">
        <v>9</v>
      </c>
      <c r="F1" s="14" t="s">
        <v>10</v>
      </c>
      <c r="G1" s="14" t="s">
        <v>11</v>
      </c>
      <c r="H1" s="14" t="s">
        <v>12</v>
      </c>
      <c r="I1" s="14" t="s">
        <v>13</v>
      </c>
      <c r="J1" s="14" t="s">
        <v>14</v>
      </c>
      <c r="K1" s="14" t="s">
        <v>15</v>
      </c>
      <c r="L1" s="14" t="s">
        <v>16</v>
      </c>
      <c r="M1" s="14" t="s">
        <v>17</v>
      </c>
      <c r="N1" s="14" t="s">
        <v>1</v>
      </c>
      <c r="O1" s="14" t="s">
        <v>0</v>
      </c>
      <c r="P1" s="14" t="s">
        <v>4</v>
      </c>
      <c r="Q1" s="14" t="s">
        <v>5</v>
      </c>
      <c r="R1" s="14" t="s">
        <v>2</v>
      </c>
      <c r="S1" s="14" t="s">
        <v>19</v>
      </c>
      <c r="T1" s="14" t="s">
        <v>18</v>
      </c>
      <c r="U1" s="14" t="s">
        <v>20</v>
      </c>
      <c r="W1" s="12"/>
      <c r="X1" s="14" t="s">
        <v>3</v>
      </c>
      <c r="Y1" s="14" t="s">
        <v>8</v>
      </c>
      <c r="Z1" s="14" t="s">
        <v>7</v>
      </c>
      <c r="AA1" s="14" t="s">
        <v>9</v>
      </c>
      <c r="AB1" s="14" t="s">
        <v>10</v>
      </c>
      <c r="AC1" s="14" t="s">
        <v>11</v>
      </c>
      <c r="AD1" s="14" t="s">
        <v>12</v>
      </c>
      <c r="AE1" s="14" t="s">
        <v>13</v>
      </c>
      <c r="AF1" s="14" t="s">
        <v>14</v>
      </c>
      <c r="AG1" s="14" t="s">
        <v>15</v>
      </c>
      <c r="AH1" s="14" t="s">
        <v>16</v>
      </c>
      <c r="AI1" s="14" t="s">
        <v>17</v>
      </c>
      <c r="AJ1" s="14" t="s">
        <v>1</v>
      </c>
      <c r="AK1" s="14" t="s">
        <v>0</v>
      </c>
      <c r="AL1" s="14" t="s">
        <v>4</v>
      </c>
      <c r="AM1" s="14" t="s">
        <v>5</v>
      </c>
      <c r="AN1" s="14" t="s">
        <v>2</v>
      </c>
      <c r="AO1" s="14" t="s">
        <v>19</v>
      </c>
      <c r="AP1" s="14" t="s">
        <v>18</v>
      </c>
      <c r="AQ1" s="14" t="s">
        <v>20</v>
      </c>
      <c r="AS1" s="12"/>
      <c r="AT1" s="14" t="s">
        <v>3</v>
      </c>
      <c r="AU1" s="14" t="s">
        <v>8</v>
      </c>
      <c r="AV1" s="14" t="s">
        <v>7</v>
      </c>
      <c r="AW1" s="14" t="s">
        <v>9</v>
      </c>
      <c r="AX1" s="14" t="s">
        <v>10</v>
      </c>
      <c r="AY1" s="14" t="s">
        <v>11</v>
      </c>
      <c r="AZ1" s="14" t="s">
        <v>12</v>
      </c>
      <c r="BA1" s="14" t="s">
        <v>13</v>
      </c>
      <c r="BB1" s="14" t="s">
        <v>14</v>
      </c>
      <c r="BC1" s="14" t="s">
        <v>15</v>
      </c>
      <c r="BD1" s="14" t="s">
        <v>16</v>
      </c>
      <c r="BE1" s="14" t="s">
        <v>17</v>
      </c>
      <c r="BF1" s="14" t="s">
        <v>1</v>
      </c>
      <c r="BG1" s="14" t="s">
        <v>0</v>
      </c>
      <c r="BH1" s="14" t="s">
        <v>4</v>
      </c>
      <c r="BI1" s="14" t="s">
        <v>5</v>
      </c>
      <c r="BJ1" s="14" t="s">
        <v>2</v>
      </c>
      <c r="BK1" s="14" t="s">
        <v>19</v>
      </c>
      <c r="BL1" s="14" t="s">
        <v>18</v>
      </c>
      <c r="BM1" s="14" t="s">
        <v>20</v>
      </c>
    </row>
    <row r="2" spans="1:65" ht="57" customHeight="1" x14ac:dyDescent="0.2">
      <c r="A2" s="12" t="s">
        <v>3</v>
      </c>
      <c r="B2" s="9" t="s">
        <v>6</v>
      </c>
      <c r="C2" s="9">
        <v>41.3</v>
      </c>
      <c r="D2" s="10">
        <v>41.3</v>
      </c>
      <c r="E2" s="9">
        <v>57.1</v>
      </c>
      <c r="F2" s="9">
        <v>69</v>
      </c>
      <c r="G2" s="9">
        <v>19.3</v>
      </c>
      <c r="H2" s="9" t="s">
        <v>21</v>
      </c>
      <c r="I2" s="9" t="s">
        <v>21</v>
      </c>
      <c r="J2" s="9" t="s">
        <v>21</v>
      </c>
      <c r="K2" s="9">
        <v>44.11</v>
      </c>
      <c r="L2" s="9">
        <v>12.5</v>
      </c>
      <c r="M2" s="9">
        <v>30.3</v>
      </c>
      <c r="N2" s="9">
        <v>50.7</v>
      </c>
      <c r="O2" s="9">
        <v>26.3</v>
      </c>
      <c r="P2" s="9">
        <v>26.1</v>
      </c>
      <c r="Q2" s="9">
        <v>37.299999999999997</v>
      </c>
      <c r="R2" s="9">
        <v>32.700000000000003</v>
      </c>
      <c r="S2" s="9">
        <v>40.9</v>
      </c>
      <c r="T2" s="9">
        <v>56</v>
      </c>
      <c r="U2" s="11">
        <f>AVERAGE(B2:T2)</f>
        <v>38.994000000000007</v>
      </c>
      <c r="W2" s="2" t="s">
        <v>3</v>
      </c>
      <c r="X2" s="6" t="s">
        <v>6</v>
      </c>
      <c r="Y2" s="6">
        <v>2</v>
      </c>
      <c r="Z2" s="7">
        <v>13</v>
      </c>
      <c r="AA2" s="6">
        <v>4</v>
      </c>
      <c r="AB2" s="6">
        <v>6</v>
      </c>
      <c r="AC2" s="6">
        <v>11</v>
      </c>
      <c r="AD2" s="6" t="s">
        <v>21</v>
      </c>
      <c r="AE2" s="6" t="s">
        <v>21</v>
      </c>
      <c r="AF2" s="6" t="s">
        <v>21</v>
      </c>
      <c r="AG2" s="6">
        <v>9</v>
      </c>
      <c r="AH2" s="6">
        <v>1</v>
      </c>
      <c r="AI2" s="6">
        <v>8</v>
      </c>
      <c r="AJ2" s="6">
        <v>8</v>
      </c>
      <c r="AK2" s="6">
        <v>8</v>
      </c>
      <c r="AL2" s="6">
        <v>15</v>
      </c>
      <c r="AM2" s="6">
        <v>5</v>
      </c>
      <c r="AN2" s="6">
        <v>10</v>
      </c>
      <c r="AO2" s="6">
        <v>7</v>
      </c>
      <c r="AP2" s="6">
        <v>1</v>
      </c>
      <c r="AQ2" s="5">
        <f>SUM(X2:AP2)</f>
        <v>108</v>
      </c>
      <c r="AS2" s="2" t="s">
        <v>3</v>
      </c>
      <c r="AT2" s="6" t="s">
        <v>6</v>
      </c>
      <c r="AU2" s="6">
        <f>C2*Y2</f>
        <v>82.6</v>
      </c>
      <c r="AV2" s="6">
        <f t="shared" ref="AV2:BB17" si="0">D2*Z2</f>
        <v>536.9</v>
      </c>
      <c r="AW2" s="6">
        <f t="shared" si="0"/>
        <v>228.4</v>
      </c>
      <c r="AX2" s="6">
        <f t="shared" si="0"/>
        <v>414</v>
      </c>
      <c r="AY2" s="6">
        <f t="shared" si="0"/>
        <v>212.3</v>
      </c>
      <c r="AZ2" s="6" t="s">
        <v>21</v>
      </c>
      <c r="BA2" s="6" t="s">
        <v>21</v>
      </c>
      <c r="BB2" s="6" t="s">
        <v>21</v>
      </c>
      <c r="BC2" s="6">
        <f t="shared" ref="BC2:BC18" si="1">K2*AG2</f>
        <v>396.99</v>
      </c>
      <c r="BD2" s="6">
        <f t="shared" ref="BD2:BD20" si="2">L2*AH2</f>
        <v>12.5</v>
      </c>
      <c r="BE2" s="6">
        <f t="shared" ref="BE2:BE20" si="3">M2*AI2</f>
        <v>242.4</v>
      </c>
      <c r="BF2" s="6">
        <f t="shared" ref="BF2:BF20" si="4">N2*AJ2</f>
        <v>405.6</v>
      </c>
      <c r="BG2" s="6">
        <f t="shared" ref="BG2:BG20" si="5">O2*AK2</f>
        <v>210.4</v>
      </c>
      <c r="BH2" s="6">
        <f t="shared" ref="BH2:BH19" si="6">P2*AL2</f>
        <v>391.5</v>
      </c>
      <c r="BI2" s="6">
        <f t="shared" ref="BI2:BI20" si="7">Q2*AM2</f>
        <v>186.5</v>
      </c>
      <c r="BJ2" s="6">
        <f t="shared" ref="BJ2:BJ20" si="8">R2*AN2</f>
        <v>327</v>
      </c>
      <c r="BK2" s="6">
        <f t="shared" ref="BK2:BK18" si="9">S2*AO2</f>
        <v>286.3</v>
      </c>
      <c r="BL2" s="6">
        <f t="shared" ref="BL2:BL18" si="10">T2*AP2</f>
        <v>56</v>
      </c>
      <c r="BM2" s="5">
        <f>SUM(AT2:BL2)/AQ2</f>
        <v>36.938796296296296</v>
      </c>
    </row>
    <row r="3" spans="1:65" ht="57" customHeight="1" x14ac:dyDescent="0.2">
      <c r="A3" s="12" t="s">
        <v>8</v>
      </c>
      <c r="B3" s="9">
        <v>58.7</v>
      </c>
      <c r="C3" s="9" t="s">
        <v>6</v>
      </c>
      <c r="D3" s="9">
        <v>60.6</v>
      </c>
      <c r="E3" s="9">
        <v>60</v>
      </c>
      <c r="F3" s="9" t="s">
        <v>21</v>
      </c>
      <c r="G3" s="9" t="s">
        <v>21</v>
      </c>
      <c r="H3" s="9">
        <v>62.5</v>
      </c>
      <c r="I3" s="9" t="s">
        <v>21</v>
      </c>
      <c r="J3" s="9">
        <v>82.1</v>
      </c>
      <c r="K3" s="9">
        <v>70.8</v>
      </c>
      <c r="L3" s="9">
        <v>33.299999999999997</v>
      </c>
      <c r="M3" s="9" t="s">
        <v>21</v>
      </c>
      <c r="N3" s="9">
        <v>37.1</v>
      </c>
      <c r="O3" s="9">
        <v>36.200000000000003</v>
      </c>
      <c r="P3" s="9" t="s">
        <v>21</v>
      </c>
      <c r="Q3" s="9">
        <v>89</v>
      </c>
      <c r="R3" s="9">
        <v>14.3</v>
      </c>
      <c r="S3" s="9" t="s">
        <v>21</v>
      </c>
      <c r="T3" s="9" t="s">
        <v>21</v>
      </c>
      <c r="U3" s="11">
        <f t="shared" ref="U3:U20" si="11">AVERAGE(B3:T3)</f>
        <v>54.963636363636354</v>
      </c>
      <c r="W3" s="2" t="s">
        <v>8</v>
      </c>
      <c r="X3" s="6">
        <v>2</v>
      </c>
      <c r="Y3" s="6" t="s">
        <v>6</v>
      </c>
      <c r="Z3" s="6">
        <v>3</v>
      </c>
      <c r="AA3" s="6">
        <v>1</v>
      </c>
      <c r="AB3" s="6" t="s">
        <v>21</v>
      </c>
      <c r="AC3" s="6" t="s">
        <v>21</v>
      </c>
      <c r="AD3" s="6">
        <v>3</v>
      </c>
      <c r="AE3" s="6" t="s">
        <v>21</v>
      </c>
      <c r="AF3" s="6">
        <v>8</v>
      </c>
      <c r="AG3" s="6">
        <v>4</v>
      </c>
      <c r="AH3" s="6">
        <v>1</v>
      </c>
      <c r="AI3" s="6" t="s">
        <v>21</v>
      </c>
      <c r="AJ3" s="6">
        <v>14</v>
      </c>
      <c r="AK3" s="6">
        <v>3</v>
      </c>
      <c r="AL3" s="6" t="s">
        <v>21</v>
      </c>
      <c r="AM3" s="6">
        <v>9</v>
      </c>
      <c r="AN3" s="6">
        <v>1</v>
      </c>
      <c r="AO3" s="6" t="s">
        <v>21</v>
      </c>
      <c r="AP3" s="6" t="s">
        <v>21</v>
      </c>
      <c r="AQ3" s="5">
        <f t="shared" ref="AQ3:AQ20" si="12">SUM(X3:AP3)</f>
        <v>49</v>
      </c>
      <c r="AS3" s="2" t="s">
        <v>8</v>
      </c>
      <c r="AT3" s="6">
        <f t="shared" ref="AT3:BB20" si="13">B3*X3</f>
        <v>117.4</v>
      </c>
      <c r="AU3" s="6" t="s">
        <v>21</v>
      </c>
      <c r="AV3" s="6">
        <f t="shared" si="0"/>
        <v>181.8</v>
      </c>
      <c r="AW3" s="6">
        <f t="shared" si="0"/>
        <v>60</v>
      </c>
      <c r="AX3" s="6" t="s">
        <v>21</v>
      </c>
      <c r="AY3" s="6" t="s">
        <v>21</v>
      </c>
      <c r="AZ3" s="6">
        <f t="shared" si="0"/>
        <v>187.5</v>
      </c>
      <c r="BA3" s="6" t="s">
        <v>21</v>
      </c>
      <c r="BB3" s="6">
        <f t="shared" si="0"/>
        <v>656.8</v>
      </c>
      <c r="BC3" s="6">
        <f t="shared" si="1"/>
        <v>283.2</v>
      </c>
      <c r="BD3" s="6">
        <f t="shared" si="2"/>
        <v>33.299999999999997</v>
      </c>
      <c r="BE3" s="6" t="s">
        <v>21</v>
      </c>
      <c r="BF3" s="6">
        <f t="shared" si="4"/>
        <v>519.4</v>
      </c>
      <c r="BG3" s="6">
        <f t="shared" si="5"/>
        <v>108.60000000000001</v>
      </c>
      <c r="BH3" s="6" t="s">
        <v>21</v>
      </c>
      <c r="BI3" s="6">
        <f t="shared" si="7"/>
        <v>801</v>
      </c>
      <c r="BJ3" s="6">
        <f t="shared" si="8"/>
        <v>14.3</v>
      </c>
      <c r="BK3" s="6" t="s">
        <v>21</v>
      </c>
      <c r="BL3" s="6" t="s">
        <v>21</v>
      </c>
      <c r="BM3" s="5">
        <f t="shared" ref="BM3:BM20" si="14">SUM(AT3:BL3)/AQ3</f>
        <v>60.475510204081637</v>
      </c>
    </row>
    <row r="4" spans="1:65" ht="57" customHeight="1" x14ac:dyDescent="0.2">
      <c r="A4" s="12" t="s">
        <v>7</v>
      </c>
      <c r="B4" s="9">
        <v>58.7</v>
      </c>
      <c r="C4" s="9">
        <v>39.4</v>
      </c>
      <c r="D4" s="9" t="s">
        <v>6</v>
      </c>
      <c r="E4" s="9">
        <v>41.3</v>
      </c>
      <c r="F4" s="9">
        <v>42.2</v>
      </c>
      <c r="G4" s="9">
        <v>56.1</v>
      </c>
      <c r="H4" s="9" t="s">
        <v>21</v>
      </c>
      <c r="I4" s="9" t="s">
        <v>21</v>
      </c>
      <c r="J4" s="9" t="s">
        <v>21</v>
      </c>
      <c r="K4" s="9">
        <v>87.6</v>
      </c>
      <c r="L4" s="9">
        <v>61.5</v>
      </c>
      <c r="M4" s="9">
        <v>82.1</v>
      </c>
      <c r="N4" s="9">
        <v>45.5</v>
      </c>
      <c r="O4" s="9">
        <v>53.2</v>
      </c>
      <c r="P4" s="9">
        <v>53.3</v>
      </c>
      <c r="Q4" s="9" t="s">
        <v>21</v>
      </c>
      <c r="R4" s="9">
        <v>34.4</v>
      </c>
      <c r="S4" s="9">
        <v>85.7</v>
      </c>
      <c r="T4" s="9">
        <v>50</v>
      </c>
      <c r="U4" s="11">
        <f t="shared" si="11"/>
        <v>56.5</v>
      </c>
      <c r="W4" s="2" t="s">
        <v>7</v>
      </c>
      <c r="X4" s="6">
        <v>13</v>
      </c>
      <c r="Y4" s="6">
        <v>3</v>
      </c>
      <c r="Z4" s="6" t="s">
        <v>6</v>
      </c>
      <c r="AA4" s="6">
        <v>3</v>
      </c>
      <c r="AB4" s="6">
        <v>4</v>
      </c>
      <c r="AC4" s="6">
        <v>10</v>
      </c>
      <c r="AD4" s="6" t="s">
        <v>21</v>
      </c>
      <c r="AE4" s="6" t="s">
        <v>21</v>
      </c>
      <c r="AF4" s="6" t="s">
        <v>21</v>
      </c>
      <c r="AG4" s="6">
        <v>3</v>
      </c>
      <c r="AH4" s="6">
        <v>4</v>
      </c>
      <c r="AI4" s="6">
        <v>3</v>
      </c>
      <c r="AJ4" s="6">
        <v>5</v>
      </c>
      <c r="AK4" s="6">
        <v>5</v>
      </c>
      <c r="AL4" s="6">
        <v>6</v>
      </c>
      <c r="AM4" s="6" t="s">
        <v>21</v>
      </c>
      <c r="AN4" s="6">
        <v>4</v>
      </c>
      <c r="AO4" s="6">
        <v>2</v>
      </c>
      <c r="AP4" s="6">
        <v>2</v>
      </c>
      <c r="AQ4" s="5">
        <f t="shared" si="12"/>
        <v>67</v>
      </c>
      <c r="AS4" s="2" t="s">
        <v>7</v>
      </c>
      <c r="AT4" s="6">
        <f t="shared" si="13"/>
        <v>763.1</v>
      </c>
      <c r="AU4" s="6">
        <f t="shared" si="13"/>
        <v>118.19999999999999</v>
      </c>
      <c r="AV4" s="6" t="s">
        <v>21</v>
      </c>
      <c r="AW4" s="6">
        <f t="shared" si="0"/>
        <v>123.89999999999999</v>
      </c>
      <c r="AX4" s="6">
        <f t="shared" si="0"/>
        <v>168.8</v>
      </c>
      <c r="AY4" s="6">
        <f t="shared" si="0"/>
        <v>561</v>
      </c>
      <c r="AZ4" s="6" t="s">
        <v>21</v>
      </c>
      <c r="BA4" s="6" t="s">
        <v>21</v>
      </c>
      <c r="BB4" s="6" t="s">
        <v>21</v>
      </c>
      <c r="BC4" s="6">
        <f t="shared" si="1"/>
        <v>262.79999999999995</v>
      </c>
      <c r="BD4" s="6">
        <f t="shared" si="2"/>
        <v>246</v>
      </c>
      <c r="BE4" s="6">
        <f t="shared" si="3"/>
        <v>246.29999999999998</v>
      </c>
      <c r="BF4" s="6">
        <f t="shared" si="4"/>
        <v>227.5</v>
      </c>
      <c r="BG4" s="6">
        <f t="shared" si="5"/>
        <v>266</v>
      </c>
      <c r="BH4" s="6">
        <f t="shared" si="6"/>
        <v>319.79999999999995</v>
      </c>
      <c r="BI4" s="6" t="s">
        <v>21</v>
      </c>
      <c r="BJ4" s="6">
        <f t="shared" si="8"/>
        <v>137.6</v>
      </c>
      <c r="BK4" s="6">
        <f t="shared" si="9"/>
        <v>171.4</v>
      </c>
      <c r="BL4" s="6">
        <f t="shared" si="10"/>
        <v>100</v>
      </c>
      <c r="BM4" s="5">
        <f t="shared" si="14"/>
        <v>55.408955223880604</v>
      </c>
    </row>
    <row r="5" spans="1:65" ht="57" customHeight="1" x14ac:dyDescent="0.2">
      <c r="A5" s="12" t="s">
        <v>9</v>
      </c>
      <c r="B5" s="9">
        <v>42.9</v>
      </c>
      <c r="C5" s="9">
        <v>40</v>
      </c>
      <c r="D5" s="9">
        <v>58.7</v>
      </c>
      <c r="E5" s="9" t="s">
        <v>6</v>
      </c>
      <c r="F5" s="9">
        <v>81.400000000000006</v>
      </c>
      <c r="G5" s="9">
        <v>43.5</v>
      </c>
      <c r="H5" s="9" t="s">
        <v>21</v>
      </c>
      <c r="I5" s="9">
        <v>42</v>
      </c>
      <c r="J5" s="9" t="s">
        <v>21</v>
      </c>
      <c r="K5" s="9">
        <v>38.299999999999997</v>
      </c>
      <c r="L5" s="9">
        <v>62.5</v>
      </c>
      <c r="M5" s="9">
        <v>56.7</v>
      </c>
      <c r="N5" s="9">
        <v>33.06</v>
      </c>
      <c r="O5" s="9">
        <v>33.15</v>
      </c>
      <c r="P5" s="9">
        <v>67.569999999999993</v>
      </c>
      <c r="Q5" s="9">
        <v>45.15</v>
      </c>
      <c r="R5" s="9">
        <v>50.88</v>
      </c>
      <c r="S5" s="9">
        <v>25</v>
      </c>
      <c r="T5" s="9">
        <v>71.430000000000007</v>
      </c>
      <c r="U5" s="11">
        <f t="shared" si="11"/>
        <v>49.515000000000001</v>
      </c>
      <c r="W5" s="2" t="s">
        <v>9</v>
      </c>
      <c r="X5" s="6">
        <v>4</v>
      </c>
      <c r="Y5" s="6">
        <v>1</v>
      </c>
      <c r="Z5" s="6">
        <v>3</v>
      </c>
      <c r="AA5" s="6" t="s">
        <v>6</v>
      </c>
      <c r="AB5" s="6">
        <v>9</v>
      </c>
      <c r="AC5" s="6">
        <v>12</v>
      </c>
      <c r="AD5" s="6" t="s">
        <v>21</v>
      </c>
      <c r="AE5" s="6">
        <v>2</v>
      </c>
      <c r="AF5" s="6" t="s">
        <v>21</v>
      </c>
      <c r="AG5" s="6">
        <v>6</v>
      </c>
      <c r="AH5" s="6">
        <v>8</v>
      </c>
      <c r="AI5" s="6">
        <v>9</v>
      </c>
      <c r="AJ5" s="6">
        <v>18</v>
      </c>
      <c r="AK5" s="6">
        <v>8</v>
      </c>
      <c r="AL5" s="6">
        <v>7</v>
      </c>
      <c r="AM5" s="6">
        <v>8</v>
      </c>
      <c r="AN5" s="6">
        <v>7</v>
      </c>
      <c r="AO5" s="6">
        <v>7</v>
      </c>
      <c r="AP5" s="6">
        <v>1</v>
      </c>
      <c r="AQ5" s="5">
        <f t="shared" si="12"/>
        <v>110</v>
      </c>
      <c r="AS5" s="2" t="s">
        <v>9</v>
      </c>
      <c r="AT5" s="6">
        <f t="shared" si="13"/>
        <v>171.6</v>
      </c>
      <c r="AU5" s="6">
        <f t="shared" si="13"/>
        <v>40</v>
      </c>
      <c r="AV5" s="6">
        <f t="shared" si="0"/>
        <v>176.10000000000002</v>
      </c>
      <c r="AW5" s="6" t="s">
        <v>21</v>
      </c>
      <c r="AX5" s="6">
        <f t="shared" si="0"/>
        <v>732.6</v>
      </c>
      <c r="AY5" s="6">
        <f t="shared" si="0"/>
        <v>522</v>
      </c>
      <c r="AZ5" s="6" t="s">
        <v>21</v>
      </c>
      <c r="BA5" s="6">
        <f t="shared" si="0"/>
        <v>84</v>
      </c>
      <c r="BB5" s="6" t="s">
        <v>21</v>
      </c>
      <c r="BC5" s="6">
        <f t="shared" si="1"/>
        <v>229.79999999999998</v>
      </c>
      <c r="BD5" s="6">
        <f t="shared" si="2"/>
        <v>500</v>
      </c>
      <c r="BE5" s="6">
        <f t="shared" si="3"/>
        <v>510.3</v>
      </c>
      <c r="BF5" s="6">
        <f t="shared" si="4"/>
        <v>595.08000000000004</v>
      </c>
      <c r="BG5" s="6">
        <f t="shared" si="5"/>
        <v>265.2</v>
      </c>
      <c r="BH5" s="6">
        <f t="shared" si="6"/>
        <v>472.98999999999995</v>
      </c>
      <c r="BI5" s="6">
        <f t="shared" si="7"/>
        <v>361.2</v>
      </c>
      <c r="BJ5" s="6">
        <f t="shared" si="8"/>
        <v>356.16</v>
      </c>
      <c r="BK5" s="6">
        <f t="shared" si="9"/>
        <v>175</v>
      </c>
      <c r="BL5" s="6">
        <f t="shared" si="10"/>
        <v>71.430000000000007</v>
      </c>
      <c r="BM5" s="5">
        <f t="shared" si="14"/>
        <v>47.849636363636364</v>
      </c>
    </row>
    <row r="6" spans="1:65" ht="57" customHeight="1" x14ac:dyDescent="0.2">
      <c r="A6" s="12" t="s">
        <v>10</v>
      </c>
      <c r="B6" s="9">
        <v>30.95</v>
      </c>
      <c r="C6" s="9" t="s">
        <v>21</v>
      </c>
      <c r="D6" s="9">
        <v>57.79</v>
      </c>
      <c r="E6" s="9">
        <v>18.63</v>
      </c>
      <c r="F6" s="9" t="s">
        <v>6</v>
      </c>
      <c r="G6" s="9">
        <v>45.46</v>
      </c>
      <c r="H6" s="9" t="s">
        <v>21</v>
      </c>
      <c r="I6" s="9" t="s">
        <v>21</v>
      </c>
      <c r="J6" s="9" t="s">
        <v>21</v>
      </c>
      <c r="K6" s="9">
        <v>57.14</v>
      </c>
      <c r="L6" s="9">
        <v>29.03</v>
      </c>
      <c r="M6" s="9">
        <v>65.8</v>
      </c>
      <c r="N6" s="9">
        <v>26.68</v>
      </c>
      <c r="O6" s="9">
        <v>30.18</v>
      </c>
      <c r="P6" s="9">
        <v>61.19</v>
      </c>
      <c r="Q6" s="9">
        <v>40.18</v>
      </c>
      <c r="R6" s="9">
        <v>55.95</v>
      </c>
      <c r="S6" s="9">
        <v>40.22</v>
      </c>
      <c r="T6" s="9" t="s">
        <v>21</v>
      </c>
      <c r="U6" s="11">
        <f t="shared" si="11"/>
        <v>43.015384615384619</v>
      </c>
      <c r="W6" s="2" t="s">
        <v>10</v>
      </c>
      <c r="X6" s="6">
        <v>6</v>
      </c>
      <c r="Y6" s="6" t="s">
        <v>21</v>
      </c>
      <c r="Z6" s="6">
        <v>4</v>
      </c>
      <c r="AA6" s="6">
        <v>9</v>
      </c>
      <c r="AB6" s="6" t="s">
        <v>6</v>
      </c>
      <c r="AC6" s="6">
        <v>10</v>
      </c>
      <c r="AD6" s="6" t="s">
        <v>21</v>
      </c>
      <c r="AE6" s="6" t="s">
        <v>21</v>
      </c>
      <c r="AF6" s="6" t="s">
        <v>21</v>
      </c>
      <c r="AG6" s="6">
        <v>11</v>
      </c>
      <c r="AH6" s="6">
        <v>13</v>
      </c>
      <c r="AI6" s="6">
        <v>7</v>
      </c>
      <c r="AJ6" s="6">
        <v>22</v>
      </c>
      <c r="AK6" s="6">
        <v>9</v>
      </c>
      <c r="AL6" s="6">
        <v>8</v>
      </c>
      <c r="AM6" s="6">
        <v>16</v>
      </c>
      <c r="AN6" s="6">
        <v>43</v>
      </c>
      <c r="AO6" s="6">
        <v>10</v>
      </c>
      <c r="AP6" s="6" t="s">
        <v>21</v>
      </c>
      <c r="AQ6" s="5">
        <f t="shared" si="12"/>
        <v>168</v>
      </c>
      <c r="AS6" s="2" t="s">
        <v>10</v>
      </c>
      <c r="AT6" s="6">
        <f t="shared" si="13"/>
        <v>185.7</v>
      </c>
      <c r="AU6" s="6" t="s">
        <v>21</v>
      </c>
      <c r="AV6" s="6">
        <f t="shared" si="0"/>
        <v>231.16</v>
      </c>
      <c r="AW6" s="6">
        <f t="shared" si="0"/>
        <v>167.67</v>
      </c>
      <c r="AX6" s="6" t="s">
        <v>21</v>
      </c>
      <c r="AY6" s="6">
        <f t="shared" si="0"/>
        <v>454.6</v>
      </c>
      <c r="AZ6" s="6" t="s">
        <v>21</v>
      </c>
      <c r="BA6" s="6" t="s">
        <v>21</v>
      </c>
      <c r="BB6" s="6" t="s">
        <v>21</v>
      </c>
      <c r="BC6" s="6">
        <f t="shared" si="1"/>
        <v>628.54</v>
      </c>
      <c r="BD6" s="6">
        <f t="shared" si="2"/>
        <v>377.39</v>
      </c>
      <c r="BE6" s="6">
        <f t="shared" si="3"/>
        <v>460.59999999999997</v>
      </c>
      <c r="BF6" s="6">
        <f t="shared" si="4"/>
        <v>586.96</v>
      </c>
      <c r="BG6" s="6">
        <f t="shared" si="5"/>
        <v>271.62</v>
      </c>
      <c r="BH6" s="6">
        <f t="shared" si="6"/>
        <v>489.52</v>
      </c>
      <c r="BI6" s="6">
        <f t="shared" si="7"/>
        <v>642.88</v>
      </c>
      <c r="BJ6" s="6">
        <f t="shared" si="8"/>
        <v>2405.85</v>
      </c>
      <c r="BK6" s="6">
        <f t="shared" si="9"/>
        <v>402.2</v>
      </c>
      <c r="BL6" s="6" t="s">
        <v>21</v>
      </c>
      <c r="BM6" s="5">
        <f t="shared" si="14"/>
        <v>43.480297619047619</v>
      </c>
    </row>
    <row r="7" spans="1:65" ht="57" customHeight="1" x14ac:dyDescent="0.2">
      <c r="A7" s="12" t="s">
        <v>11</v>
      </c>
      <c r="B7" s="9">
        <v>80.7</v>
      </c>
      <c r="C7" s="9" t="s">
        <v>21</v>
      </c>
      <c r="D7" s="9">
        <v>43.93</v>
      </c>
      <c r="E7" s="9">
        <v>56.51</v>
      </c>
      <c r="F7" s="9">
        <v>54.54</v>
      </c>
      <c r="G7" s="9" t="s">
        <v>6</v>
      </c>
      <c r="H7" s="9" t="s">
        <v>21</v>
      </c>
      <c r="I7" s="9" t="s">
        <v>21</v>
      </c>
      <c r="J7" s="9" t="s">
        <v>21</v>
      </c>
      <c r="K7" s="9">
        <v>61.71</v>
      </c>
      <c r="L7" s="9">
        <v>74.95</v>
      </c>
      <c r="M7" s="9">
        <v>47.15</v>
      </c>
      <c r="N7" s="9">
        <v>50.46</v>
      </c>
      <c r="O7" s="9">
        <v>62.75</v>
      </c>
      <c r="P7" s="9">
        <v>67.989999999999995</v>
      </c>
      <c r="Q7" s="9">
        <v>70.92</v>
      </c>
      <c r="R7" s="9">
        <v>64.08</v>
      </c>
      <c r="S7" s="9">
        <v>43</v>
      </c>
      <c r="T7" s="9">
        <v>28.21</v>
      </c>
      <c r="U7" s="11">
        <f t="shared" si="11"/>
        <v>57.635714285714286</v>
      </c>
      <c r="W7" s="2" t="s">
        <v>11</v>
      </c>
      <c r="X7" s="6">
        <v>11</v>
      </c>
      <c r="Y7" s="6" t="s">
        <v>21</v>
      </c>
      <c r="Z7" s="6">
        <v>10</v>
      </c>
      <c r="AA7" s="6">
        <v>12</v>
      </c>
      <c r="AB7" s="6">
        <v>10</v>
      </c>
      <c r="AC7" s="6" t="s">
        <v>6</v>
      </c>
      <c r="AD7" s="6" t="s">
        <v>21</v>
      </c>
      <c r="AE7" s="6" t="s">
        <v>21</v>
      </c>
      <c r="AF7" s="6" t="s">
        <v>21</v>
      </c>
      <c r="AG7" s="6">
        <v>16</v>
      </c>
      <c r="AH7" s="6">
        <v>17</v>
      </c>
      <c r="AI7" s="6">
        <v>7</v>
      </c>
      <c r="AJ7" s="6">
        <v>15</v>
      </c>
      <c r="AK7" s="6">
        <v>9</v>
      </c>
      <c r="AL7" s="6">
        <v>25</v>
      </c>
      <c r="AM7" s="6">
        <v>13</v>
      </c>
      <c r="AN7" s="6">
        <v>8</v>
      </c>
      <c r="AO7" s="6">
        <v>10</v>
      </c>
      <c r="AP7" s="6">
        <v>3</v>
      </c>
      <c r="AQ7" s="5">
        <f t="shared" si="12"/>
        <v>166</v>
      </c>
      <c r="AS7" s="2" t="s">
        <v>11</v>
      </c>
      <c r="AT7" s="6">
        <f t="shared" si="13"/>
        <v>887.7</v>
      </c>
      <c r="AU7" s="6" t="s">
        <v>21</v>
      </c>
      <c r="AV7" s="6">
        <f t="shared" si="0"/>
        <v>439.3</v>
      </c>
      <c r="AW7" s="6">
        <f t="shared" si="0"/>
        <v>678.12</v>
      </c>
      <c r="AX7" s="6">
        <f t="shared" si="0"/>
        <v>545.4</v>
      </c>
      <c r="AY7" s="6" t="s">
        <v>21</v>
      </c>
      <c r="AZ7" s="6" t="s">
        <v>21</v>
      </c>
      <c r="BA7" s="6" t="s">
        <v>21</v>
      </c>
      <c r="BB7" s="6" t="s">
        <v>21</v>
      </c>
      <c r="BC7" s="6">
        <f t="shared" si="1"/>
        <v>987.36</v>
      </c>
      <c r="BD7" s="6">
        <f t="shared" si="2"/>
        <v>1274.1500000000001</v>
      </c>
      <c r="BE7" s="6">
        <f t="shared" si="3"/>
        <v>330.05</v>
      </c>
      <c r="BF7" s="6">
        <f t="shared" si="4"/>
        <v>756.9</v>
      </c>
      <c r="BG7" s="6">
        <f t="shared" si="5"/>
        <v>564.75</v>
      </c>
      <c r="BH7" s="6">
        <f t="shared" si="6"/>
        <v>1699.7499999999998</v>
      </c>
      <c r="BI7" s="6">
        <f t="shared" si="7"/>
        <v>921.96</v>
      </c>
      <c r="BJ7" s="6">
        <f t="shared" si="8"/>
        <v>512.64</v>
      </c>
      <c r="BK7" s="6">
        <f t="shared" si="9"/>
        <v>430</v>
      </c>
      <c r="BL7" s="6">
        <f t="shared" si="10"/>
        <v>84.63</v>
      </c>
      <c r="BM7" s="5">
        <f t="shared" si="14"/>
        <v>60.91993975903614</v>
      </c>
    </row>
    <row r="8" spans="1:65" ht="57" customHeight="1" x14ac:dyDescent="0.2">
      <c r="A8" s="12" t="s">
        <v>12</v>
      </c>
      <c r="B8" s="9" t="s">
        <v>21</v>
      </c>
      <c r="C8" s="9">
        <v>37.5</v>
      </c>
      <c r="D8" s="9" t="s">
        <v>21</v>
      </c>
      <c r="E8" s="9" t="s">
        <v>21</v>
      </c>
      <c r="F8" s="9" t="s">
        <v>21</v>
      </c>
      <c r="G8" s="9" t="s">
        <v>21</v>
      </c>
      <c r="H8" s="9" t="s">
        <v>6</v>
      </c>
      <c r="I8" s="9" t="s">
        <v>21</v>
      </c>
      <c r="J8" s="9" t="s">
        <v>21</v>
      </c>
      <c r="K8" s="9">
        <v>82.26</v>
      </c>
      <c r="L8" s="9" t="s">
        <v>21</v>
      </c>
      <c r="M8" s="9" t="s">
        <v>21</v>
      </c>
      <c r="N8" s="9">
        <v>31.88</v>
      </c>
      <c r="O8" s="9">
        <v>35.9</v>
      </c>
      <c r="P8" s="9" t="s">
        <v>21</v>
      </c>
      <c r="Q8" s="9">
        <v>38.89</v>
      </c>
      <c r="R8" s="9" t="s">
        <v>21</v>
      </c>
      <c r="S8" s="9" t="s">
        <v>21</v>
      </c>
      <c r="T8" s="9" t="s">
        <v>21</v>
      </c>
      <c r="U8" s="11">
        <f t="shared" si="11"/>
        <v>45.286000000000001</v>
      </c>
      <c r="W8" s="2" t="s">
        <v>12</v>
      </c>
      <c r="X8" s="6" t="s">
        <v>21</v>
      </c>
      <c r="Y8" s="6">
        <v>3</v>
      </c>
      <c r="Z8" s="6" t="s">
        <v>21</v>
      </c>
      <c r="AA8" s="6" t="s">
        <v>21</v>
      </c>
      <c r="AB8" s="6" t="s">
        <v>21</v>
      </c>
      <c r="AC8" s="6" t="s">
        <v>21</v>
      </c>
      <c r="AD8" s="6" t="s">
        <v>6</v>
      </c>
      <c r="AE8" s="6" t="s">
        <v>21</v>
      </c>
      <c r="AF8" s="6" t="s">
        <v>21</v>
      </c>
      <c r="AG8" s="6">
        <v>5</v>
      </c>
      <c r="AH8" s="6" t="s">
        <v>21</v>
      </c>
      <c r="AI8" s="6" t="s">
        <v>21</v>
      </c>
      <c r="AJ8" s="6">
        <v>6</v>
      </c>
      <c r="AK8" s="6">
        <v>3</v>
      </c>
      <c r="AL8" s="6" t="s">
        <v>21</v>
      </c>
      <c r="AM8" s="6">
        <v>3</v>
      </c>
      <c r="AN8" s="6" t="s">
        <v>21</v>
      </c>
      <c r="AO8" s="6" t="s">
        <v>21</v>
      </c>
      <c r="AP8" s="6" t="s">
        <v>21</v>
      </c>
      <c r="AQ8" s="5">
        <f t="shared" si="12"/>
        <v>20</v>
      </c>
      <c r="AS8" s="2" t="s">
        <v>12</v>
      </c>
      <c r="AT8" s="6" t="s">
        <v>21</v>
      </c>
      <c r="AU8" s="6">
        <f t="shared" si="13"/>
        <v>112.5</v>
      </c>
      <c r="AV8" s="6" t="s">
        <v>21</v>
      </c>
      <c r="AW8" s="6" t="s">
        <v>21</v>
      </c>
      <c r="AX8" s="6" t="s">
        <v>21</v>
      </c>
      <c r="AY8" s="6" t="s">
        <v>21</v>
      </c>
      <c r="AZ8" s="6" t="s">
        <v>21</v>
      </c>
      <c r="BA8" s="6" t="s">
        <v>21</v>
      </c>
      <c r="BB8" s="6" t="s">
        <v>21</v>
      </c>
      <c r="BC8" s="6">
        <f t="shared" si="1"/>
        <v>411.3</v>
      </c>
      <c r="BD8" s="6" t="s">
        <v>21</v>
      </c>
      <c r="BE8" s="6" t="s">
        <v>21</v>
      </c>
      <c r="BF8" s="6">
        <f t="shared" si="4"/>
        <v>191.28</v>
      </c>
      <c r="BG8" s="6">
        <f t="shared" si="5"/>
        <v>107.69999999999999</v>
      </c>
      <c r="BH8" s="6" t="s">
        <v>21</v>
      </c>
      <c r="BI8" s="6">
        <f t="shared" si="7"/>
        <v>116.67</v>
      </c>
      <c r="BJ8" s="6" t="s">
        <v>21</v>
      </c>
      <c r="BK8" s="6" t="s">
        <v>21</v>
      </c>
      <c r="BL8" s="6" t="s">
        <v>21</v>
      </c>
      <c r="BM8" s="5">
        <f t="shared" si="14"/>
        <v>46.972499999999997</v>
      </c>
    </row>
    <row r="9" spans="1:65" ht="57" customHeight="1" x14ac:dyDescent="0.2">
      <c r="A9" s="12" t="s">
        <v>13</v>
      </c>
      <c r="B9" s="9" t="s">
        <v>21</v>
      </c>
      <c r="C9" s="9" t="s">
        <v>21</v>
      </c>
      <c r="D9" s="9" t="s">
        <v>21</v>
      </c>
      <c r="E9" s="9">
        <v>57.95</v>
      </c>
      <c r="F9" s="9" t="s">
        <v>21</v>
      </c>
      <c r="G9" s="9" t="s">
        <v>21</v>
      </c>
      <c r="H9" s="9" t="s">
        <v>21</v>
      </c>
      <c r="I9" s="9" t="s">
        <v>6</v>
      </c>
      <c r="J9" s="9" t="s">
        <v>21</v>
      </c>
      <c r="K9" s="9">
        <v>73.33</v>
      </c>
      <c r="L9" s="9">
        <v>52.38</v>
      </c>
      <c r="M9" s="9" t="s">
        <v>21</v>
      </c>
      <c r="N9" s="9">
        <v>56.15</v>
      </c>
      <c r="O9" s="9">
        <v>29.33</v>
      </c>
      <c r="P9" s="9" t="s">
        <v>21</v>
      </c>
      <c r="Q9" s="9" t="s">
        <v>21</v>
      </c>
      <c r="R9" s="9" t="s">
        <v>21</v>
      </c>
      <c r="S9" s="9" t="s">
        <v>21</v>
      </c>
      <c r="T9" s="9" t="s">
        <v>21</v>
      </c>
      <c r="U9" s="11">
        <f t="shared" si="11"/>
        <v>53.827999999999996</v>
      </c>
      <c r="W9" s="2" t="s">
        <v>13</v>
      </c>
      <c r="X9" s="6" t="s">
        <v>21</v>
      </c>
      <c r="Y9" s="6" t="s">
        <v>21</v>
      </c>
      <c r="Z9" s="6" t="s">
        <v>21</v>
      </c>
      <c r="AA9" s="6">
        <v>2</v>
      </c>
      <c r="AB9" s="6" t="s">
        <v>21</v>
      </c>
      <c r="AC9" s="6" t="s">
        <v>21</v>
      </c>
      <c r="AD9" s="6" t="s">
        <v>21</v>
      </c>
      <c r="AE9" s="6" t="s">
        <v>6</v>
      </c>
      <c r="AF9" s="6" t="s">
        <v>21</v>
      </c>
      <c r="AG9" s="6">
        <v>1</v>
      </c>
      <c r="AH9" s="6">
        <v>2</v>
      </c>
      <c r="AI9" s="6" t="s">
        <v>21</v>
      </c>
      <c r="AJ9" s="6">
        <v>2</v>
      </c>
      <c r="AK9" s="6">
        <v>3</v>
      </c>
      <c r="AL9" s="6" t="s">
        <v>21</v>
      </c>
      <c r="AM9" s="6" t="s">
        <v>21</v>
      </c>
      <c r="AN9" s="6" t="s">
        <v>21</v>
      </c>
      <c r="AO9" s="6" t="s">
        <v>21</v>
      </c>
      <c r="AP9" s="6" t="s">
        <v>21</v>
      </c>
      <c r="AQ9" s="5">
        <f t="shared" si="12"/>
        <v>10</v>
      </c>
      <c r="AS9" s="2" t="s">
        <v>13</v>
      </c>
      <c r="AT9" s="6" t="s">
        <v>21</v>
      </c>
      <c r="AU9" s="6" t="s">
        <v>21</v>
      </c>
      <c r="AV9" s="6" t="s">
        <v>21</v>
      </c>
      <c r="AW9" s="6">
        <f t="shared" si="0"/>
        <v>115.9</v>
      </c>
      <c r="AX9" s="6" t="s">
        <v>21</v>
      </c>
      <c r="AY9" s="6" t="s">
        <v>21</v>
      </c>
      <c r="AZ9" s="6" t="s">
        <v>21</v>
      </c>
      <c r="BA9" s="6" t="s">
        <v>21</v>
      </c>
      <c r="BB9" s="6" t="s">
        <v>21</v>
      </c>
      <c r="BC9" s="6">
        <f t="shared" si="1"/>
        <v>73.33</v>
      </c>
      <c r="BD9" s="6">
        <f t="shared" si="2"/>
        <v>104.76</v>
      </c>
      <c r="BE9" s="6" t="s">
        <v>21</v>
      </c>
      <c r="BF9" s="6">
        <f t="shared" si="4"/>
        <v>112.3</v>
      </c>
      <c r="BG9" s="6">
        <f t="shared" si="5"/>
        <v>87.99</v>
      </c>
      <c r="BH9" s="6" t="s">
        <v>21</v>
      </c>
      <c r="BI9" s="6" t="s">
        <v>21</v>
      </c>
      <c r="BJ9" s="6" t="s">
        <v>21</v>
      </c>
      <c r="BK9" s="6" t="s">
        <v>21</v>
      </c>
      <c r="BL9" s="6" t="s">
        <v>21</v>
      </c>
      <c r="BM9" s="5">
        <f t="shared" si="14"/>
        <v>49.428000000000004</v>
      </c>
    </row>
    <row r="10" spans="1:65" ht="57" customHeight="1" x14ac:dyDescent="0.2">
      <c r="A10" s="12" t="s">
        <v>14</v>
      </c>
      <c r="B10" s="9" t="s">
        <v>21</v>
      </c>
      <c r="C10" s="9">
        <v>17.86</v>
      </c>
      <c r="D10" s="9" t="s">
        <v>21</v>
      </c>
      <c r="E10" s="9" t="s">
        <v>21</v>
      </c>
      <c r="F10" s="9" t="s">
        <v>21</v>
      </c>
      <c r="G10" s="9" t="s">
        <v>21</v>
      </c>
      <c r="H10" s="9" t="s">
        <v>21</v>
      </c>
      <c r="I10" s="9" t="s">
        <v>21</v>
      </c>
      <c r="J10" s="9" t="s">
        <v>6</v>
      </c>
      <c r="K10" s="9">
        <v>67.53</v>
      </c>
      <c r="L10" s="9">
        <v>32.86</v>
      </c>
      <c r="M10" s="9" t="s">
        <v>21</v>
      </c>
      <c r="N10" s="9">
        <v>46.77</v>
      </c>
      <c r="O10" s="9">
        <v>43.4</v>
      </c>
      <c r="P10" s="9" t="s">
        <v>21</v>
      </c>
      <c r="Q10" s="9">
        <v>72.349999999999994</v>
      </c>
      <c r="R10" s="9">
        <v>45.45</v>
      </c>
      <c r="S10" s="9" t="s">
        <v>21</v>
      </c>
      <c r="T10" s="9" t="s">
        <v>21</v>
      </c>
      <c r="U10" s="11">
        <f t="shared" si="11"/>
        <v>46.60285714285714</v>
      </c>
      <c r="W10" s="2" t="s">
        <v>14</v>
      </c>
      <c r="X10" s="6" t="s">
        <v>21</v>
      </c>
      <c r="Y10" s="6">
        <v>8</v>
      </c>
      <c r="Z10" s="6" t="s">
        <v>21</v>
      </c>
      <c r="AA10" s="6" t="s">
        <v>21</v>
      </c>
      <c r="AB10" s="6" t="s">
        <v>21</v>
      </c>
      <c r="AC10" s="6" t="s">
        <v>21</v>
      </c>
      <c r="AD10" s="6" t="s">
        <v>21</v>
      </c>
      <c r="AE10" s="6" t="s">
        <v>21</v>
      </c>
      <c r="AF10" s="6" t="s">
        <v>6</v>
      </c>
      <c r="AG10" s="6">
        <v>7</v>
      </c>
      <c r="AH10" s="6">
        <v>4</v>
      </c>
      <c r="AI10" s="6" t="s">
        <v>21</v>
      </c>
      <c r="AJ10" s="6">
        <v>7</v>
      </c>
      <c r="AK10" s="6">
        <v>6</v>
      </c>
      <c r="AL10" s="6" t="s">
        <v>21</v>
      </c>
      <c r="AM10" s="6">
        <v>7</v>
      </c>
      <c r="AN10" s="6">
        <v>1</v>
      </c>
      <c r="AO10" s="6" t="s">
        <v>21</v>
      </c>
      <c r="AP10" s="6" t="s">
        <v>21</v>
      </c>
      <c r="AQ10" s="5">
        <f t="shared" si="12"/>
        <v>40</v>
      </c>
      <c r="AS10" s="2" t="s">
        <v>14</v>
      </c>
      <c r="AT10" s="6" t="s">
        <v>21</v>
      </c>
      <c r="AU10" s="6">
        <f t="shared" si="13"/>
        <v>142.88</v>
      </c>
      <c r="AV10" s="6" t="s">
        <v>21</v>
      </c>
      <c r="AW10" s="6" t="s">
        <v>21</v>
      </c>
      <c r="AX10" s="6" t="s">
        <v>21</v>
      </c>
      <c r="AY10" s="6" t="s">
        <v>21</v>
      </c>
      <c r="AZ10" s="6" t="s">
        <v>21</v>
      </c>
      <c r="BA10" s="6" t="s">
        <v>21</v>
      </c>
      <c r="BB10" s="6" t="s">
        <v>21</v>
      </c>
      <c r="BC10" s="6">
        <f t="shared" si="1"/>
        <v>472.71000000000004</v>
      </c>
      <c r="BD10" s="6">
        <f t="shared" si="2"/>
        <v>131.44</v>
      </c>
      <c r="BE10" s="6" t="s">
        <v>21</v>
      </c>
      <c r="BF10" s="6">
        <f t="shared" si="4"/>
        <v>327.39000000000004</v>
      </c>
      <c r="BG10" s="6">
        <f t="shared" si="5"/>
        <v>260.39999999999998</v>
      </c>
      <c r="BH10" s="6" t="s">
        <v>21</v>
      </c>
      <c r="BI10" s="6">
        <f t="shared" si="7"/>
        <v>506.44999999999993</v>
      </c>
      <c r="BJ10" s="6">
        <f t="shared" si="8"/>
        <v>45.45</v>
      </c>
      <c r="BK10" s="6" t="s">
        <v>21</v>
      </c>
      <c r="BL10" s="6" t="s">
        <v>21</v>
      </c>
      <c r="BM10" s="5">
        <f t="shared" si="14"/>
        <v>47.167999999999999</v>
      </c>
    </row>
    <row r="11" spans="1:65" ht="57" customHeight="1" x14ac:dyDescent="0.2">
      <c r="A11" s="12" t="s">
        <v>15</v>
      </c>
      <c r="B11" s="9">
        <v>65.58</v>
      </c>
      <c r="C11" s="9">
        <v>29.17</v>
      </c>
      <c r="D11" s="9">
        <v>12.45</v>
      </c>
      <c r="E11" s="9">
        <v>61.7</v>
      </c>
      <c r="F11" s="9">
        <v>42.86</v>
      </c>
      <c r="G11" s="9">
        <v>38.29</v>
      </c>
      <c r="H11" s="9">
        <v>17.739999999999998</v>
      </c>
      <c r="I11" s="9">
        <v>26.67</v>
      </c>
      <c r="J11" s="9">
        <v>32.47</v>
      </c>
      <c r="K11" s="9" t="s">
        <v>6</v>
      </c>
      <c r="L11" s="9">
        <v>38.61</v>
      </c>
      <c r="M11" s="9">
        <v>70</v>
      </c>
      <c r="N11" s="9">
        <v>33.020000000000003</v>
      </c>
      <c r="O11" s="9">
        <v>43.52</v>
      </c>
      <c r="P11" s="9">
        <v>70.959999999999994</v>
      </c>
      <c r="Q11" s="9">
        <v>49.03</v>
      </c>
      <c r="R11" s="9">
        <v>60.19</v>
      </c>
      <c r="S11" s="9" t="s">
        <v>21</v>
      </c>
      <c r="T11" s="9" t="s">
        <v>21</v>
      </c>
      <c r="U11" s="11">
        <f t="shared" si="11"/>
        <v>43.266249999999999</v>
      </c>
      <c r="W11" s="2" t="s">
        <v>15</v>
      </c>
      <c r="X11" s="6">
        <v>9</v>
      </c>
      <c r="Y11" s="6">
        <v>4</v>
      </c>
      <c r="Z11" s="6">
        <v>3</v>
      </c>
      <c r="AA11" s="6">
        <v>6</v>
      </c>
      <c r="AB11" s="6">
        <v>11</v>
      </c>
      <c r="AC11" s="6">
        <v>16</v>
      </c>
      <c r="AD11" s="6">
        <v>5</v>
      </c>
      <c r="AE11" s="6">
        <v>1</v>
      </c>
      <c r="AF11" s="6">
        <v>7</v>
      </c>
      <c r="AG11" s="6" t="s">
        <v>6</v>
      </c>
      <c r="AH11" s="6">
        <v>10</v>
      </c>
      <c r="AI11" s="6">
        <v>12</v>
      </c>
      <c r="AJ11" s="6">
        <v>17</v>
      </c>
      <c r="AK11" s="6">
        <v>12</v>
      </c>
      <c r="AL11" s="6">
        <v>16</v>
      </c>
      <c r="AM11" s="6">
        <v>24</v>
      </c>
      <c r="AN11" s="6">
        <v>18</v>
      </c>
      <c r="AO11" s="6" t="s">
        <v>21</v>
      </c>
      <c r="AP11" s="6" t="s">
        <v>21</v>
      </c>
      <c r="AQ11" s="5">
        <f t="shared" si="12"/>
        <v>171</v>
      </c>
      <c r="AS11" s="2" t="s">
        <v>15</v>
      </c>
      <c r="AT11" s="6">
        <f t="shared" si="13"/>
        <v>590.22</v>
      </c>
      <c r="AU11" s="6">
        <f t="shared" si="13"/>
        <v>116.68</v>
      </c>
      <c r="AV11" s="6">
        <f t="shared" si="0"/>
        <v>37.349999999999994</v>
      </c>
      <c r="AW11" s="6">
        <f t="shared" si="0"/>
        <v>370.20000000000005</v>
      </c>
      <c r="AX11" s="6">
        <f t="shared" si="0"/>
        <v>471.46</v>
      </c>
      <c r="AY11" s="6">
        <f t="shared" si="0"/>
        <v>612.64</v>
      </c>
      <c r="AZ11" s="6">
        <f t="shared" si="0"/>
        <v>88.699999999999989</v>
      </c>
      <c r="BA11" s="6">
        <f t="shared" si="0"/>
        <v>26.67</v>
      </c>
      <c r="BB11" s="6">
        <f t="shared" si="0"/>
        <v>227.29</v>
      </c>
      <c r="BC11" s="6" t="s">
        <v>21</v>
      </c>
      <c r="BD11" s="6">
        <f t="shared" si="2"/>
        <v>386.1</v>
      </c>
      <c r="BE11" s="6">
        <f t="shared" si="3"/>
        <v>840</v>
      </c>
      <c r="BF11" s="6">
        <f t="shared" si="4"/>
        <v>561.34</v>
      </c>
      <c r="BG11" s="6">
        <f t="shared" si="5"/>
        <v>522.24</v>
      </c>
      <c r="BH11" s="6">
        <f t="shared" si="6"/>
        <v>1135.3599999999999</v>
      </c>
      <c r="BI11" s="6">
        <f t="shared" si="7"/>
        <v>1176.72</v>
      </c>
      <c r="BJ11" s="6">
        <f t="shared" si="8"/>
        <v>1083.42</v>
      </c>
      <c r="BK11" s="6" t="s">
        <v>21</v>
      </c>
      <c r="BL11" s="6" t="s">
        <v>21</v>
      </c>
      <c r="BM11" s="5">
        <f t="shared" si="14"/>
        <v>48.224502923976608</v>
      </c>
    </row>
    <row r="12" spans="1:65" ht="57" customHeight="1" x14ac:dyDescent="0.2">
      <c r="A12" s="12" t="s">
        <v>16</v>
      </c>
      <c r="B12" s="9">
        <v>87.5</v>
      </c>
      <c r="C12" s="9">
        <v>66.67</v>
      </c>
      <c r="D12" s="9">
        <v>38.5</v>
      </c>
      <c r="E12" s="9">
        <v>37.5</v>
      </c>
      <c r="F12" s="9">
        <v>70.97</v>
      </c>
      <c r="G12" s="9">
        <v>25.05</v>
      </c>
      <c r="H12" s="9" t="s">
        <v>21</v>
      </c>
      <c r="I12" s="9">
        <v>47.62</v>
      </c>
      <c r="J12" s="9">
        <v>67.14</v>
      </c>
      <c r="K12" s="9">
        <v>61.39</v>
      </c>
      <c r="L12" s="9" t="s">
        <v>6</v>
      </c>
      <c r="M12" s="9">
        <v>73.459999999999994</v>
      </c>
      <c r="N12" s="9">
        <v>18.02</v>
      </c>
      <c r="O12" s="9">
        <v>27.84</v>
      </c>
      <c r="P12" s="9">
        <v>80.47</v>
      </c>
      <c r="Q12" s="9">
        <v>59.69</v>
      </c>
      <c r="R12" s="9">
        <v>56.31</v>
      </c>
      <c r="S12" s="9">
        <v>20.56</v>
      </c>
      <c r="T12" s="9">
        <v>16.95</v>
      </c>
      <c r="U12" s="11">
        <f t="shared" si="11"/>
        <v>50.331764705882343</v>
      </c>
      <c r="W12" s="2" t="s">
        <v>16</v>
      </c>
      <c r="X12" s="6">
        <v>1</v>
      </c>
      <c r="Y12" s="6">
        <v>1</v>
      </c>
      <c r="Z12" s="6">
        <v>4</v>
      </c>
      <c r="AA12" s="6">
        <v>8</v>
      </c>
      <c r="AB12" s="6">
        <v>13</v>
      </c>
      <c r="AC12" s="6">
        <v>17</v>
      </c>
      <c r="AD12" s="6" t="s">
        <v>21</v>
      </c>
      <c r="AE12" s="6">
        <v>2</v>
      </c>
      <c r="AF12" s="6">
        <v>4</v>
      </c>
      <c r="AG12" s="6">
        <v>10</v>
      </c>
      <c r="AH12" s="6" t="s">
        <v>6</v>
      </c>
      <c r="AI12" s="6">
        <v>10</v>
      </c>
      <c r="AJ12" s="6">
        <v>16</v>
      </c>
      <c r="AK12" s="6">
        <v>8</v>
      </c>
      <c r="AL12" s="6">
        <v>16</v>
      </c>
      <c r="AM12" s="6">
        <v>10</v>
      </c>
      <c r="AN12" s="6">
        <v>7</v>
      </c>
      <c r="AO12" s="6">
        <v>4</v>
      </c>
      <c r="AP12" s="6">
        <v>3</v>
      </c>
      <c r="AQ12" s="5">
        <f t="shared" si="12"/>
        <v>134</v>
      </c>
      <c r="AS12" s="2" t="s">
        <v>16</v>
      </c>
      <c r="AT12" s="6">
        <f t="shared" si="13"/>
        <v>87.5</v>
      </c>
      <c r="AU12" s="6">
        <f t="shared" si="13"/>
        <v>66.67</v>
      </c>
      <c r="AV12" s="6">
        <f t="shared" si="0"/>
        <v>154</v>
      </c>
      <c r="AW12" s="6">
        <f t="shared" si="0"/>
        <v>300</v>
      </c>
      <c r="AX12" s="6">
        <f t="shared" si="0"/>
        <v>922.61</v>
      </c>
      <c r="AY12" s="6">
        <f t="shared" si="0"/>
        <v>425.85</v>
      </c>
      <c r="AZ12" s="6" t="s">
        <v>21</v>
      </c>
      <c r="BA12" s="6">
        <f t="shared" si="0"/>
        <v>95.24</v>
      </c>
      <c r="BB12" s="6">
        <f t="shared" si="0"/>
        <v>268.56</v>
      </c>
      <c r="BC12" s="6">
        <f t="shared" si="1"/>
        <v>613.9</v>
      </c>
      <c r="BD12" s="6" t="s">
        <v>21</v>
      </c>
      <c r="BE12" s="6">
        <f t="shared" si="3"/>
        <v>734.59999999999991</v>
      </c>
      <c r="BF12" s="6">
        <f t="shared" si="4"/>
        <v>288.32</v>
      </c>
      <c r="BG12" s="6">
        <f t="shared" si="5"/>
        <v>222.72</v>
      </c>
      <c r="BH12" s="6">
        <f t="shared" si="6"/>
        <v>1287.52</v>
      </c>
      <c r="BI12" s="6">
        <f t="shared" si="7"/>
        <v>596.9</v>
      </c>
      <c r="BJ12" s="6">
        <f t="shared" si="8"/>
        <v>394.17</v>
      </c>
      <c r="BK12" s="6">
        <f t="shared" si="9"/>
        <v>82.24</v>
      </c>
      <c r="BL12" s="6">
        <f t="shared" si="10"/>
        <v>50.849999999999994</v>
      </c>
      <c r="BM12" s="5">
        <f t="shared" si="14"/>
        <v>49.191417910447761</v>
      </c>
    </row>
    <row r="13" spans="1:65" ht="57" customHeight="1" x14ac:dyDescent="0.2">
      <c r="A13" s="12" t="s">
        <v>17</v>
      </c>
      <c r="B13" s="9">
        <v>69.7</v>
      </c>
      <c r="C13" s="9" t="s">
        <v>21</v>
      </c>
      <c r="D13" s="9">
        <v>17.940000000000001</v>
      </c>
      <c r="E13" s="9">
        <v>43.32</v>
      </c>
      <c r="F13" s="9">
        <v>34.200000000000003</v>
      </c>
      <c r="G13" s="9">
        <v>52.85</v>
      </c>
      <c r="H13" s="9" t="s">
        <v>21</v>
      </c>
      <c r="I13" s="9" t="s">
        <v>21</v>
      </c>
      <c r="J13" s="9" t="s">
        <v>21</v>
      </c>
      <c r="K13" s="9">
        <v>30</v>
      </c>
      <c r="L13" s="9">
        <v>26.54</v>
      </c>
      <c r="M13" s="9" t="s">
        <v>6</v>
      </c>
      <c r="N13" s="9">
        <v>17.16</v>
      </c>
      <c r="O13" s="9">
        <v>22.66</v>
      </c>
      <c r="P13" s="9">
        <v>47.5</v>
      </c>
      <c r="Q13" s="9">
        <v>24.78</v>
      </c>
      <c r="R13" s="9">
        <v>66.989999999999995</v>
      </c>
      <c r="S13" s="9">
        <v>36.57</v>
      </c>
      <c r="T13" s="9">
        <v>42.85</v>
      </c>
      <c r="U13" s="11">
        <f t="shared" si="11"/>
        <v>38.075714285714291</v>
      </c>
      <c r="W13" s="2" t="s">
        <v>17</v>
      </c>
      <c r="X13" s="6">
        <v>8</v>
      </c>
      <c r="Y13" s="6" t="s">
        <v>21</v>
      </c>
      <c r="Z13" s="6">
        <v>3</v>
      </c>
      <c r="AA13" s="6">
        <v>9</v>
      </c>
      <c r="AB13" s="6">
        <v>7</v>
      </c>
      <c r="AC13" s="6">
        <v>7</v>
      </c>
      <c r="AD13" s="6" t="s">
        <v>21</v>
      </c>
      <c r="AE13" s="6" t="s">
        <v>21</v>
      </c>
      <c r="AF13" s="6" t="s">
        <v>21</v>
      </c>
      <c r="AG13" s="6">
        <v>12</v>
      </c>
      <c r="AH13" s="6">
        <v>10</v>
      </c>
      <c r="AI13" s="6" t="s">
        <v>6</v>
      </c>
      <c r="AJ13" s="6">
        <v>39</v>
      </c>
      <c r="AK13" s="6">
        <v>5</v>
      </c>
      <c r="AL13" s="6">
        <v>11</v>
      </c>
      <c r="AM13" s="6">
        <v>20</v>
      </c>
      <c r="AN13" s="6">
        <v>16</v>
      </c>
      <c r="AO13" s="6">
        <v>3</v>
      </c>
      <c r="AP13" s="6">
        <v>11</v>
      </c>
      <c r="AQ13" s="5">
        <f t="shared" si="12"/>
        <v>161</v>
      </c>
      <c r="AS13" s="2" t="s">
        <v>17</v>
      </c>
      <c r="AT13" s="6">
        <f t="shared" si="13"/>
        <v>557.6</v>
      </c>
      <c r="AU13" s="6" t="s">
        <v>21</v>
      </c>
      <c r="AV13" s="6">
        <f t="shared" si="0"/>
        <v>53.820000000000007</v>
      </c>
      <c r="AW13" s="6">
        <f t="shared" si="0"/>
        <v>389.88</v>
      </c>
      <c r="AX13" s="6">
        <f t="shared" si="0"/>
        <v>239.40000000000003</v>
      </c>
      <c r="AY13" s="6">
        <f t="shared" si="0"/>
        <v>369.95</v>
      </c>
      <c r="AZ13" s="6" t="s">
        <v>21</v>
      </c>
      <c r="BA13" s="6" t="s">
        <v>21</v>
      </c>
      <c r="BB13" s="6" t="s">
        <v>21</v>
      </c>
      <c r="BC13" s="6">
        <f t="shared" si="1"/>
        <v>360</v>
      </c>
      <c r="BD13" s="6">
        <f t="shared" si="2"/>
        <v>265.39999999999998</v>
      </c>
      <c r="BE13" s="6" t="s">
        <v>21</v>
      </c>
      <c r="BF13" s="6">
        <f t="shared" si="4"/>
        <v>669.24</v>
      </c>
      <c r="BG13" s="6">
        <f t="shared" si="5"/>
        <v>113.3</v>
      </c>
      <c r="BH13" s="6">
        <f t="shared" si="6"/>
        <v>522.5</v>
      </c>
      <c r="BI13" s="6">
        <f t="shared" si="7"/>
        <v>495.6</v>
      </c>
      <c r="BJ13" s="6">
        <f t="shared" si="8"/>
        <v>1071.8399999999999</v>
      </c>
      <c r="BK13" s="6">
        <f t="shared" si="9"/>
        <v>109.71000000000001</v>
      </c>
      <c r="BL13" s="6">
        <f t="shared" si="10"/>
        <v>471.35</v>
      </c>
      <c r="BM13" s="5">
        <f t="shared" si="14"/>
        <v>35.339068322981369</v>
      </c>
    </row>
    <row r="14" spans="1:65" ht="57" customHeight="1" x14ac:dyDescent="0.2">
      <c r="A14" s="12" t="s">
        <v>1</v>
      </c>
      <c r="B14" s="9">
        <v>49.33</v>
      </c>
      <c r="C14" s="9">
        <v>62.85</v>
      </c>
      <c r="D14" s="9">
        <v>54.5</v>
      </c>
      <c r="E14" s="9">
        <v>66.94</v>
      </c>
      <c r="F14" s="9">
        <v>73.31</v>
      </c>
      <c r="G14" s="9">
        <v>49.54</v>
      </c>
      <c r="H14" s="9">
        <v>68.12</v>
      </c>
      <c r="I14" s="9">
        <v>43.85</v>
      </c>
      <c r="J14" s="9">
        <v>53.23</v>
      </c>
      <c r="K14" s="9">
        <v>66.98</v>
      </c>
      <c r="L14" s="9">
        <v>81.98</v>
      </c>
      <c r="M14" s="9">
        <v>82.84</v>
      </c>
      <c r="N14" s="9" t="s">
        <v>6</v>
      </c>
      <c r="O14" s="9">
        <v>56.75</v>
      </c>
      <c r="P14" s="9">
        <v>70.989999999999995</v>
      </c>
      <c r="Q14" s="9">
        <v>59.61</v>
      </c>
      <c r="R14" s="9">
        <v>69.53</v>
      </c>
      <c r="S14" s="9">
        <v>6.96</v>
      </c>
      <c r="T14" s="9">
        <v>57.83</v>
      </c>
      <c r="U14" s="11">
        <f t="shared" si="11"/>
        <v>59.730000000000004</v>
      </c>
      <c r="W14" s="2" t="s">
        <v>1</v>
      </c>
      <c r="X14" s="6">
        <v>8</v>
      </c>
      <c r="Y14" s="6">
        <v>14</v>
      </c>
      <c r="Z14" s="6">
        <v>5</v>
      </c>
      <c r="AA14" s="6">
        <v>18</v>
      </c>
      <c r="AB14" s="6">
        <v>22</v>
      </c>
      <c r="AC14" s="6">
        <v>15</v>
      </c>
      <c r="AD14" s="6">
        <v>6</v>
      </c>
      <c r="AE14" s="6">
        <v>2</v>
      </c>
      <c r="AF14" s="6">
        <v>7</v>
      </c>
      <c r="AG14" s="6">
        <v>17</v>
      </c>
      <c r="AH14" s="6">
        <v>16</v>
      </c>
      <c r="AI14" s="6">
        <v>39</v>
      </c>
      <c r="AJ14" s="6" t="s">
        <v>6</v>
      </c>
      <c r="AK14" s="6">
        <v>10</v>
      </c>
      <c r="AL14" s="6">
        <v>9</v>
      </c>
      <c r="AM14" s="6">
        <v>22</v>
      </c>
      <c r="AN14" s="6">
        <v>20</v>
      </c>
      <c r="AO14" s="6">
        <v>2</v>
      </c>
      <c r="AP14" s="6">
        <v>2</v>
      </c>
      <c r="AQ14" s="5">
        <f t="shared" si="12"/>
        <v>234</v>
      </c>
      <c r="AS14" s="2" t="s">
        <v>1</v>
      </c>
      <c r="AT14" s="6">
        <f t="shared" si="13"/>
        <v>394.64</v>
      </c>
      <c r="AU14" s="6">
        <f t="shared" si="13"/>
        <v>879.9</v>
      </c>
      <c r="AV14" s="6">
        <f t="shared" si="0"/>
        <v>272.5</v>
      </c>
      <c r="AW14" s="6">
        <f t="shared" si="0"/>
        <v>1204.92</v>
      </c>
      <c r="AX14" s="6">
        <f t="shared" si="0"/>
        <v>1612.8200000000002</v>
      </c>
      <c r="AY14" s="6">
        <f t="shared" si="0"/>
        <v>743.1</v>
      </c>
      <c r="AZ14" s="6">
        <f t="shared" si="0"/>
        <v>408.72</v>
      </c>
      <c r="BA14" s="6">
        <f t="shared" si="0"/>
        <v>87.7</v>
      </c>
      <c r="BB14" s="6">
        <f t="shared" si="0"/>
        <v>372.60999999999996</v>
      </c>
      <c r="BC14" s="6">
        <f t="shared" si="1"/>
        <v>1138.6600000000001</v>
      </c>
      <c r="BD14" s="6">
        <f t="shared" si="2"/>
        <v>1311.68</v>
      </c>
      <c r="BE14" s="6">
        <f t="shared" si="3"/>
        <v>3230.76</v>
      </c>
      <c r="BF14" s="6" t="s">
        <v>21</v>
      </c>
      <c r="BG14" s="6">
        <f t="shared" si="5"/>
        <v>567.5</v>
      </c>
      <c r="BH14" s="6">
        <f t="shared" si="6"/>
        <v>638.91</v>
      </c>
      <c r="BI14" s="6">
        <f t="shared" si="7"/>
        <v>1311.42</v>
      </c>
      <c r="BJ14" s="6">
        <f t="shared" si="8"/>
        <v>1390.6</v>
      </c>
      <c r="BK14" s="6">
        <f t="shared" si="9"/>
        <v>13.92</v>
      </c>
      <c r="BL14" s="6">
        <f t="shared" si="10"/>
        <v>115.66</v>
      </c>
      <c r="BM14" s="5">
        <f t="shared" si="14"/>
        <v>67.077008547008546</v>
      </c>
    </row>
    <row r="15" spans="1:65" ht="57" customHeight="1" x14ac:dyDescent="0.2">
      <c r="A15" s="12" t="s">
        <v>0</v>
      </c>
      <c r="B15" s="9">
        <v>73.66</v>
      </c>
      <c r="C15" s="9">
        <v>63.81</v>
      </c>
      <c r="D15" s="9">
        <v>46.79</v>
      </c>
      <c r="E15" s="9">
        <v>66.849999999999994</v>
      </c>
      <c r="F15" s="9">
        <v>69.819999999999993</v>
      </c>
      <c r="G15" s="9">
        <v>37.25</v>
      </c>
      <c r="H15" s="9">
        <v>64.099999999999994</v>
      </c>
      <c r="I15" s="9">
        <v>70.67</v>
      </c>
      <c r="J15" s="9">
        <v>56.6</v>
      </c>
      <c r="K15" s="9">
        <v>56.48</v>
      </c>
      <c r="L15" s="9">
        <v>72.16</v>
      </c>
      <c r="M15" s="9">
        <v>77.34</v>
      </c>
      <c r="N15" s="9">
        <v>43.25</v>
      </c>
      <c r="O15" s="9" t="s">
        <v>6</v>
      </c>
      <c r="P15" s="9">
        <v>61.72</v>
      </c>
      <c r="Q15" s="9">
        <v>45.83</v>
      </c>
      <c r="R15" s="9">
        <v>75.28</v>
      </c>
      <c r="S15" s="9">
        <v>42.87</v>
      </c>
      <c r="T15" s="9">
        <v>95</v>
      </c>
      <c r="U15" s="11">
        <f t="shared" si="11"/>
        <v>62.193333333333335</v>
      </c>
      <c r="W15" s="2" t="s">
        <v>0</v>
      </c>
      <c r="X15" s="6">
        <v>8</v>
      </c>
      <c r="Y15" s="6">
        <v>3</v>
      </c>
      <c r="Z15" s="6">
        <v>5</v>
      </c>
      <c r="AA15" s="6">
        <v>8</v>
      </c>
      <c r="AB15" s="6">
        <v>9</v>
      </c>
      <c r="AC15" s="6">
        <v>9</v>
      </c>
      <c r="AD15" s="6">
        <v>3</v>
      </c>
      <c r="AE15" s="6">
        <v>3</v>
      </c>
      <c r="AF15" s="6">
        <v>6</v>
      </c>
      <c r="AG15" s="6">
        <v>12</v>
      </c>
      <c r="AH15" s="6">
        <v>8</v>
      </c>
      <c r="AI15" s="6">
        <v>5</v>
      </c>
      <c r="AJ15" s="6">
        <v>10</v>
      </c>
      <c r="AK15" s="6" t="s">
        <v>6</v>
      </c>
      <c r="AL15" s="6">
        <v>11</v>
      </c>
      <c r="AM15" s="6">
        <v>4</v>
      </c>
      <c r="AN15" s="6">
        <v>5</v>
      </c>
      <c r="AO15" s="6">
        <v>7</v>
      </c>
      <c r="AP15" s="6">
        <v>1</v>
      </c>
      <c r="AQ15" s="5">
        <f t="shared" si="12"/>
        <v>117</v>
      </c>
      <c r="AS15" s="2" t="s">
        <v>0</v>
      </c>
      <c r="AT15" s="6">
        <f t="shared" si="13"/>
        <v>589.28</v>
      </c>
      <c r="AU15" s="6">
        <f t="shared" si="13"/>
        <v>191.43</v>
      </c>
      <c r="AV15" s="6">
        <f t="shared" si="0"/>
        <v>233.95</v>
      </c>
      <c r="AW15" s="6">
        <f t="shared" si="0"/>
        <v>534.79999999999995</v>
      </c>
      <c r="AX15" s="6">
        <f t="shared" si="0"/>
        <v>628.37999999999988</v>
      </c>
      <c r="AY15" s="6">
        <f t="shared" si="0"/>
        <v>335.25</v>
      </c>
      <c r="AZ15" s="6">
        <f t="shared" si="0"/>
        <v>192.29999999999998</v>
      </c>
      <c r="BA15" s="6">
        <f t="shared" si="0"/>
        <v>212.01</v>
      </c>
      <c r="BB15" s="6">
        <f t="shared" si="0"/>
        <v>339.6</v>
      </c>
      <c r="BC15" s="6">
        <f t="shared" si="1"/>
        <v>677.76</v>
      </c>
      <c r="BD15" s="6">
        <f t="shared" si="2"/>
        <v>577.28</v>
      </c>
      <c r="BE15" s="6">
        <f t="shared" si="3"/>
        <v>386.70000000000005</v>
      </c>
      <c r="BF15" s="6">
        <f t="shared" si="4"/>
        <v>432.5</v>
      </c>
      <c r="BG15" s="6" t="s">
        <v>21</v>
      </c>
      <c r="BH15" s="6">
        <f t="shared" si="6"/>
        <v>678.92</v>
      </c>
      <c r="BI15" s="6">
        <f t="shared" si="7"/>
        <v>183.32</v>
      </c>
      <c r="BJ15" s="6">
        <f t="shared" si="8"/>
        <v>376.4</v>
      </c>
      <c r="BK15" s="6">
        <f t="shared" si="9"/>
        <v>300.08999999999997</v>
      </c>
      <c r="BL15" s="6">
        <f t="shared" si="10"/>
        <v>95</v>
      </c>
      <c r="BM15" s="5">
        <f t="shared" si="14"/>
        <v>59.529658119658116</v>
      </c>
    </row>
    <row r="16" spans="1:65" ht="57" customHeight="1" x14ac:dyDescent="0.2">
      <c r="A16" s="12" t="s">
        <v>4</v>
      </c>
      <c r="B16" s="9">
        <v>73.86</v>
      </c>
      <c r="C16" s="9" t="s">
        <v>21</v>
      </c>
      <c r="D16" s="9">
        <v>46.67</v>
      </c>
      <c r="E16" s="9">
        <v>32.43</v>
      </c>
      <c r="F16" s="9">
        <v>38.31</v>
      </c>
      <c r="G16" s="9">
        <v>32.01</v>
      </c>
      <c r="H16" s="9" t="s">
        <v>21</v>
      </c>
      <c r="I16" s="9" t="s">
        <v>21</v>
      </c>
      <c r="J16" s="9" t="s">
        <v>21</v>
      </c>
      <c r="K16" s="9">
        <v>29.03</v>
      </c>
      <c r="L16" s="9">
        <v>19.53</v>
      </c>
      <c r="M16" s="9">
        <v>52.5</v>
      </c>
      <c r="N16" s="9">
        <v>29.01</v>
      </c>
      <c r="O16" s="9">
        <v>38.28</v>
      </c>
      <c r="P16" s="9" t="s">
        <v>6</v>
      </c>
      <c r="Q16" s="9">
        <v>35.700000000000003</v>
      </c>
      <c r="R16" s="9">
        <v>59.92</v>
      </c>
      <c r="S16" s="9">
        <v>51.5</v>
      </c>
      <c r="T16" s="9" t="s">
        <v>21</v>
      </c>
      <c r="U16" s="11">
        <f t="shared" si="11"/>
        <v>41.442307692307693</v>
      </c>
      <c r="W16" s="2" t="s">
        <v>4</v>
      </c>
      <c r="X16" s="6">
        <v>15</v>
      </c>
      <c r="Y16" s="6" t="s">
        <v>21</v>
      </c>
      <c r="Z16" s="6">
        <v>6</v>
      </c>
      <c r="AA16" s="6">
        <v>7</v>
      </c>
      <c r="AB16" s="6">
        <v>8</v>
      </c>
      <c r="AC16" s="6">
        <v>25</v>
      </c>
      <c r="AD16" s="6" t="s">
        <v>21</v>
      </c>
      <c r="AE16" s="6" t="s">
        <v>21</v>
      </c>
      <c r="AF16" s="6" t="s">
        <v>21</v>
      </c>
      <c r="AG16" s="6">
        <v>16</v>
      </c>
      <c r="AH16" s="6">
        <v>16</v>
      </c>
      <c r="AI16" s="6">
        <v>11</v>
      </c>
      <c r="AJ16" s="6">
        <v>9</v>
      </c>
      <c r="AK16" s="6">
        <v>11</v>
      </c>
      <c r="AL16" s="6" t="s">
        <v>6</v>
      </c>
      <c r="AM16" s="6">
        <v>9</v>
      </c>
      <c r="AN16" s="6">
        <v>11</v>
      </c>
      <c r="AO16" s="6">
        <v>16</v>
      </c>
      <c r="AP16" s="6" t="s">
        <v>21</v>
      </c>
      <c r="AQ16" s="5">
        <f t="shared" si="12"/>
        <v>160</v>
      </c>
      <c r="AS16" s="2" t="s">
        <v>4</v>
      </c>
      <c r="AT16" s="6">
        <f t="shared" si="13"/>
        <v>1107.9000000000001</v>
      </c>
      <c r="AU16" s="6" t="s">
        <v>21</v>
      </c>
      <c r="AV16" s="6">
        <f t="shared" si="0"/>
        <v>280.02</v>
      </c>
      <c r="AW16" s="6">
        <f t="shared" si="0"/>
        <v>227.01</v>
      </c>
      <c r="AX16" s="6">
        <f t="shared" si="0"/>
        <v>306.48</v>
      </c>
      <c r="AY16" s="6">
        <f t="shared" si="0"/>
        <v>800.25</v>
      </c>
      <c r="AZ16" s="6" t="s">
        <v>21</v>
      </c>
      <c r="BA16" s="6" t="s">
        <v>21</v>
      </c>
      <c r="BB16" s="6" t="s">
        <v>21</v>
      </c>
      <c r="BC16" s="6">
        <f t="shared" si="1"/>
        <v>464.48</v>
      </c>
      <c r="BD16" s="6">
        <f t="shared" si="2"/>
        <v>312.48</v>
      </c>
      <c r="BE16" s="6">
        <f t="shared" si="3"/>
        <v>577.5</v>
      </c>
      <c r="BF16" s="6">
        <f t="shared" si="4"/>
        <v>261.09000000000003</v>
      </c>
      <c r="BG16" s="6">
        <f t="shared" si="5"/>
        <v>421.08000000000004</v>
      </c>
      <c r="BH16" s="6" t="s">
        <v>21</v>
      </c>
      <c r="BI16" s="6">
        <f t="shared" si="7"/>
        <v>321.3</v>
      </c>
      <c r="BJ16" s="6">
        <f t="shared" si="8"/>
        <v>659.12</v>
      </c>
      <c r="BK16" s="6">
        <f t="shared" si="9"/>
        <v>824</v>
      </c>
      <c r="BL16" s="6" t="s">
        <v>21</v>
      </c>
      <c r="BM16" s="5">
        <f t="shared" si="14"/>
        <v>41.016937499999997</v>
      </c>
    </row>
    <row r="17" spans="1:65" ht="57" customHeight="1" x14ac:dyDescent="0.2">
      <c r="A17" s="12" t="s">
        <v>5</v>
      </c>
      <c r="B17" s="9">
        <v>62.7</v>
      </c>
      <c r="C17" s="9">
        <v>11.05</v>
      </c>
      <c r="D17" s="9" t="s">
        <v>21</v>
      </c>
      <c r="E17" s="9">
        <v>54.85</v>
      </c>
      <c r="F17" s="9">
        <v>59.82</v>
      </c>
      <c r="G17" s="9">
        <v>29.08</v>
      </c>
      <c r="H17" s="9">
        <v>61.11</v>
      </c>
      <c r="I17" s="9" t="s">
        <v>21</v>
      </c>
      <c r="J17" s="9">
        <v>27.65</v>
      </c>
      <c r="K17" s="9">
        <v>50.97</v>
      </c>
      <c r="L17" s="9">
        <v>40.31</v>
      </c>
      <c r="M17" s="9">
        <v>75.22</v>
      </c>
      <c r="N17" s="9">
        <v>40.39</v>
      </c>
      <c r="O17" s="9">
        <v>54.17</v>
      </c>
      <c r="P17" s="9">
        <v>64.3</v>
      </c>
      <c r="Q17" s="9" t="s">
        <v>6</v>
      </c>
      <c r="R17" s="9">
        <v>67.069999999999993</v>
      </c>
      <c r="S17" s="9" t="s">
        <v>21</v>
      </c>
      <c r="T17" s="9">
        <v>40.630000000000003</v>
      </c>
      <c r="U17" s="11">
        <f t="shared" si="11"/>
        <v>49.28799999999999</v>
      </c>
      <c r="W17" s="2" t="s">
        <v>5</v>
      </c>
      <c r="X17" s="6">
        <v>5</v>
      </c>
      <c r="Y17" s="6">
        <v>9</v>
      </c>
      <c r="Z17" s="6" t="s">
        <v>21</v>
      </c>
      <c r="AA17" s="6">
        <v>8</v>
      </c>
      <c r="AB17" s="6">
        <v>16</v>
      </c>
      <c r="AC17" s="6">
        <v>13</v>
      </c>
      <c r="AD17" s="6">
        <v>3</v>
      </c>
      <c r="AE17" s="6" t="s">
        <v>21</v>
      </c>
      <c r="AF17" s="6">
        <v>7</v>
      </c>
      <c r="AG17" s="6">
        <v>24</v>
      </c>
      <c r="AH17" s="6">
        <v>10</v>
      </c>
      <c r="AI17" s="6">
        <v>20</v>
      </c>
      <c r="AJ17" s="6">
        <v>22</v>
      </c>
      <c r="AK17" s="6">
        <v>4</v>
      </c>
      <c r="AL17" s="6">
        <v>9</v>
      </c>
      <c r="AM17" s="6" t="s">
        <v>6</v>
      </c>
      <c r="AN17" s="6">
        <v>7</v>
      </c>
      <c r="AO17" s="6" t="s">
        <v>21</v>
      </c>
      <c r="AP17" s="6">
        <v>1</v>
      </c>
      <c r="AQ17" s="5">
        <f t="shared" si="12"/>
        <v>158</v>
      </c>
      <c r="AS17" s="2" t="s">
        <v>5</v>
      </c>
      <c r="AT17" s="6">
        <f t="shared" si="13"/>
        <v>313.5</v>
      </c>
      <c r="AU17" s="6">
        <f t="shared" si="13"/>
        <v>99.45</v>
      </c>
      <c r="AV17" s="6" t="s">
        <v>21</v>
      </c>
      <c r="AW17" s="6">
        <f t="shared" si="0"/>
        <v>438.8</v>
      </c>
      <c r="AX17" s="6">
        <f t="shared" si="0"/>
        <v>957.12</v>
      </c>
      <c r="AY17" s="6">
        <f t="shared" si="0"/>
        <v>378.03999999999996</v>
      </c>
      <c r="AZ17" s="6">
        <f t="shared" si="0"/>
        <v>183.32999999999998</v>
      </c>
      <c r="BA17" s="6" t="s">
        <v>21</v>
      </c>
      <c r="BB17" s="6">
        <f t="shared" si="0"/>
        <v>193.54999999999998</v>
      </c>
      <c r="BC17" s="6">
        <f t="shared" si="1"/>
        <v>1223.28</v>
      </c>
      <c r="BD17" s="6">
        <f t="shared" si="2"/>
        <v>403.1</v>
      </c>
      <c r="BE17" s="6">
        <f t="shared" si="3"/>
        <v>1504.4</v>
      </c>
      <c r="BF17" s="6">
        <f t="shared" si="4"/>
        <v>888.58</v>
      </c>
      <c r="BG17" s="6">
        <f t="shared" si="5"/>
        <v>216.68</v>
      </c>
      <c r="BH17" s="6">
        <f t="shared" si="6"/>
        <v>578.69999999999993</v>
      </c>
      <c r="BI17" s="6" t="s">
        <v>21</v>
      </c>
      <c r="BJ17" s="6">
        <f t="shared" si="8"/>
        <v>469.48999999999995</v>
      </c>
      <c r="BK17" s="6" t="s">
        <v>21</v>
      </c>
      <c r="BL17" s="6">
        <f t="shared" si="10"/>
        <v>40.630000000000003</v>
      </c>
      <c r="BM17" s="5">
        <f t="shared" si="14"/>
        <v>49.928164556962024</v>
      </c>
    </row>
    <row r="18" spans="1:65" ht="57" customHeight="1" x14ac:dyDescent="0.2">
      <c r="A18" s="12" t="s">
        <v>2</v>
      </c>
      <c r="B18" s="9">
        <v>67.290000000000006</v>
      </c>
      <c r="C18" s="9">
        <v>85.71</v>
      </c>
      <c r="D18" s="9">
        <v>65.625</v>
      </c>
      <c r="E18" s="9">
        <v>49.12</v>
      </c>
      <c r="F18" s="9">
        <v>44.05</v>
      </c>
      <c r="G18" s="9">
        <v>35.92</v>
      </c>
      <c r="H18" s="9" t="s">
        <v>21</v>
      </c>
      <c r="I18" s="9" t="s">
        <v>21</v>
      </c>
      <c r="J18" s="9">
        <v>54.55</v>
      </c>
      <c r="K18" s="9">
        <v>39.81</v>
      </c>
      <c r="L18" s="9">
        <v>43.69</v>
      </c>
      <c r="M18" s="9">
        <v>33.01</v>
      </c>
      <c r="N18" s="9">
        <v>30.47</v>
      </c>
      <c r="O18" s="9">
        <v>24.72</v>
      </c>
      <c r="P18" s="9">
        <v>40.08</v>
      </c>
      <c r="Q18" s="9">
        <v>32.93</v>
      </c>
      <c r="R18" s="9" t="s">
        <v>6</v>
      </c>
      <c r="S18" s="9">
        <v>33.590000000000003</v>
      </c>
      <c r="T18" s="9">
        <v>31.58</v>
      </c>
      <c r="U18" s="11">
        <f t="shared" si="11"/>
        <v>44.509062500000013</v>
      </c>
      <c r="W18" s="2" t="s">
        <v>2</v>
      </c>
      <c r="X18" s="6">
        <v>10</v>
      </c>
      <c r="Y18" s="6">
        <v>1</v>
      </c>
      <c r="Z18" s="6">
        <v>4</v>
      </c>
      <c r="AA18" s="6">
        <v>7</v>
      </c>
      <c r="AB18" s="6">
        <v>43</v>
      </c>
      <c r="AC18" s="6">
        <v>8</v>
      </c>
      <c r="AD18" s="6" t="s">
        <v>21</v>
      </c>
      <c r="AE18" s="6" t="s">
        <v>21</v>
      </c>
      <c r="AF18" s="6">
        <v>1</v>
      </c>
      <c r="AG18" s="6">
        <v>18</v>
      </c>
      <c r="AH18" s="6">
        <v>7</v>
      </c>
      <c r="AI18" s="6">
        <v>16</v>
      </c>
      <c r="AJ18" s="6">
        <v>20</v>
      </c>
      <c r="AK18" s="6">
        <v>5</v>
      </c>
      <c r="AL18" s="6">
        <v>11</v>
      </c>
      <c r="AM18" s="6">
        <v>7</v>
      </c>
      <c r="AN18" s="6" t="s">
        <v>6</v>
      </c>
      <c r="AO18" s="6">
        <v>2</v>
      </c>
      <c r="AP18" s="6">
        <v>2</v>
      </c>
      <c r="AQ18" s="5">
        <f t="shared" si="12"/>
        <v>162</v>
      </c>
      <c r="AS18" s="2" t="s">
        <v>2</v>
      </c>
      <c r="AT18" s="6">
        <f t="shared" si="13"/>
        <v>672.90000000000009</v>
      </c>
      <c r="AU18" s="6">
        <f t="shared" si="13"/>
        <v>85.71</v>
      </c>
      <c r="AV18" s="6">
        <f t="shared" si="13"/>
        <v>262.5</v>
      </c>
      <c r="AW18" s="6">
        <f t="shared" si="13"/>
        <v>343.84</v>
      </c>
      <c r="AX18" s="6">
        <f t="shared" si="13"/>
        <v>1894.1499999999999</v>
      </c>
      <c r="AY18" s="6">
        <f t="shared" si="13"/>
        <v>287.36</v>
      </c>
      <c r="AZ18" s="6" t="s">
        <v>21</v>
      </c>
      <c r="BA18" s="6" t="s">
        <v>21</v>
      </c>
      <c r="BB18" s="6">
        <f t="shared" si="13"/>
        <v>54.55</v>
      </c>
      <c r="BC18" s="6">
        <f t="shared" si="1"/>
        <v>716.58</v>
      </c>
      <c r="BD18" s="6">
        <f t="shared" si="2"/>
        <v>305.83</v>
      </c>
      <c r="BE18" s="6">
        <f t="shared" si="3"/>
        <v>528.16</v>
      </c>
      <c r="BF18" s="6">
        <f t="shared" si="4"/>
        <v>609.4</v>
      </c>
      <c r="BG18" s="6">
        <f t="shared" si="5"/>
        <v>123.6</v>
      </c>
      <c r="BH18" s="6">
        <f t="shared" si="6"/>
        <v>440.88</v>
      </c>
      <c r="BI18" s="6">
        <f t="shared" si="7"/>
        <v>230.51</v>
      </c>
      <c r="BJ18" s="6" t="s">
        <v>21</v>
      </c>
      <c r="BK18" s="6">
        <f t="shared" si="9"/>
        <v>67.180000000000007</v>
      </c>
      <c r="BL18" s="6">
        <f t="shared" si="10"/>
        <v>63.16</v>
      </c>
      <c r="BM18" s="5">
        <f t="shared" si="14"/>
        <v>41.273518518518522</v>
      </c>
    </row>
    <row r="19" spans="1:65" ht="57" customHeight="1" x14ac:dyDescent="0.2">
      <c r="A19" s="12" t="s">
        <v>19</v>
      </c>
      <c r="B19" s="9">
        <v>59.13</v>
      </c>
      <c r="C19" s="9" t="s">
        <v>21</v>
      </c>
      <c r="D19" s="9">
        <v>14.29</v>
      </c>
      <c r="E19" s="9">
        <v>75</v>
      </c>
      <c r="F19" s="9">
        <v>59.78</v>
      </c>
      <c r="G19" s="9">
        <v>57</v>
      </c>
      <c r="H19" s="9" t="s">
        <v>21</v>
      </c>
      <c r="I19" s="9" t="s">
        <v>21</v>
      </c>
      <c r="J19" s="9" t="s">
        <v>21</v>
      </c>
      <c r="K19" s="9" t="s">
        <v>21</v>
      </c>
      <c r="L19" s="9">
        <v>83.05</v>
      </c>
      <c r="M19" s="9">
        <v>63.43</v>
      </c>
      <c r="N19" s="9">
        <v>93.04</v>
      </c>
      <c r="O19" s="9">
        <v>57.13</v>
      </c>
      <c r="P19" s="9">
        <v>48.49</v>
      </c>
      <c r="Q19" s="9" t="s">
        <v>21</v>
      </c>
      <c r="R19" s="9">
        <v>68.42</v>
      </c>
      <c r="S19" s="9" t="s">
        <v>6</v>
      </c>
      <c r="T19" s="9" t="s">
        <v>21</v>
      </c>
      <c r="U19" s="11">
        <f t="shared" si="11"/>
        <v>61.705454545454558</v>
      </c>
      <c r="W19" s="2" t="s">
        <v>19</v>
      </c>
      <c r="X19" s="6">
        <v>7</v>
      </c>
      <c r="Y19" s="6" t="s">
        <v>21</v>
      </c>
      <c r="Z19" s="6">
        <v>2</v>
      </c>
      <c r="AA19" s="6">
        <v>4</v>
      </c>
      <c r="AB19" s="6">
        <v>10</v>
      </c>
      <c r="AC19" s="6">
        <v>10</v>
      </c>
      <c r="AD19" s="6" t="s">
        <v>21</v>
      </c>
      <c r="AE19" s="6" t="s">
        <v>21</v>
      </c>
      <c r="AF19" s="6" t="s">
        <v>21</v>
      </c>
      <c r="AG19" s="6" t="s">
        <v>21</v>
      </c>
      <c r="AH19" s="6">
        <v>4</v>
      </c>
      <c r="AI19" s="6">
        <v>3</v>
      </c>
      <c r="AJ19" s="6">
        <v>2</v>
      </c>
      <c r="AK19" s="6">
        <v>7</v>
      </c>
      <c r="AL19" s="6">
        <v>16</v>
      </c>
      <c r="AM19" s="6" t="s">
        <v>21</v>
      </c>
      <c r="AN19" s="6">
        <v>2</v>
      </c>
      <c r="AO19" s="6" t="s">
        <v>6</v>
      </c>
      <c r="AP19" s="6" t="s">
        <v>21</v>
      </c>
      <c r="AQ19" s="5">
        <f t="shared" si="12"/>
        <v>67</v>
      </c>
      <c r="AS19" s="2" t="s">
        <v>19</v>
      </c>
      <c r="AT19" s="6">
        <f t="shared" si="13"/>
        <v>413.91</v>
      </c>
      <c r="AU19" s="6" t="s">
        <v>21</v>
      </c>
      <c r="AV19" s="6">
        <f t="shared" si="13"/>
        <v>28.58</v>
      </c>
      <c r="AW19" s="6">
        <f t="shared" si="13"/>
        <v>300</v>
      </c>
      <c r="AX19" s="6">
        <f t="shared" si="13"/>
        <v>597.79999999999995</v>
      </c>
      <c r="AY19" s="6">
        <f t="shared" si="13"/>
        <v>570</v>
      </c>
      <c r="AZ19" s="6" t="s">
        <v>21</v>
      </c>
      <c r="BA19" s="6" t="s">
        <v>21</v>
      </c>
      <c r="BB19" s="6" t="s">
        <v>21</v>
      </c>
      <c r="BC19" s="6" t="s">
        <v>21</v>
      </c>
      <c r="BD19" s="6">
        <f t="shared" si="2"/>
        <v>332.2</v>
      </c>
      <c r="BE19" s="6">
        <f t="shared" si="3"/>
        <v>190.29</v>
      </c>
      <c r="BF19" s="6">
        <f t="shared" si="4"/>
        <v>186.08</v>
      </c>
      <c r="BG19" s="6">
        <f t="shared" si="5"/>
        <v>399.91</v>
      </c>
      <c r="BH19" s="6">
        <f t="shared" si="6"/>
        <v>775.84</v>
      </c>
      <c r="BI19" s="6" t="s">
        <v>21</v>
      </c>
      <c r="BJ19" s="6">
        <f t="shared" si="8"/>
        <v>136.84</v>
      </c>
      <c r="BK19" s="6" t="s">
        <v>21</v>
      </c>
      <c r="BL19" s="6" t="s">
        <v>21</v>
      </c>
      <c r="BM19" s="5">
        <f t="shared" si="14"/>
        <v>58.678358208955224</v>
      </c>
    </row>
    <row r="20" spans="1:65" ht="57" customHeight="1" x14ac:dyDescent="0.2">
      <c r="A20" s="12" t="s">
        <v>18</v>
      </c>
      <c r="B20" s="9">
        <v>44</v>
      </c>
      <c r="C20" s="9" t="s">
        <v>21</v>
      </c>
      <c r="D20" s="9">
        <v>50</v>
      </c>
      <c r="E20" s="9">
        <v>28.57</v>
      </c>
      <c r="F20" s="9" t="s">
        <v>21</v>
      </c>
      <c r="G20" s="9">
        <v>71.8</v>
      </c>
      <c r="H20" s="9" t="s">
        <v>21</v>
      </c>
      <c r="I20" s="9" t="s">
        <v>21</v>
      </c>
      <c r="J20" s="9" t="s">
        <v>21</v>
      </c>
      <c r="K20" s="9" t="s">
        <v>21</v>
      </c>
      <c r="L20" s="9">
        <v>79.44</v>
      </c>
      <c r="M20" s="9">
        <v>56.15</v>
      </c>
      <c r="N20" s="9">
        <v>42.18</v>
      </c>
      <c r="O20" s="9">
        <v>5</v>
      </c>
      <c r="P20" s="9" t="s">
        <v>21</v>
      </c>
      <c r="Q20" s="9">
        <v>59.38</v>
      </c>
      <c r="R20" s="9">
        <v>66.41</v>
      </c>
      <c r="S20" s="9" t="s">
        <v>21</v>
      </c>
      <c r="T20" s="9" t="s">
        <v>6</v>
      </c>
      <c r="U20" s="11">
        <f t="shared" si="11"/>
        <v>50.292999999999992</v>
      </c>
      <c r="W20" s="2" t="s">
        <v>18</v>
      </c>
      <c r="X20" s="6">
        <v>1</v>
      </c>
      <c r="Y20" s="6" t="s">
        <v>21</v>
      </c>
      <c r="Z20" s="6">
        <v>2</v>
      </c>
      <c r="AA20" s="6">
        <v>1</v>
      </c>
      <c r="AB20" s="6" t="s">
        <v>21</v>
      </c>
      <c r="AC20" s="6">
        <v>3</v>
      </c>
      <c r="AD20" s="6" t="s">
        <v>21</v>
      </c>
      <c r="AE20" s="6" t="s">
        <v>21</v>
      </c>
      <c r="AF20" s="6" t="s">
        <v>21</v>
      </c>
      <c r="AG20" s="6" t="s">
        <v>21</v>
      </c>
      <c r="AH20" s="6">
        <v>3</v>
      </c>
      <c r="AI20" s="6">
        <v>11</v>
      </c>
      <c r="AJ20" s="6">
        <v>2</v>
      </c>
      <c r="AK20" s="6">
        <v>1</v>
      </c>
      <c r="AL20" s="6" t="s">
        <v>21</v>
      </c>
      <c r="AM20" s="6">
        <v>1</v>
      </c>
      <c r="AN20" s="6">
        <v>2</v>
      </c>
      <c r="AO20" s="6" t="s">
        <v>21</v>
      </c>
      <c r="AP20" s="6" t="s">
        <v>6</v>
      </c>
      <c r="AQ20" s="5">
        <f t="shared" si="12"/>
        <v>27</v>
      </c>
      <c r="AS20" s="2" t="s">
        <v>18</v>
      </c>
      <c r="AT20" s="6">
        <f t="shared" si="13"/>
        <v>44</v>
      </c>
      <c r="AU20" s="6" t="s">
        <v>21</v>
      </c>
      <c r="AV20" s="6">
        <f t="shared" si="13"/>
        <v>100</v>
      </c>
      <c r="AW20" s="6">
        <f t="shared" si="13"/>
        <v>28.57</v>
      </c>
      <c r="AX20" s="6" t="s">
        <v>21</v>
      </c>
      <c r="AY20" s="6">
        <f t="shared" si="13"/>
        <v>215.39999999999998</v>
      </c>
      <c r="AZ20" s="6" t="s">
        <v>21</v>
      </c>
      <c r="BA20" s="6" t="s">
        <v>21</v>
      </c>
      <c r="BB20" s="6" t="s">
        <v>21</v>
      </c>
      <c r="BC20" s="6" t="s">
        <v>21</v>
      </c>
      <c r="BD20" s="6">
        <f t="shared" si="2"/>
        <v>238.32</v>
      </c>
      <c r="BE20" s="6">
        <f t="shared" si="3"/>
        <v>617.65</v>
      </c>
      <c r="BF20" s="6">
        <f t="shared" si="4"/>
        <v>84.36</v>
      </c>
      <c r="BG20" s="6">
        <f t="shared" si="5"/>
        <v>5</v>
      </c>
      <c r="BH20" s="6" t="s">
        <v>21</v>
      </c>
      <c r="BI20" s="6">
        <f t="shared" si="7"/>
        <v>59.38</v>
      </c>
      <c r="BJ20" s="6">
        <f t="shared" si="8"/>
        <v>132.82</v>
      </c>
      <c r="BK20" s="6" t="s">
        <v>21</v>
      </c>
      <c r="BL20" s="6" t="s">
        <v>21</v>
      </c>
      <c r="BM20" s="5">
        <f t="shared" si="14"/>
        <v>56.5</v>
      </c>
    </row>
    <row r="72" spans="3:22" ht="106" x14ac:dyDescent="0.2">
      <c r="D72" s="3" t="s">
        <v>1</v>
      </c>
      <c r="E72" s="3" t="s">
        <v>0</v>
      </c>
      <c r="F72" s="3" t="s">
        <v>4</v>
      </c>
      <c r="G72" s="3" t="s">
        <v>5</v>
      </c>
      <c r="H72" s="3" t="s">
        <v>2</v>
      </c>
      <c r="I72" s="3" t="s">
        <v>20</v>
      </c>
      <c r="J72" s="3"/>
      <c r="K72" s="3"/>
      <c r="L72" s="3"/>
      <c r="M72" s="3"/>
      <c r="N72" s="3"/>
      <c r="O72" s="3"/>
      <c r="U72" s="3"/>
      <c r="V72" s="3"/>
    </row>
    <row r="73" spans="3:22" x14ac:dyDescent="0.2">
      <c r="C73" s="2" t="s">
        <v>1</v>
      </c>
      <c r="D73" s="4" t="s">
        <v>6</v>
      </c>
      <c r="E73" s="4">
        <v>56.75</v>
      </c>
      <c r="F73" s="4">
        <v>70.989999999999995</v>
      </c>
      <c r="G73" s="4">
        <v>59.61</v>
      </c>
      <c r="H73" s="4">
        <v>69.53</v>
      </c>
      <c r="I73" s="5">
        <f>AVERAGE(D73:H73)</f>
        <v>64.22</v>
      </c>
      <c r="J73" s="4"/>
      <c r="K73" s="4"/>
      <c r="L73" s="4"/>
      <c r="M73" s="4"/>
      <c r="N73" s="4"/>
      <c r="O73" s="4"/>
      <c r="U73" s="4"/>
      <c r="V73" s="4"/>
    </row>
    <row r="74" spans="3:22" x14ac:dyDescent="0.2">
      <c r="C74" s="2" t="s">
        <v>0</v>
      </c>
      <c r="D74" s="4">
        <v>43.25</v>
      </c>
      <c r="E74" s="4" t="s">
        <v>6</v>
      </c>
      <c r="F74" s="4">
        <v>61.72</v>
      </c>
      <c r="G74" s="4">
        <v>45.83</v>
      </c>
      <c r="H74" s="4">
        <v>75.28</v>
      </c>
      <c r="I74" s="5">
        <f ca="1">AVERAGE(D74:V74)</f>
        <v>56.52</v>
      </c>
      <c r="J74" s="4"/>
      <c r="K74" s="4"/>
      <c r="L74" s="4"/>
      <c r="M74" s="4"/>
      <c r="N74" s="4"/>
      <c r="O74" s="4"/>
      <c r="U74" s="4"/>
      <c r="V74" s="4"/>
    </row>
    <row r="75" spans="3:22" x14ac:dyDescent="0.2">
      <c r="C75" s="2" t="s">
        <v>4</v>
      </c>
      <c r="D75" s="4">
        <v>29.01</v>
      </c>
      <c r="E75" s="4">
        <v>38.28</v>
      </c>
      <c r="F75" s="4" t="s">
        <v>6</v>
      </c>
      <c r="G75" s="4">
        <v>35.700000000000003</v>
      </c>
      <c r="H75" s="4">
        <v>59.92</v>
      </c>
      <c r="I75" s="5">
        <f ca="1">AVERAGE(D75:V75)</f>
        <v>40.727500000000006</v>
      </c>
      <c r="J75" s="4"/>
      <c r="K75" s="4"/>
      <c r="L75" s="4"/>
      <c r="M75" s="4"/>
      <c r="N75" s="4"/>
      <c r="O75" s="4"/>
      <c r="U75" s="4"/>
      <c r="V75" s="4"/>
    </row>
    <row r="76" spans="3:22" x14ac:dyDescent="0.2">
      <c r="C76" s="2" t="s">
        <v>5</v>
      </c>
      <c r="D76" s="4">
        <v>40.39</v>
      </c>
      <c r="E76" s="4">
        <v>54.17</v>
      </c>
      <c r="F76" s="4">
        <v>64.3</v>
      </c>
      <c r="G76" s="4" t="s">
        <v>6</v>
      </c>
      <c r="H76" s="4">
        <v>67.069999999999993</v>
      </c>
      <c r="I76" s="5">
        <f ca="1">AVERAGE(D76:V76)</f>
        <v>56.482500000000002</v>
      </c>
      <c r="J76" s="4"/>
      <c r="K76" s="4"/>
      <c r="L76" s="4"/>
      <c r="M76" s="4"/>
      <c r="N76" s="4"/>
      <c r="O76" s="4"/>
      <c r="U76" s="4"/>
      <c r="V76" s="4"/>
    </row>
    <row r="77" spans="3:22" x14ac:dyDescent="0.2">
      <c r="C77" s="2" t="s">
        <v>2</v>
      </c>
      <c r="D77" s="4">
        <v>30.47</v>
      </c>
      <c r="E77" s="4">
        <v>24.72</v>
      </c>
      <c r="F77" s="4">
        <v>40.08</v>
      </c>
      <c r="G77" s="4">
        <v>32.93</v>
      </c>
      <c r="H77" s="4" t="s">
        <v>6</v>
      </c>
      <c r="I77" s="5">
        <f ca="1">AVERAGE(D77:V77)</f>
        <v>32.049999999999997</v>
      </c>
      <c r="J77" s="4"/>
      <c r="K77" s="4"/>
      <c r="L77" s="4"/>
      <c r="M77" s="4"/>
      <c r="N77" s="4"/>
      <c r="O77" s="4"/>
      <c r="U77" s="4"/>
      <c r="V77" s="4"/>
    </row>
  </sheetData>
  <sortState ref="B2:U2">
    <sortCondition ref="B2"/>
  </sortState>
  <phoneticPr fontId="2" type="noConversion"/>
  <conditionalFormatting sqref="B2:T20 U73:V77 D73:H77 J73:O77">
    <cfRule type="cellIs" dxfId="7" priority="28" operator="equal">
      <formula>"N/A"</formula>
    </cfRule>
    <cfRule type="cellIs" dxfId="6" priority="29" operator="equal">
      <formula>0</formula>
    </cfRule>
    <cfRule type="cellIs" dxfId="5" priority="30" operator="between">
      <formula>60</formula>
      <formula>70</formula>
    </cfRule>
    <cfRule type="cellIs" dxfId="4" priority="31" operator="between">
      <formula>30</formula>
      <formula>40</formula>
    </cfRule>
    <cfRule type="cellIs" dxfId="3" priority="32" operator="equal">
      <formula>"X"</formula>
    </cfRule>
    <cfRule type="cellIs" dxfId="2" priority="33" operator="greaterThan">
      <formula>70</formula>
    </cfRule>
    <cfRule type="cellIs" dxfId="1" priority="34" operator="lessThan">
      <formula>30</formula>
    </cfRule>
  </conditionalFormatting>
  <conditionalFormatting sqref="U2:U20">
    <cfRule type="colorScale" priority="27">
      <colorScale>
        <cfvo type="min"/>
        <cfvo type="percentile" val="50"/>
        <cfvo type="max"/>
        <color rgb="FFF8696B"/>
        <color rgb="FFFFEB84"/>
        <color rgb="FF63BE7B"/>
      </colorScale>
    </cfRule>
  </conditionalFormatting>
  <conditionalFormatting sqref="AQ2:AQ20">
    <cfRule type="colorScale" priority="19">
      <colorScale>
        <cfvo type="min"/>
        <cfvo type="percentile" val="50"/>
        <cfvo type="max"/>
        <color rgb="FFF8696B"/>
        <color rgb="FFFFEB84"/>
        <color rgb="FF63BE7B"/>
      </colorScale>
    </cfRule>
  </conditionalFormatting>
  <conditionalFormatting sqref="BM2:BM20">
    <cfRule type="colorScale" priority="18">
      <colorScale>
        <cfvo type="min"/>
        <cfvo type="percentile" val="50"/>
        <cfvo type="max"/>
        <color rgb="FFF8696B"/>
        <color rgb="FFFFEB84"/>
        <color rgb="FF63BE7B"/>
      </colorScale>
    </cfRule>
  </conditionalFormatting>
  <conditionalFormatting sqref="AT2:BL20">
    <cfRule type="colorScale" priority="9">
      <colorScale>
        <cfvo type="min"/>
        <cfvo type="max"/>
        <color rgb="FF63BE7B"/>
        <color rgb="FFFCFCFF"/>
      </colorScale>
    </cfRule>
    <cfRule type="expression" dxfId="0" priority="15">
      <formula>"IF ISNUMBER"</formula>
    </cfRule>
  </conditionalFormatting>
  <conditionalFormatting sqref="I73:I77">
    <cfRule type="colorScale" priority="1">
      <colorScale>
        <cfvo type="min"/>
        <cfvo type="percentile" val="50"/>
        <cfvo type="max"/>
        <color rgb="FFF8696B"/>
        <color rgb="FFFFEB84"/>
        <color rgb="FF63BE7B"/>
      </colorScale>
    </cfRule>
  </conditionalFormatting>
  <pageMargins left="0.70000000000000007" right="0.70000000000000007" top="0.75000000000000011" bottom="0.75000000000000011" header="0.30000000000000004" footer="0.30000000000000004"/>
  <pageSetup paperSize="9" orientation="landscape" horizontalDpi="0" verticalDpi="0"/>
  <rowBreaks count="1" manualBreakCount="1">
    <brk id="13" max="20" man="1"/>
  </rowBreaks>
  <colBreaks count="3" manualBreakCount="3">
    <brk id="7" max="19" man="1"/>
    <brk id="14" max="19" man="1"/>
    <brk id="19"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showRuler="0" topLeftCell="D4" workbookViewId="0">
      <selection activeCell="P9" sqref="P9"/>
    </sheetView>
  </sheetViews>
  <sheetFormatPr baseColWidth="10" defaultRowHeight="16" x14ac:dyDescent="0.2"/>
  <cols>
    <col min="1" max="1" width="21.6640625" bestFit="1" customWidth="1"/>
    <col min="2" max="2" width="30.1640625" bestFit="1" customWidth="1"/>
  </cols>
  <sheetData>
    <row r="2" spans="1:6" x14ac:dyDescent="0.2">
      <c r="B2" t="s">
        <v>22</v>
      </c>
      <c r="C2" t="s">
        <v>23</v>
      </c>
      <c r="D2" t="s">
        <v>159</v>
      </c>
      <c r="E2" t="s">
        <v>25</v>
      </c>
    </row>
    <row r="3" spans="1:6" ht="19" x14ac:dyDescent="0.2">
      <c r="A3" s="2" t="s">
        <v>3</v>
      </c>
      <c r="B3">
        <v>22.02</v>
      </c>
      <c r="C3">
        <v>20.14</v>
      </c>
      <c r="D3">
        <v>9.4700000000000006</v>
      </c>
      <c r="E3">
        <v>8.7899999999999991</v>
      </c>
      <c r="F3">
        <f>(B3+C3)/2</f>
        <v>21.08</v>
      </c>
    </row>
    <row r="4" spans="1:6" ht="19" x14ac:dyDescent="0.2">
      <c r="A4" s="2" t="s">
        <v>8</v>
      </c>
      <c r="B4">
        <v>20.76</v>
      </c>
      <c r="C4">
        <v>19.09</v>
      </c>
      <c r="D4">
        <v>8.6199999999999992</v>
      </c>
      <c r="E4">
        <v>8.35</v>
      </c>
      <c r="F4">
        <f t="shared" ref="F4:F23" si="0">(B4+C4)/2</f>
        <v>19.925000000000001</v>
      </c>
    </row>
    <row r="5" spans="1:6" ht="19" x14ac:dyDescent="0.2">
      <c r="A5" s="2" t="s">
        <v>7</v>
      </c>
      <c r="B5">
        <v>24.96</v>
      </c>
      <c r="C5">
        <v>22.42</v>
      </c>
      <c r="D5">
        <v>11.2</v>
      </c>
      <c r="E5">
        <v>9.8699999999999992</v>
      </c>
      <c r="F5">
        <f t="shared" si="0"/>
        <v>23.69</v>
      </c>
    </row>
    <row r="6" spans="1:6" ht="19" x14ac:dyDescent="0.2">
      <c r="A6" s="2" t="s">
        <v>9</v>
      </c>
      <c r="B6">
        <v>25.58</v>
      </c>
      <c r="C6">
        <v>21.6</v>
      </c>
      <c r="D6">
        <v>11.5</v>
      </c>
      <c r="E6">
        <v>9.93</v>
      </c>
      <c r="F6">
        <f t="shared" si="0"/>
        <v>23.59</v>
      </c>
    </row>
    <row r="7" spans="1:6" ht="19" x14ac:dyDescent="0.2">
      <c r="A7" s="2" t="s">
        <v>10</v>
      </c>
      <c r="B7">
        <v>25.4</v>
      </c>
      <c r="C7">
        <v>26.06</v>
      </c>
      <c r="D7">
        <v>11.41</v>
      </c>
      <c r="E7">
        <v>11.96</v>
      </c>
      <c r="F7">
        <f t="shared" si="0"/>
        <v>25.729999999999997</v>
      </c>
    </row>
    <row r="8" spans="1:6" ht="19" x14ac:dyDescent="0.2">
      <c r="A8" s="2" t="s">
        <v>11</v>
      </c>
      <c r="B8">
        <v>22.82</v>
      </c>
      <c r="C8">
        <v>23.39</v>
      </c>
      <c r="D8">
        <v>10.07</v>
      </c>
      <c r="E8">
        <v>10.62</v>
      </c>
      <c r="F8">
        <f t="shared" si="0"/>
        <v>23.105</v>
      </c>
    </row>
    <row r="9" spans="1:6" ht="19" x14ac:dyDescent="0.2">
      <c r="A9" s="2" t="s">
        <v>12</v>
      </c>
      <c r="B9">
        <v>23.14</v>
      </c>
      <c r="C9">
        <v>22.92</v>
      </c>
      <c r="D9">
        <v>8.6199999999999992</v>
      </c>
      <c r="E9">
        <v>9.41</v>
      </c>
      <c r="F9">
        <f t="shared" si="0"/>
        <v>23.03</v>
      </c>
    </row>
    <row r="10" spans="1:6" ht="19" x14ac:dyDescent="0.2">
      <c r="A10" s="2" t="s">
        <v>13</v>
      </c>
      <c r="B10">
        <v>24.13</v>
      </c>
      <c r="C10">
        <v>17.88</v>
      </c>
      <c r="D10">
        <v>10.65</v>
      </c>
      <c r="E10">
        <v>8.76</v>
      </c>
      <c r="F10">
        <f t="shared" si="0"/>
        <v>21.004999999999999</v>
      </c>
    </row>
    <row r="11" spans="1:6" ht="19" x14ac:dyDescent="0.2">
      <c r="A11" s="2" t="s">
        <v>14</v>
      </c>
      <c r="B11">
        <v>25.39</v>
      </c>
      <c r="C11">
        <v>23.22</v>
      </c>
      <c r="D11">
        <v>10.84</v>
      </c>
      <c r="E11">
        <v>11</v>
      </c>
      <c r="F11">
        <f t="shared" si="0"/>
        <v>24.305</v>
      </c>
    </row>
    <row r="12" spans="1:6" ht="19" x14ac:dyDescent="0.2">
      <c r="A12" s="2" t="s">
        <v>15</v>
      </c>
      <c r="B12">
        <v>25.22</v>
      </c>
      <c r="C12">
        <v>21.75</v>
      </c>
      <c r="D12">
        <v>11.19</v>
      </c>
      <c r="E12">
        <v>8.86</v>
      </c>
      <c r="F12">
        <f t="shared" si="0"/>
        <v>23.484999999999999</v>
      </c>
    </row>
    <row r="13" spans="1:6" ht="19" x14ac:dyDescent="0.2">
      <c r="A13" s="2" t="s">
        <v>16</v>
      </c>
      <c r="B13">
        <v>24.1</v>
      </c>
      <c r="C13">
        <v>23.94</v>
      </c>
      <c r="D13">
        <v>10.51</v>
      </c>
      <c r="E13">
        <v>10.55</v>
      </c>
      <c r="F13">
        <f t="shared" si="0"/>
        <v>24.020000000000003</v>
      </c>
    </row>
    <row r="14" spans="1:6" ht="19" x14ac:dyDescent="0.2">
      <c r="A14" s="2" t="s">
        <v>17</v>
      </c>
      <c r="B14">
        <v>26.07</v>
      </c>
      <c r="C14">
        <v>26.45</v>
      </c>
      <c r="D14">
        <v>12.14</v>
      </c>
      <c r="E14">
        <v>12.46</v>
      </c>
      <c r="F14">
        <f t="shared" si="0"/>
        <v>26.259999999999998</v>
      </c>
    </row>
    <row r="15" spans="1:6" ht="19" x14ac:dyDescent="0.2">
      <c r="A15" s="2" t="s">
        <v>1</v>
      </c>
      <c r="B15">
        <v>22.31</v>
      </c>
      <c r="C15">
        <v>21.33</v>
      </c>
      <c r="D15">
        <v>9.43</v>
      </c>
      <c r="E15">
        <v>9.0399999999999991</v>
      </c>
      <c r="F15">
        <f t="shared" si="0"/>
        <v>21.82</v>
      </c>
    </row>
    <row r="16" spans="1:6" ht="19" x14ac:dyDescent="0.2">
      <c r="A16" s="2" t="s">
        <v>0</v>
      </c>
      <c r="B16">
        <v>24.35</v>
      </c>
      <c r="C16">
        <v>24.01</v>
      </c>
      <c r="D16">
        <v>10.83</v>
      </c>
      <c r="E16">
        <v>10.68</v>
      </c>
      <c r="F16">
        <f t="shared" si="0"/>
        <v>24.18</v>
      </c>
    </row>
    <row r="17" spans="1:6" ht="19" x14ac:dyDescent="0.2">
      <c r="A17" s="2" t="s">
        <v>4</v>
      </c>
      <c r="B17">
        <v>26.63</v>
      </c>
      <c r="C17">
        <v>24.13</v>
      </c>
      <c r="D17">
        <v>11.3</v>
      </c>
      <c r="E17">
        <v>10.49</v>
      </c>
      <c r="F17">
        <f t="shared" si="0"/>
        <v>25.38</v>
      </c>
    </row>
    <row r="18" spans="1:6" ht="19" x14ac:dyDescent="0.2">
      <c r="A18" s="2" t="s">
        <v>5</v>
      </c>
      <c r="B18">
        <v>19.850000000000001</v>
      </c>
      <c r="C18">
        <v>19.059999999999999</v>
      </c>
      <c r="D18">
        <v>8.1300000000000008</v>
      </c>
      <c r="E18">
        <v>8.26</v>
      </c>
      <c r="F18">
        <f t="shared" si="0"/>
        <v>19.454999999999998</v>
      </c>
    </row>
    <row r="19" spans="1:6" ht="19" x14ac:dyDescent="0.2">
      <c r="A19" s="2" t="s">
        <v>2</v>
      </c>
      <c r="B19">
        <v>22.88</v>
      </c>
      <c r="C19">
        <v>22.04</v>
      </c>
      <c r="D19">
        <v>9.5</v>
      </c>
      <c r="E19">
        <v>9.6999999999999993</v>
      </c>
      <c r="F19">
        <f t="shared" si="0"/>
        <v>22.46</v>
      </c>
    </row>
    <row r="20" spans="1:6" ht="19" x14ac:dyDescent="0.2">
      <c r="A20" s="2" t="s">
        <v>19</v>
      </c>
      <c r="B20">
        <v>29.3</v>
      </c>
      <c r="C20">
        <v>27.26</v>
      </c>
      <c r="D20">
        <v>13.02</v>
      </c>
      <c r="E20">
        <v>12.32</v>
      </c>
      <c r="F20">
        <f t="shared" si="0"/>
        <v>28.28</v>
      </c>
    </row>
    <row r="21" spans="1:6" ht="19" x14ac:dyDescent="0.2">
      <c r="A21" s="2" t="s">
        <v>18</v>
      </c>
      <c r="B21">
        <v>22.42</v>
      </c>
      <c r="C21">
        <v>27.22</v>
      </c>
      <c r="D21">
        <v>9.57</v>
      </c>
      <c r="E21">
        <v>11.93</v>
      </c>
      <c r="F21">
        <f t="shared" si="0"/>
        <v>24.82</v>
      </c>
    </row>
    <row r="23" spans="1:6" x14ac:dyDescent="0.2">
      <c r="B23">
        <f>AVERAGE(B3:B21)</f>
        <v>24.070000000000004</v>
      </c>
      <c r="C23">
        <f>AVERAGE(C3:C21)</f>
        <v>22.837368421052631</v>
      </c>
      <c r="D23">
        <f t="shared" ref="D23:E23" si="1">AVERAGE(D3:D21)</f>
        <v>10.421052631578949</v>
      </c>
      <c r="E23">
        <f t="shared" si="1"/>
        <v>10.156842105263157</v>
      </c>
      <c r="F23">
        <f t="shared" si="0"/>
        <v>23.453684210526319</v>
      </c>
    </row>
  </sheetData>
  <conditionalFormatting sqref="F3:F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showRuler="0" topLeftCell="D53" zoomScale="111" zoomScaleNormal="111" zoomScalePageLayoutView="111" workbookViewId="0">
      <selection activeCell="K70" sqref="K70"/>
    </sheetView>
  </sheetViews>
  <sheetFormatPr baseColWidth="10" defaultRowHeight="16" x14ac:dyDescent="0.2"/>
  <cols>
    <col min="1" max="1" width="21.6640625" bestFit="1" customWidth="1"/>
    <col min="2" max="2" width="30.1640625" bestFit="1" customWidth="1"/>
    <col min="3" max="3" width="26.6640625" bestFit="1" customWidth="1"/>
    <col min="4" max="5" width="26.6640625" customWidth="1"/>
    <col min="6" max="6" width="35.33203125" bestFit="1" customWidth="1"/>
    <col min="7" max="7" width="31.83203125" bestFit="1" customWidth="1"/>
    <col min="8" max="8" width="8" customWidth="1"/>
    <col min="9" max="9" width="10.33203125" bestFit="1" customWidth="1"/>
  </cols>
  <sheetData>
    <row r="2" spans="1:10" x14ac:dyDescent="0.2">
      <c r="B2" t="s">
        <v>22</v>
      </c>
      <c r="C2" t="s">
        <v>23</v>
      </c>
      <c r="D2" t="s">
        <v>26</v>
      </c>
      <c r="E2" t="s">
        <v>27</v>
      </c>
      <c r="F2" t="s">
        <v>24</v>
      </c>
      <c r="G2" t="s">
        <v>25</v>
      </c>
      <c r="H2" t="s">
        <v>26</v>
      </c>
      <c r="I2" t="s">
        <v>27</v>
      </c>
    </row>
    <row r="3" spans="1:10" ht="19" x14ac:dyDescent="0.2">
      <c r="A3" s="2" t="s">
        <v>3</v>
      </c>
      <c r="B3">
        <v>254.08</v>
      </c>
      <c r="C3">
        <v>95.55</v>
      </c>
      <c r="D3">
        <f>B3+C3</f>
        <v>349.63</v>
      </c>
      <c r="E3">
        <f>(C3/D3)*100</f>
        <v>27.328890541429512</v>
      </c>
      <c r="F3">
        <v>109.11</v>
      </c>
      <c r="G3">
        <v>41.61</v>
      </c>
      <c r="H3">
        <f>F3+G3</f>
        <v>150.72</v>
      </c>
      <c r="I3">
        <f>(G3/H3)*100</f>
        <v>27.607484076433121</v>
      </c>
      <c r="J3">
        <f>(B3+C3)/2</f>
        <v>174.815</v>
      </c>
    </row>
    <row r="4" spans="1:10" ht="19" x14ac:dyDescent="0.2">
      <c r="A4" s="2" t="s">
        <v>8</v>
      </c>
      <c r="B4">
        <v>238.45</v>
      </c>
      <c r="C4">
        <v>214.6</v>
      </c>
      <c r="D4">
        <f t="shared" ref="D4:D21" si="0">B4+C4</f>
        <v>453.04999999999995</v>
      </c>
      <c r="E4">
        <f t="shared" ref="E4:E21" si="1">(C4/D4)*100</f>
        <v>47.367840194239051</v>
      </c>
      <c r="F4">
        <v>99.07</v>
      </c>
      <c r="G4">
        <v>93.91</v>
      </c>
      <c r="H4">
        <f t="shared" ref="H4:H21" si="2">F4+G4</f>
        <v>192.98</v>
      </c>
      <c r="I4">
        <f t="shared" ref="I4:I21" si="3">(G4/H4)*100</f>
        <v>48.663073893667743</v>
      </c>
      <c r="J4">
        <f t="shared" ref="J4:J21" si="4">(B4+C4)/2</f>
        <v>226.52499999999998</v>
      </c>
    </row>
    <row r="5" spans="1:10" ht="19" x14ac:dyDescent="0.2">
      <c r="A5" s="2" t="s">
        <v>7</v>
      </c>
      <c r="B5">
        <v>390.72</v>
      </c>
      <c r="C5">
        <v>293.32</v>
      </c>
      <c r="D5">
        <f t="shared" si="0"/>
        <v>684.04</v>
      </c>
      <c r="E5">
        <f t="shared" si="1"/>
        <v>42.880533302146077</v>
      </c>
      <c r="F5">
        <v>175.06</v>
      </c>
      <c r="G5">
        <v>128.94</v>
      </c>
      <c r="H5">
        <f t="shared" si="2"/>
        <v>304</v>
      </c>
      <c r="I5">
        <f t="shared" si="3"/>
        <v>42.414473684210527</v>
      </c>
      <c r="J5">
        <f t="shared" si="4"/>
        <v>342.02</v>
      </c>
    </row>
    <row r="6" spans="1:10" ht="19" x14ac:dyDescent="0.2">
      <c r="A6" s="2" t="s">
        <v>9</v>
      </c>
      <c r="B6">
        <v>225.95</v>
      </c>
      <c r="C6">
        <v>150.59</v>
      </c>
      <c r="D6">
        <f t="shared" si="0"/>
        <v>376.53999999999996</v>
      </c>
      <c r="E6">
        <f t="shared" si="1"/>
        <v>39.99309502310512</v>
      </c>
      <c r="F6">
        <v>101.39</v>
      </c>
      <c r="G6">
        <v>69.099999999999994</v>
      </c>
      <c r="H6">
        <f t="shared" si="2"/>
        <v>170.49</v>
      </c>
      <c r="I6">
        <f t="shared" si="3"/>
        <v>40.530236377500138</v>
      </c>
      <c r="J6">
        <f t="shared" si="4"/>
        <v>188.26999999999998</v>
      </c>
    </row>
    <row r="7" spans="1:10" ht="19" x14ac:dyDescent="0.2">
      <c r="A7" s="2" t="s">
        <v>10</v>
      </c>
      <c r="B7">
        <v>219.32</v>
      </c>
      <c r="C7">
        <v>117.32</v>
      </c>
      <c r="D7">
        <f t="shared" si="0"/>
        <v>336.64</v>
      </c>
      <c r="E7">
        <f t="shared" si="1"/>
        <v>34.850285171102662</v>
      </c>
      <c r="F7">
        <v>98.49</v>
      </c>
      <c r="G7">
        <v>53.84</v>
      </c>
      <c r="H7">
        <f t="shared" si="2"/>
        <v>152.32999999999998</v>
      </c>
      <c r="I7">
        <f t="shared" si="3"/>
        <v>35.344318256416997</v>
      </c>
      <c r="J7">
        <f t="shared" si="4"/>
        <v>168.32</v>
      </c>
    </row>
    <row r="8" spans="1:10" ht="19" x14ac:dyDescent="0.2">
      <c r="A8" s="2" t="s">
        <v>11</v>
      </c>
      <c r="B8">
        <v>522.13</v>
      </c>
      <c r="C8">
        <v>159.31</v>
      </c>
      <c r="D8">
        <f t="shared" si="0"/>
        <v>681.44</v>
      </c>
      <c r="E8">
        <f t="shared" si="1"/>
        <v>23.378433904672459</v>
      </c>
      <c r="F8">
        <v>230.59</v>
      </c>
      <c r="G8">
        <v>72.459999999999994</v>
      </c>
      <c r="H8">
        <f t="shared" si="2"/>
        <v>303.05</v>
      </c>
      <c r="I8">
        <f t="shared" si="3"/>
        <v>23.910245834020785</v>
      </c>
      <c r="J8">
        <f t="shared" si="4"/>
        <v>340.72</v>
      </c>
    </row>
    <row r="9" spans="1:10" ht="19" x14ac:dyDescent="0.2">
      <c r="A9" s="2" t="s">
        <v>12</v>
      </c>
      <c r="B9">
        <v>266.66000000000003</v>
      </c>
      <c r="C9">
        <v>197</v>
      </c>
      <c r="D9">
        <f t="shared" si="0"/>
        <v>463.66</v>
      </c>
      <c r="E9">
        <f t="shared" si="1"/>
        <v>42.488030021998874</v>
      </c>
      <c r="F9">
        <v>101.93</v>
      </c>
      <c r="G9">
        <v>80.989999999999995</v>
      </c>
      <c r="H9">
        <f t="shared" si="2"/>
        <v>182.92000000000002</v>
      </c>
      <c r="I9">
        <f t="shared" si="3"/>
        <v>44.276186310955602</v>
      </c>
      <c r="J9">
        <f t="shared" si="4"/>
        <v>231.83</v>
      </c>
    </row>
    <row r="10" spans="1:10" ht="19" x14ac:dyDescent="0.2">
      <c r="A10" s="2" t="s">
        <v>13</v>
      </c>
      <c r="B10">
        <v>324.17</v>
      </c>
      <c r="C10">
        <v>204.61</v>
      </c>
      <c r="D10">
        <f t="shared" si="0"/>
        <v>528.78</v>
      </c>
      <c r="E10">
        <f t="shared" si="1"/>
        <v>38.694731268202283</v>
      </c>
      <c r="F10">
        <v>142.77000000000001</v>
      </c>
      <c r="G10">
        <v>99.91</v>
      </c>
      <c r="H10">
        <f t="shared" si="2"/>
        <v>242.68</v>
      </c>
      <c r="I10">
        <f t="shared" si="3"/>
        <v>41.169441239492329</v>
      </c>
      <c r="J10">
        <f t="shared" si="4"/>
        <v>264.39</v>
      </c>
    </row>
    <row r="11" spans="1:10" ht="19" x14ac:dyDescent="0.2">
      <c r="A11" s="2" t="s">
        <v>14</v>
      </c>
      <c r="B11">
        <v>272.45</v>
      </c>
      <c r="C11">
        <v>169.61</v>
      </c>
      <c r="D11">
        <f t="shared" si="0"/>
        <v>442.06</v>
      </c>
      <c r="E11">
        <f t="shared" si="1"/>
        <v>38.368094828756284</v>
      </c>
      <c r="F11">
        <v>115.66</v>
      </c>
      <c r="G11">
        <v>79.67</v>
      </c>
      <c r="H11">
        <f t="shared" si="2"/>
        <v>195.32999999999998</v>
      </c>
      <c r="I11">
        <f t="shared" si="3"/>
        <v>40.787385450263656</v>
      </c>
      <c r="J11">
        <f t="shared" si="4"/>
        <v>221.03</v>
      </c>
    </row>
    <row r="12" spans="1:10" ht="19" x14ac:dyDescent="0.2">
      <c r="A12" s="2" t="s">
        <v>15</v>
      </c>
      <c r="B12">
        <v>219.64</v>
      </c>
      <c r="C12">
        <v>175.3</v>
      </c>
      <c r="D12">
        <f t="shared" si="0"/>
        <v>394.94</v>
      </c>
      <c r="E12">
        <f t="shared" si="1"/>
        <v>44.386489086949922</v>
      </c>
      <c r="F12">
        <v>97.42</v>
      </c>
      <c r="G12">
        <v>71.39</v>
      </c>
      <c r="H12">
        <f t="shared" si="2"/>
        <v>168.81</v>
      </c>
      <c r="I12">
        <f t="shared" si="3"/>
        <v>42.290148687873938</v>
      </c>
      <c r="J12">
        <f t="shared" si="4"/>
        <v>197.47</v>
      </c>
    </row>
    <row r="13" spans="1:10" ht="19" x14ac:dyDescent="0.2">
      <c r="A13" s="2" t="s">
        <v>16</v>
      </c>
      <c r="B13">
        <v>315.76</v>
      </c>
      <c r="C13">
        <v>130.94</v>
      </c>
      <c r="D13">
        <f t="shared" si="0"/>
        <v>446.7</v>
      </c>
      <c r="E13">
        <f t="shared" si="1"/>
        <v>29.312737855383926</v>
      </c>
      <c r="F13">
        <v>137.57</v>
      </c>
      <c r="G13">
        <v>57.63</v>
      </c>
      <c r="H13">
        <f t="shared" si="2"/>
        <v>195.2</v>
      </c>
      <c r="I13">
        <f t="shared" si="3"/>
        <v>29.523565573770494</v>
      </c>
      <c r="J13">
        <f t="shared" si="4"/>
        <v>223.35</v>
      </c>
    </row>
    <row r="14" spans="1:10" ht="19" x14ac:dyDescent="0.2">
      <c r="A14" s="2" t="s">
        <v>17</v>
      </c>
      <c r="B14">
        <v>180.2</v>
      </c>
      <c r="C14">
        <v>87.53</v>
      </c>
      <c r="D14">
        <f t="shared" si="0"/>
        <v>267.73</v>
      </c>
      <c r="E14">
        <f t="shared" si="1"/>
        <v>32.693385126806859</v>
      </c>
      <c r="F14">
        <v>83.88</v>
      </c>
      <c r="G14">
        <v>41.21</v>
      </c>
      <c r="H14">
        <f t="shared" si="2"/>
        <v>125.09</v>
      </c>
      <c r="I14">
        <f t="shared" si="3"/>
        <v>32.944280118314815</v>
      </c>
      <c r="J14">
        <f t="shared" si="4"/>
        <v>133.86500000000001</v>
      </c>
    </row>
    <row r="15" spans="1:10" ht="19" x14ac:dyDescent="0.2">
      <c r="A15" s="2" t="s">
        <v>1</v>
      </c>
      <c r="B15">
        <v>357.93</v>
      </c>
      <c r="C15">
        <v>217.12</v>
      </c>
      <c r="D15">
        <f t="shared" si="0"/>
        <v>575.04999999999995</v>
      </c>
      <c r="E15">
        <f t="shared" si="1"/>
        <v>37.756716807234156</v>
      </c>
      <c r="F15">
        <v>151.27000000000001</v>
      </c>
      <c r="G15">
        <v>92.06</v>
      </c>
      <c r="H15">
        <f t="shared" si="2"/>
        <v>243.33</v>
      </c>
      <c r="I15">
        <f t="shared" si="3"/>
        <v>37.833394978013395</v>
      </c>
      <c r="J15">
        <f t="shared" si="4"/>
        <v>287.52499999999998</v>
      </c>
    </row>
    <row r="16" spans="1:10" ht="19" x14ac:dyDescent="0.2">
      <c r="A16" s="2" t="s">
        <v>0</v>
      </c>
      <c r="B16">
        <v>544.5</v>
      </c>
      <c r="C16">
        <v>267.19</v>
      </c>
      <c r="D16">
        <f t="shared" si="0"/>
        <v>811.69</v>
      </c>
      <c r="E16">
        <f t="shared" si="1"/>
        <v>32.917739531101773</v>
      </c>
      <c r="F16">
        <v>241.84</v>
      </c>
      <c r="G16">
        <v>118.69</v>
      </c>
      <c r="H16">
        <f t="shared" si="2"/>
        <v>360.53</v>
      </c>
      <c r="I16">
        <f t="shared" si="3"/>
        <v>32.920977449865482</v>
      </c>
      <c r="J16">
        <f t="shared" si="4"/>
        <v>405.84500000000003</v>
      </c>
    </row>
    <row r="17" spans="1:10" ht="19" x14ac:dyDescent="0.2">
      <c r="A17" s="2" t="s">
        <v>4</v>
      </c>
      <c r="B17">
        <v>264.8</v>
      </c>
      <c r="C17">
        <v>105.53</v>
      </c>
      <c r="D17">
        <f t="shared" si="0"/>
        <v>370.33000000000004</v>
      </c>
      <c r="E17">
        <f t="shared" si="1"/>
        <v>28.49620608646342</v>
      </c>
      <c r="F17">
        <v>112.4</v>
      </c>
      <c r="G17">
        <v>45.88</v>
      </c>
      <c r="H17">
        <f t="shared" si="2"/>
        <v>158.28</v>
      </c>
      <c r="I17">
        <f t="shared" si="3"/>
        <v>28.986606014657568</v>
      </c>
      <c r="J17">
        <f t="shared" si="4"/>
        <v>185.16500000000002</v>
      </c>
    </row>
    <row r="18" spans="1:10" ht="19" x14ac:dyDescent="0.2">
      <c r="A18" s="2" t="s">
        <v>5</v>
      </c>
      <c r="B18">
        <v>390.03</v>
      </c>
      <c r="C18">
        <v>170.01</v>
      </c>
      <c r="D18">
        <f t="shared" si="0"/>
        <v>560.04</v>
      </c>
      <c r="E18">
        <f t="shared" si="1"/>
        <v>30.356760231412043</v>
      </c>
      <c r="F18">
        <v>159.69999999999999</v>
      </c>
      <c r="G18">
        <v>73.680000000000007</v>
      </c>
      <c r="H18">
        <f t="shared" si="2"/>
        <v>233.38</v>
      </c>
      <c r="I18">
        <f t="shared" si="3"/>
        <v>31.570828691404579</v>
      </c>
      <c r="J18">
        <f t="shared" si="4"/>
        <v>280.02</v>
      </c>
    </row>
    <row r="19" spans="1:10" ht="19" x14ac:dyDescent="0.2">
      <c r="A19" s="2" t="s">
        <v>2</v>
      </c>
      <c r="B19">
        <v>290.87</v>
      </c>
      <c r="C19">
        <v>121.51</v>
      </c>
      <c r="D19">
        <f t="shared" si="0"/>
        <v>412.38</v>
      </c>
      <c r="E19">
        <f t="shared" si="1"/>
        <v>29.465541490857948</v>
      </c>
      <c r="F19">
        <v>120.82</v>
      </c>
      <c r="G19">
        <v>53.44</v>
      </c>
      <c r="H19">
        <f t="shared" si="2"/>
        <v>174.26</v>
      </c>
      <c r="I19">
        <f t="shared" si="3"/>
        <v>30.666819694709059</v>
      </c>
      <c r="J19">
        <f t="shared" si="4"/>
        <v>206.19</v>
      </c>
    </row>
    <row r="20" spans="1:10" ht="19" x14ac:dyDescent="0.2">
      <c r="A20" s="2" t="s">
        <v>19</v>
      </c>
      <c r="B20">
        <v>865.27</v>
      </c>
      <c r="C20">
        <v>218.83</v>
      </c>
      <c r="D20">
        <f t="shared" si="0"/>
        <v>1084.0999999999999</v>
      </c>
      <c r="E20">
        <f t="shared" si="1"/>
        <v>20.185407250253672</v>
      </c>
      <c r="F20">
        <v>384.74</v>
      </c>
      <c r="G20">
        <v>98.42</v>
      </c>
      <c r="H20">
        <f t="shared" si="2"/>
        <v>483.16</v>
      </c>
      <c r="I20">
        <f t="shared" si="3"/>
        <v>20.370063746998923</v>
      </c>
      <c r="J20">
        <f t="shared" si="4"/>
        <v>542.04999999999995</v>
      </c>
    </row>
    <row r="21" spans="1:10" ht="19" x14ac:dyDescent="0.2">
      <c r="A21" s="2" t="s">
        <v>18</v>
      </c>
      <c r="B21">
        <v>363.12</v>
      </c>
      <c r="C21">
        <v>335.5</v>
      </c>
      <c r="D21">
        <f t="shared" si="0"/>
        <v>698.62</v>
      </c>
      <c r="E21">
        <f t="shared" si="1"/>
        <v>48.023245827488473</v>
      </c>
      <c r="F21">
        <v>155.22</v>
      </c>
      <c r="G21">
        <v>149.08000000000001</v>
      </c>
      <c r="H21">
        <f t="shared" si="2"/>
        <v>304.3</v>
      </c>
      <c r="I21">
        <f t="shared" si="3"/>
        <v>48.991127177127836</v>
      </c>
      <c r="J21">
        <f t="shared" si="4"/>
        <v>349.31</v>
      </c>
    </row>
    <row r="23" spans="1:10" x14ac:dyDescent="0.2">
      <c r="D23">
        <f>AVERAGE(D3:D21)</f>
        <v>523.02210526315787</v>
      </c>
      <c r="E23">
        <f>AVERAGE(E3:E21)</f>
        <v>35.207587555242348</v>
      </c>
    </row>
  </sheetData>
  <conditionalFormatting sqref="J3:J21">
    <cfRule type="colorScale" priority="5">
      <colorScale>
        <cfvo type="min"/>
        <cfvo type="percentile" val="50"/>
        <cfvo type="max"/>
        <color rgb="FFF8696B"/>
        <color rgb="FFFFEB84"/>
        <color rgb="FF63BE7B"/>
      </colorScale>
    </cfRule>
  </conditionalFormatting>
  <conditionalFormatting sqref="I3:I21">
    <cfRule type="colorScale" priority="4">
      <colorScale>
        <cfvo type="min"/>
        <cfvo type="percentile" val="50"/>
        <cfvo type="max"/>
        <color rgb="FFF8696B"/>
        <color rgb="FFFFEB84"/>
        <color rgb="FF63BE7B"/>
      </colorScale>
    </cfRule>
  </conditionalFormatting>
  <conditionalFormatting sqref="H3:H21">
    <cfRule type="colorScale" priority="3">
      <colorScale>
        <cfvo type="min"/>
        <cfvo type="percentile" val="50"/>
        <cfvo type="max"/>
        <color rgb="FFF8696B"/>
        <color rgb="FFFFEB84"/>
        <color rgb="FF63BE7B"/>
      </colorScale>
    </cfRule>
  </conditionalFormatting>
  <conditionalFormatting sqref="E3:E21">
    <cfRule type="colorScale" priority="2">
      <colorScale>
        <cfvo type="min"/>
        <cfvo type="percentile" val="50"/>
        <cfvo type="max"/>
        <color rgb="FFF8696B"/>
        <color rgb="FFFFEB84"/>
        <color rgb="FF63BE7B"/>
      </colorScale>
    </cfRule>
  </conditionalFormatting>
  <conditionalFormatting sqref="D3:D21 D23:E2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showRuler="0" topLeftCell="H1" zoomScale="117" zoomScaleNormal="117" zoomScalePageLayoutView="117" workbookViewId="0">
      <selection activeCell="S18" sqref="S18"/>
    </sheetView>
  </sheetViews>
  <sheetFormatPr baseColWidth="10" defaultRowHeight="16" x14ac:dyDescent="0.2"/>
  <cols>
    <col min="1" max="1" width="21.6640625" bestFit="1" customWidth="1"/>
    <col min="2" max="2" width="30.1640625" bestFit="1" customWidth="1"/>
    <col min="3" max="3" width="26.6640625" bestFit="1" customWidth="1"/>
    <col min="6" max="6" width="21.6640625" bestFit="1" customWidth="1"/>
  </cols>
  <sheetData>
    <row r="2" spans="1:9" x14ac:dyDescent="0.2">
      <c r="B2" t="s">
        <v>28</v>
      </c>
      <c r="C2" t="s">
        <v>26</v>
      </c>
      <c r="D2" t="s">
        <v>27</v>
      </c>
      <c r="H2" t="s">
        <v>27</v>
      </c>
    </row>
    <row r="3" spans="1:9" ht="19" x14ac:dyDescent="0.2">
      <c r="A3" s="2" t="s">
        <v>3</v>
      </c>
      <c r="B3">
        <v>1.0999999999999999E-2</v>
      </c>
      <c r="C3">
        <v>0.156</v>
      </c>
      <c r="D3">
        <f>(B3/C3)*100</f>
        <v>7.0512820512820511</v>
      </c>
      <c r="F3" s="2" t="s">
        <v>3</v>
      </c>
      <c r="G3">
        <v>0.156</v>
      </c>
      <c r="H3">
        <f>G3*100</f>
        <v>15.6</v>
      </c>
      <c r="I3">
        <v>36.938796296296296</v>
      </c>
    </row>
    <row r="4" spans="1:9" ht="19" x14ac:dyDescent="0.2">
      <c r="A4" s="2" t="s">
        <v>8</v>
      </c>
      <c r="B4">
        <v>0.128</v>
      </c>
      <c r="C4">
        <v>6.9000000000000006E-2</v>
      </c>
      <c r="D4">
        <f t="shared" ref="D4:D21" si="0">(B4/C4)*100</f>
        <v>185.50724637681157</v>
      </c>
      <c r="F4" s="2" t="s">
        <v>8</v>
      </c>
      <c r="G4">
        <v>6.9000000000000006E-2</v>
      </c>
      <c r="H4">
        <f t="shared" ref="H4:H21" si="1">G4*100</f>
        <v>6.9</v>
      </c>
      <c r="I4">
        <v>60.475510204081637</v>
      </c>
    </row>
    <row r="5" spans="1:9" ht="19" x14ac:dyDescent="0.2">
      <c r="A5" s="2" t="s">
        <v>7</v>
      </c>
      <c r="B5">
        <v>0.46800000000000003</v>
      </c>
      <c r="C5">
        <v>0.23</v>
      </c>
      <c r="D5">
        <f t="shared" si="0"/>
        <v>203.47826086956525</v>
      </c>
      <c r="F5" s="2" t="s">
        <v>7</v>
      </c>
      <c r="G5">
        <v>0.23</v>
      </c>
      <c r="H5">
        <f t="shared" si="1"/>
        <v>23</v>
      </c>
      <c r="I5">
        <v>55.408955223880604</v>
      </c>
    </row>
    <row r="6" spans="1:9" ht="19" x14ac:dyDescent="0.2">
      <c r="A6" s="2" t="s">
        <v>9</v>
      </c>
      <c r="B6">
        <v>8.4000000000000005E-2</v>
      </c>
      <c r="C6">
        <v>0.13400000000000001</v>
      </c>
      <c r="D6">
        <f t="shared" si="0"/>
        <v>62.68656716417911</v>
      </c>
      <c r="F6" s="2" t="s">
        <v>9</v>
      </c>
      <c r="G6">
        <v>0.13400000000000001</v>
      </c>
      <c r="H6">
        <f t="shared" si="1"/>
        <v>13.4</v>
      </c>
      <c r="I6">
        <v>47.849636363636364</v>
      </c>
    </row>
    <row r="7" spans="1:9" ht="19" x14ac:dyDescent="0.2">
      <c r="A7" s="2" t="s">
        <v>10</v>
      </c>
      <c r="B7">
        <v>3.5499999999999997E-2</v>
      </c>
      <c r="C7">
        <v>0.17699999999999999</v>
      </c>
      <c r="D7">
        <f t="shared" si="0"/>
        <v>20.056497175141242</v>
      </c>
      <c r="F7" s="2" t="s">
        <v>10</v>
      </c>
      <c r="G7">
        <v>0.17699999999999999</v>
      </c>
      <c r="H7">
        <f t="shared" si="1"/>
        <v>17.7</v>
      </c>
      <c r="I7">
        <v>43.480297619047619</v>
      </c>
    </row>
    <row r="8" spans="1:9" ht="19" x14ac:dyDescent="0.2">
      <c r="A8" s="2" t="s">
        <v>11</v>
      </c>
      <c r="B8">
        <v>0.17799999999999999</v>
      </c>
      <c r="C8">
        <v>0.13</v>
      </c>
      <c r="D8">
        <f t="shared" si="0"/>
        <v>136.92307692307691</v>
      </c>
      <c r="F8" s="2" t="s">
        <v>11</v>
      </c>
      <c r="G8">
        <v>0.13</v>
      </c>
      <c r="H8">
        <f t="shared" si="1"/>
        <v>13</v>
      </c>
      <c r="I8">
        <v>60.91993975903614</v>
      </c>
    </row>
    <row r="9" spans="1:9" ht="19" x14ac:dyDescent="0.2">
      <c r="A9" s="2" t="s">
        <v>12</v>
      </c>
      <c r="B9">
        <v>6.2100000000000002E-2</v>
      </c>
      <c r="C9">
        <v>5.57E-2</v>
      </c>
      <c r="D9">
        <f t="shared" si="0"/>
        <v>111.49012567324957</v>
      </c>
      <c r="F9" s="2" t="s">
        <v>12</v>
      </c>
      <c r="G9">
        <v>5.57E-2</v>
      </c>
      <c r="H9">
        <f t="shared" si="1"/>
        <v>5.57</v>
      </c>
      <c r="I9">
        <v>46.972499999999997</v>
      </c>
    </row>
    <row r="10" spans="1:9" ht="19" x14ac:dyDescent="0.2">
      <c r="A10" s="2" t="s">
        <v>13</v>
      </c>
      <c r="B10">
        <v>0.19700000000000001</v>
      </c>
      <c r="C10">
        <v>4.8800000000000003E-2</v>
      </c>
      <c r="D10">
        <f t="shared" si="0"/>
        <v>403.68852459016392</v>
      </c>
      <c r="F10" s="2" t="s">
        <v>13</v>
      </c>
      <c r="G10">
        <v>4.8800000000000003E-2</v>
      </c>
      <c r="H10">
        <f t="shared" si="1"/>
        <v>4.88</v>
      </c>
      <c r="I10">
        <v>49.428000000000004</v>
      </c>
    </row>
    <row r="11" spans="1:9" ht="19" x14ac:dyDescent="0.2">
      <c r="A11" s="2" t="s">
        <v>14</v>
      </c>
      <c r="B11">
        <v>0.46899999999999997</v>
      </c>
      <c r="C11">
        <v>6.9000000000000006E-2</v>
      </c>
      <c r="D11">
        <f t="shared" si="0"/>
        <v>679.71014492753613</v>
      </c>
      <c r="F11" s="2" t="s">
        <v>14</v>
      </c>
      <c r="G11">
        <v>6.9000000000000006E-2</v>
      </c>
      <c r="H11">
        <f t="shared" si="1"/>
        <v>6.9</v>
      </c>
      <c r="I11">
        <v>47.167999999999999</v>
      </c>
    </row>
    <row r="12" spans="1:9" ht="19" x14ac:dyDescent="0.2">
      <c r="A12" s="2" t="s">
        <v>15</v>
      </c>
      <c r="B12">
        <v>3.8199999999999998E-2</v>
      </c>
      <c r="C12">
        <v>4.0000000000000001E-3</v>
      </c>
      <c r="D12">
        <f t="shared" si="0"/>
        <v>954.99999999999989</v>
      </c>
      <c r="F12" s="2" t="s">
        <v>15</v>
      </c>
      <c r="G12">
        <v>4.0000000000000001E-3</v>
      </c>
      <c r="H12">
        <f t="shared" si="1"/>
        <v>0.4</v>
      </c>
      <c r="I12">
        <v>48.224502923976608</v>
      </c>
    </row>
    <row r="13" spans="1:9" ht="19" x14ac:dyDescent="0.2">
      <c r="A13" s="2" t="s">
        <v>16</v>
      </c>
      <c r="B13">
        <v>4.4999999999999998E-2</v>
      </c>
      <c r="C13">
        <v>0.16500000000000001</v>
      </c>
      <c r="D13">
        <f t="shared" si="0"/>
        <v>27.27272727272727</v>
      </c>
      <c r="F13" s="2" t="s">
        <v>16</v>
      </c>
      <c r="G13">
        <v>0.16500000000000001</v>
      </c>
      <c r="H13">
        <f t="shared" si="1"/>
        <v>16.5</v>
      </c>
      <c r="I13">
        <v>49.191417910447761</v>
      </c>
    </row>
    <row r="14" spans="1:9" ht="19" x14ac:dyDescent="0.2">
      <c r="A14" s="2" t="s">
        <v>17</v>
      </c>
      <c r="B14">
        <v>1.5900000000000001E-2</v>
      </c>
      <c r="C14">
        <v>0.19800000000000001</v>
      </c>
      <c r="D14">
        <f t="shared" si="0"/>
        <v>8.0303030303030312</v>
      </c>
      <c r="F14" s="2" t="s">
        <v>17</v>
      </c>
      <c r="G14">
        <v>0.19800000000000001</v>
      </c>
      <c r="H14">
        <f t="shared" si="1"/>
        <v>19.8</v>
      </c>
      <c r="I14">
        <v>35.339068322981369</v>
      </c>
    </row>
    <row r="15" spans="1:9" ht="19" x14ac:dyDescent="0.2">
      <c r="A15" s="2" t="s">
        <v>1</v>
      </c>
      <c r="B15">
        <v>0.254</v>
      </c>
      <c r="C15">
        <v>4.5999999999999999E-3</v>
      </c>
      <c r="D15">
        <f t="shared" si="0"/>
        <v>5521.739130434783</v>
      </c>
      <c r="F15" s="2" t="s">
        <v>1</v>
      </c>
      <c r="G15">
        <v>4.5999999999999999E-3</v>
      </c>
      <c r="H15">
        <f t="shared" si="1"/>
        <v>0.45999999999999996</v>
      </c>
      <c r="I15">
        <v>67.077008547008546</v>
      </c>
    </row>
    <row r="16" spans="1:9" ht="19" x14ac:dyDescent="0.2">
      <c r="A16" s="2" t="s">
        <v>0</v>
      </c>
      <c r="B16">
        <v>0.27</v>
      </c>
      <c r="C16">
        <v>0.21</v>
      </c>
      <c r="D16">
        <f t="shared" si="0"/>
        <v>128.57142857142858</v>
      </c>
      <c r="F16" s="2" t="s">
        <v>0</v>
      </c>
      <c r="G16">
        <v>0.21</v>
      </c>
      <c r="H16">
        <f t="shared" si="1"/>
        <v>21</v>
      </c>
      <c r="I16">
        <v>59.529658119658116</v>
      </c>
    </row>
    <row r="17" spans="1:9" ht="19" x14ac:dyDescent="0.2">
      <c r="A17" s="2" t="s">
        <v>4</v>
      </c>
      <c r="B17">
        <v>0.20100000000000001</v>
      </c>
      <c r="C17">
        <v>0.26300000000000001</v>
      </c>
      <c r="D17">
        <f t="shared" si="0"/>
        <v>76.42585551330798</v>
      </c>
      <c r="F17" s="2" t="s">
        <v>4</v>
      </c>
      <c r="G17">
        <v>0.26300000000000001</v>
      </c>
      <c r="H17">
        <f t="shared" si="1"/>
        <v>26.3</v>
      </c>
      <c r="I17">
        <v>41.016937499999997</v>
      </c>
    </row>
    <row r="18" spans="1:9" ht="19" x14ac:dyDescent="0.2">
      <c r="A18" s="2" t="s">
        <v>5</v>
      </c>
      <c r="B18">
        <v>0.14000000000000001</v>
      </c>
      <c r="C18">
        <v>0.11600000000000001</v>
      </c>
      <c r="D18">
        <f t="shared" si="0"/>
        <v>120.68965517241379</v>
      </c>
      <c r="F18" s="2" t="s">
        <v>5</v>
      </c>
      <c r="G18">
        <v>0.11600000000000001</v>
      </c>
      <c r="H18">
        <f t="shared" si="1"/>
        <v>11.600000000000001</v>
      </c>
      <c r="I18">
        <v>49.928164556962024</v>
      </c>
    </row>
    <row r="19" spans="1:9" ht="19" x14ac:dyDescent="0.2">
      <c r="A19" s="2" t="s">
        <v>2</v>
      </c>
      <c r="B19">
        <v>9.7000000000000003E-2</v>
      </c>
      <c r="C19">
        <v>2.15</v>
      </c>
      <c r="D19">
        <f t="shared" si="0"/>
        <v>4.5116279069767442</v>
      </c>
      <c r="F19" s="2" t="s">
        <v>2</v>
      </c>
      <c r="G19">
        <v>0.16800000000000001</v>
      </c>
      <c r="H19">
        <f t="shared" si="1"/>
        <v>16.8</v>
      </c>
      <c r="I19">
        <v>41.273518518518522</v>
      </c>
    </row>
    <row r="20" spans="1:9" ht="19" x14ac:dyDescent="0.2">
      <c r="A20" s="2" t="s">
        <v>19</v>
      </c>
      <c r="B20">
        <v>0.32</v>
      </c>
      <c r="C20">
        <v>4.7</v>
      </c>
      <c r="D20">
        <f t="shared" si="0"/>
        <v>6.8085106382978724</v>
      </c>
      <c r="F20" s="2" t="s">
        <v>19</v>
      </c>
      <c r="G20">
        <v>0.221</v>
      </c>
      <c r="H20">
        <f t="shared" si="1"/>
        <v>22.1</v>
      </c>
      <c r="I20">
        <v>58.678358208955224</v>
      </c>
    </row>
    <row r="21" spans="1:9" ht="19" x14ac:dyDescent="0.2">
      <c r="A21" s="2" t="s">
        <v>18</v>
      </c>
      <c r="B21">
        <v>0.105</v>
      </c>
      <c r="C21">
        <v>1.5</v>
      </c>
      <c r="D21">
        <f t="shared" si="0"/>
        <v>6.9999999999999991</v>
      </c>
      <c r="F21" s="2" t="s">
        <v>18</v>
      </c>
      <c r="G21">
        <v>8.1000000000000003E-2</v>
      </c>
      <c r="H21">
        <f t="shared" si="1"/>
        <v>8.1</v>
      </c>
      <c r="I21">
        <v>56.5</v>
      </c>
    </row>
  </sheetData>
  <conditionalFormatting sqref="D3:D21">
    <cfRule type="colorScale" priority="5">
      <colorScale>
        <cfvo type="min"/>
        <cfvo type="percentile" val="50"/>
        <cfvo type="max"/>
        <color rgb="FFF8696B"/>
        <color rgb="FFFFEB84"/>
        <color rgb="FF63BE7B"/>
      </colorScale>
    </cfRule>
  </conditionalFormatting>
  <conditionalFormatting sqref="C19:C21">
    <cfRule type="colorScale" priority="3">
      <colorScale>
        <cfvo type="min"/>
        <cfvo type="percentile" val="50"/>
        <cfvo type="max"/>
        <color rgb="FFF8696B"/>
        <color rgb="FFFFEB84"/>
        <color rgb="FF63BE7B"/>
      </colorScale>
    </cfRule>
  </conditionalFormatting>
  <conditionalFormatting sqref="H3:H21">
    <cfRule type="colorScale" priority="2">
      <colorScale>
        <cfvo type="min"/>
        <cfvo type="percentile" val="50"/>
        <cfvo type="max"/>
        <color rgb="FFF8696B"/>
        <color rgb="FFFFEB84"/>
        <color rgb="FF63BE7B"/>
      </colorScale>
    </cfRule>
  </conditionalFormatting>
  <conditionalFormatting sqref="I3:I2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workbookViewId="0">
      <selection activeCell="C15" sqref="C15"/>
    </sheetView>
  </sheetViews>
  <sheetFormatPr baseColWidth="10" defaultRowHeight="16" x14ac:dyDescent="0.2"/>
  <cols>
    <col min="1" max="1" width="21.6640625" bestFit="1" customWidth="1"/>
  </cols>
  <sheetData>
    <row r="1" spans="1:9" x14ac:dyDescent="0.2">
      <c r="B1" t="s">
        <v>29</v>
      </c>
      <c r="C1" t="s">
        <v>30</v>
      </c>
      <c r="D1" t="s">
        <v>31</v>
      </c>
      <c r="E1" t="s">
        <v>32</v>
      </c>
      <c r="F1" t="s">
        <v>33</v>
      </c>
      <c r="G1" t="s">
        <v>34</v>
      </c>
      <c r="H1" t="s">
        <v>35</v>
      </c>
      <c r="I1" t="s">
        <v>26</v>
      </c>
    </row>
    <row r="2" spans="1:9" x14ac:dyDescent="0.2">
      <c r="B2">
        <v>1</v>
      </c>
      <c r="C2">
        <v>2.5</v>
      </c>
      <c r="D2">
        <v>4</v>
      </c>
      <c r="E2">
        <v>5.5</v>
      </c>
      <c r="F2">
        <v>7</v>
      </c>
      <c r="G2">
        <v>8.5</v>
      </c>
      <c r="H2">
        <v>10</v>
      </c>
    </row>
    <row r="3" spans="1:9" ht="19" x14ac:dyDescent="0.2">
      <c r="A3" s="2" t="s">
        <v>0</v>
      </c>
      <c r="B3">
        <v>16</v>
      </c>
      <c r="C3">
        <v>30</v>
      </c>
      <c r="D3">
        <v>26</v>
      </c>
      <c r="E3">
        <v>11</v>
      </c>
      <c r="F3">
        <v>7</v>
      </c>
      <c r="G3">
        <v>7</v>
      </c>
      <c r="H3">
        <v>5</v>
      </c>
      <c r="I3">
        <f>(B3*$B$2+C3*$C$2+D3*$D$2+E3*$E$2+F3*$F$2+G3*$G$2+H3*$H$2)/100</f>
        <v>4.1399999999999997</v>
      </c>
    </row>
    <row r="4" spans="1:9" ht="19" x14ac:dyDescent="0.2">
      <c r="A4" s="2" t="s">
        <v>5</v>
      </c>
      <c r="B4">
        <v>11</v>
      </c>
      <c r="C4">
        <v>30</v>
      </c>
      <c r="D4">
        <v>26</v>
      </c>
      <c r="E4">
        <v>9</v>
      </c>
      <c r="F4">
        <v>7</v>
      </c>
      <c r="G4">
        <v>11</v>
      </c>
      <c r="H4">
        <v>6</v>
      </c>
      <c r="I4">
        <f t="shared" ref="I4:I7" si="0">(B4*$B$2+C4*$C$2+D4*$D$2+E4*$E$2+F4*$F$2+G4*$G$2+H4*$H$2)/100</f>
        <v>4.42</v>
      </c>
    </row>
    <row r="5" spans="1:9" ht="19" x14ac:dyDescent="0.2">
      <c r="A5" s="2" t="s">
        <v>4</v>
      </c>
      <c r="B5">
        <v>4</v>
      </c>
      <c r="C5">
        <v>13</v>
      </c>
      <c r="D5">
        <v>26</v>
      </c>
      <c r="E5">
        <v>37</v>
      </c>
      <c r="F5">
        <v>11</v>
      </c>
      <c r="G5">
        <v>6</v>
      </c>
      <c r="H5">
        <v>4</v>
      </c>
      <c r="I5">
        <f t="shared" si="0"/>
        <v>5.12</v>
      </c>
    </row>
    <row r="6" spans="1:9" ht="19" x14ac:dyDescent="0.2">
      <c r="A6" s="2" t="s">
        <v>1</v>
      </c>
      <c r="B6">
        <v>3</v>
      </c>
      <c r="C6">
        <v>3</v>
      </c>
      <c r="D6">
        <v>6</v>
      </c>
      <c r="E6">
        <v>6</v>
      </c>
      <c r="F6">
        <v>11</v>
      </c>
      <c r="G6">
        <v>26</v>
      </c>
      <c r="H6">
        <v>44</v>
      </c>
      <c r="I6">
        <f t="shared" si="0"/>
        <v>8.0549999999999997</v>
      </c>
    </row>
    <row r="7" spans="1:9" ht="19" x14ac:dyDescent="0.2">
      <c r="A7" s="2" t="s">
        <v>2</v>
      </c>
      <c r="B7">
        <v>1</v>
      </c>
      <c r="C7">
        <v>4</v>
      </c>
      <c r="D7">
        <v>7</v>
      </c>
      <c r="E7">
        <v>14</v>
      </c>
      <c r="F7">
        <v>20</v>
      </c>
      <c r="G7">
        <v>32</v>
      </c>
      <c r="H7">
        <v>21</v>
      </c>
      <c r="I7">
        <f t="shared" si="0"/>
        <v>7.38</v>
      </c>
    </row>
    <row r="8" spans="1:9" ht="19" x14ac:dyDescent="0.2">
      <c r="A8" s="2" t="s">
        <v>3</v>
      </c>
    </row>
    <row r="9" spans="1:9" ht="19" x14ac:dyDescent="0.2">
      <c r="A9" s="2" t="s">
        <v>8</v>
      </c>
    </row>
    <row r="10" spans="1:9" ht="19" x14ac:dyDescent="0.2">
      <c r="A10" s="2" t="s">
        <v>7</v>
      </c>
    </row>
    <row r="11" spans="1:9" ht="19" x14ac:dyDescent="0.2">
      <c r="A11" s="2" t="s">
        <v>9</v>
      </c>
    </row>
    <row r="12" spans="1:9" ht="19" x14ac:dyDescent="0.2">
      <c r="A12" s="2" t="s">
        <v>36</v>
      </c>
    </row>
    <row r="13" spans="1:9" ht="19" x14ac:dyDescent="0.2">
      <c r="A13" s="2"/>
    </row>
    <row r="14" spans="1:9" ht="19" x14ac:dyDescent="0.2">
      <c r="A14" s="2"/>
    </row>
    <row r="15" spans="1:9" ht="19" x14ac:dyDescent="0.2">
      <c r="A15" s="2"/>
    </row>
    <row r="16" spans="1:9" ht="19" x14ac:dyDescent="0.2">
      <c r="A16" s="2"/>
    </row>
    <row r="17" spans="1:1" ht="19" x14ac:dyDescent="0.2">
      <c r="A17" s="2"/>
    </row>
    <row r="18" spans="1:1" ht="19" x14ac:dyDescent="0.2">
      <c r="A18" s="2"/>
    </row>
    <row r="19" spans="1:1" ht="19" x14ac:dyDescent="0.2">
      <c r="A19" s="2"/>
    </row>
    <row r="20" spans="1:1" ht="19" x14ac:dyDescent="0.2">
      <c r="A20" s="2"/>
    </row>
    <row r="21" spans="1:1" ht="19" x14ac:dyDescent="0.2">
      <c r="A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abSelected="1" showRuler="0" topLeftCell="A12" workbookViewId="0">
      <selection activeCell="L54" sqref="L54"/>
    </sheetView>
  </sheetViews>
  <sheetFormatPr baseColWidth="10" defaultRowHeight="16" x14ac:dyDescent="0.2"/>
  <cols>
    <col min="1" max="1" width="48.1640625" customWidth="1"/>
    <col min="2" max="2" width="7.6640625" customWidth="1"/>
    <col min="3" max="3" width="25" customWidth="1"/>
    <col min="4" max="30" width="7.6640625" customWidth="1"/>
  </cols>
  <sheetData>
    <row r="1" spans="1:30" x14ac:dyDescent="0.2">
      <c r="A1" t="s">
        <v>161</v>
      </c>
      <c r="B1" t="s">
        <v>162</v>
      </c>
      <c r="C1" t="s">
        <v>163</v>
      </c>
      <c r="D1" t="s">
        <v>164</v>
      </c>
      <c r="E1" t="s">
        <v>165</v>
      </c>
      <c r="F1" t="s">
        <v>166</v>
      </c>
      <c r="G1" t="s">
        <v>167</v>
      </c>
      <c r="I1" t="s">
        <v>168</v>
      </c>
      <c r="J1" t="s">
        <v>169</v>
      </c>
      <c r="K1" t="s">
        <v>170</v>
      </c>
      <c r="L1" t="s">
        <v>171</v>
      </c>
      <c r="M1" t="s">
        <v>172</v>
      </c>
      <c r="N1" t="s">
        <v>173</v>
      </c>
      <c r="O1" t="s">
        <v>174</v>
      </c>
      <c r="P1" t="s">
        <v>175</v>
      </c>
      <c r="Q1" t="s">
        <v>176</v>
      </c>
      <c r="R1" t="s">
        <v>177</v>
      </c>
      <c r="S1" t="s">
        <v>178</v>
      </c>
      <c r="T1" t="s">
        <v>179</v>
      </c>
      <c r="U1" t="s">
        <v>180</v>
      </c>
      <c r="V1" t="s">
        <v>181</v>
      </c>
      <c r="W1" t="s">
        <v>182</v>
      </c>
      <c r="X1" t="s">
        <v>183</v>
      </c>
      <c r="Y1" t="s">
        <v>184</v>
      </c>
      <c r="Z1" t="s">
        <v>185</v>
      </c>
      <c r="AA1" t="s">
        <v>186</v>
      </c>
      <c r="AB1" t="s">
        <v>187</v>
      </c>
      <c r="AC1" t="s">
        <v>188</v>
      </c>
      <c r="AD1" t="s">
        <v>189</v>
      </c>
    </row>
    <row r="2" spans="1:30" x14ac:dyDescent="0.2">
      <c r="A2" t="s">
        <v>190</v>
      </c>
      <c r="B2" t="s">
        <v>190</v>
      </c>
      <c r="C2" t="s">
        <v>190</v>
      </c>
      <c r="D2" t="s">
        <v>190</v>
      </c>
      <c r="E2" t="s">
        <v>46</v>
      </c>
      <c r="F2" t="s">
        <v>46</v>
      </c>
      <c r="G2" t="s">
        <v>190</v>
      </c>
      <c r="H2" t="s">
        <v>191</v>
      </c>
      <c r="I2" t="s">
        <v>190</v>
      </c>
      <c r="J2" t="s">
        <v>190</v>
      </c>
      <c r="K2" t="s">
        <v>46</v>
      </c>
      <c r="L2" t="s">
        <v>46</v>
      </c>
      <c r="M2" t="s">
        <v>190</v>
      </c>
      <c r="N2" t="s">
        <v>190</v>
      </c>
      <c r="O2" t="s">
        <v>190</v>
      </c>
      <c r="P2" t="s">
        <v>190</v>
      </c>
      <c r="Q2" t="s">
        <v>190</v>
      </c>
      <c r="R2" t="s">
        <v>190</v>
      </c>
      <c r="S2" t="s">
        <v>46</v>
      </c>
      <c r="T2" t="s">
        <v>46</v>
      </c>
      <c r="U2" t="s">
        <v>190</v>
      </c>
      <c r="V2" t="s">
        <v>46</v>
      </c>
      <c r="W2" t="s">
        <v>46</v>
      </c>
      <c r="X2" t="s">
        <v>190</v>
      </c>
      <c r="Y2" t="s">
        <v>190</v>
      </c>
      <c r="Z2" t="s">
        <v>190</v>
      </c>
      <c r="AA2" t="s">
        <v>190</v>
      </c>
      <c r="AB2" t="s">
        <v>190</v>
      </c>
      <c r="AC2" t="s">
        <v>46</v>
      </c>
      <c r="AD2" t="s">
        <v>190</v>
      </c>
    </row>
    <row r="3" spans="1:30" x14ac:dyDescent="0.2">
      <c r="A3" t="s">
        <v>192</v>
      </c>
      <c r="B3" t="s">
        <v>193</v>
      </c>
      <c r="C3" t="s">
        <v>193</v>
      </c>
      <c r="D3" t="s">
        <v>194</v>
      </c>
      <c r="F3">
        <v>10</v>
      </c>
      <c r="G3" t="s">
        <v>193</v>
      </c>
      <c r="I3" t="s">
        <v>195</v>
      </c>
      <c r="J3" t="s">
        <v>193</v>
      </c>
      <c r="K3">
        <v>10</v>
      </c>
      <c r="M3" t="s">
        <v>193</v>
      </c>
      <c r="N3" t="s">
        <v>196</v>
      </c>
      <c r="O3" t="s">
        <v>193</v>
      </c>
      <c r="P3" t="s">
        <v>193</v>
      </c>
      <c r="Q3" t="s">
        <v>193</v>
      </c>
      <c r="R3" t="s">
        <v>197</v>
      </c>
      <c r="S3">
        <v>9</v>
      </c>
      <c r="U3" t="s">
        <v>193</v>
      </c>
      <c r="V3">
        <v>10</v>
      </c>
      <c r="X3" t="s">
        <v>193</v>
      </c>
      <c r="Y3" t="s">
        <v>193</v>
      </c>
      <c r="Z3" t="s">
        <v>193</v>
      </c>
      <c r="AA3" t="s">
        <v>193</v>
      </c>
      <c r="AB3" t="s">
        <v>193</v>
      </c>
      <c r="AD3" t="s">
        <v>198</v>
      </c>
    </row>
    <row r="4" spans="1:30" x14ac:dyDescent="0.2">
      <c r="A4" t="s">
        <v>199</v>
      </c>
      <c r="B4" t="s">
        <v>193</v>
      </c>
      <c r="C4" t="s">
        <v>193</v>
      </c>
      <c r="D4" t="s">
        <v>193</v>
      </c>
      <c r="F4">
        <v>10</v>
      </c>
      <c r="G4" t="s">
        <v>193</v>
      </c>
      <c r="I4" t="s">
        <v>200</v>
      </c>
      <c r="J4" t="s">
        <v>193</v>
      </c>
      <c r="K4">
        <v>10</v>
      </c>
      <c r="M4" t="s">
        <v>193</v>
      </c>
      <c r="N4" t="s">
        <v>196</v>
      </c>
      <c r="O4" t="s">
        <v>193</v>
      </c>
      <c r="P4" t="s">
        <v>193</v>
      </c>
      <c r="Q4" t="s">
        <v>193</v>
      </c>
      <c r="R4" t="s">
        <v>201</v>
      </c>
      <c r="S4">
        <v>10</v>
      </c>
      <c r="U4" t="s">
        <v>193</v>
      </c>
      <c r="V4">
        <v>10</v>
      </c>
      <c r="X4" t="s">
        <v>193</v>
      </c>
      <c r="Y4" t="s">
        <v>207</v>
      </c>
      <c r="Z4" t="s">
        <v>193</v>
      </c>
      <c r="AA4" t="s">
        <v>194</v>
      </c>
      <c r="AB4" t="s">
        <v>193</v>
      </c>
      <c r="AC4" t="s">
        <v>202</v>
      </c>
      <c r="AD4" t="s">
        <v>203</v>
      </c>
    </row>
    <row r="5" spans="1:30" x14ac:dyDescent="0.2">
      <c r="A5" t="s">
        <v>199</v>
      </c>
      <c r="B5" t="s">
        <v>193</v>
      </c>
      <c r="C5" t="s">
        <v>194</v>
      </c>
      <c r="D5" t="s">
        <v>193</v>
      </c>
      <c r="E5" t="s">
        <v>204</v>
      </c>
      <c r="F5">
        <v>8</v>
      </c>
      <c r="G5" t="s">
        <v>193</v>
      </c>
      <c r="I5" t="s">
        <v>195</v>
      </c>
      <c r="J5" t="s">
        <v>193</v>
      </c>
      <c r="K5">
        <v>7</v>
      </c>
      <c r="L5" t="s">
        <v>205</v>
      </c>
      <c r="M5" t="s">
        <v>193</v>
      </c>
      <c r="N5" t="s">
        <v>196</v>
      </c>
      <c r="O5" t="s">
        <v>193</v>
      </c>
      <c r="P5" t="s">
        <v>194</v>
      </c>
      <c r="Q5" t="s">
        <v>193</v>
      </c>
      <c r="R5" t="s">
        <v>201</v>
      </c>
      <c r="S5">
        <v>7</v>
      </c>
      <c r="T5" t="s">
        <v>206</v>
      </c>
      <c r="U5" t="s">
        <v>193</v>
      </c>
      <c r="V5">
        <v>8</v>
      </c>
      <c r="X5" t="s">
        <v>193</v>
      </c>
      <c r="Y5" t="s">
        <v>207</v>
      </c>
      <c r="Z5" t="s">
        <v>193</v>
      </c>
      <c r="AA5" t="s">
        <v>193</v>
      </c>
      <c r="AB5" t="s">
        <v>193</v>
      </c>
      <c r="AC5" t="s">
        <v>208</v>
      </c>
      <c r="AD5" t="s">
        <v>198</v>
      </c>
    </row>
    <row r="6" spans="1:30" x14ac:dyDescent="0.2">
      <c r="A6" t="s">
        <v>199</v>
      </c>
      <c r="B6" t="s">
        <v>193</v>
      </c>
      <c r="C6" t="s">
        <v>194</v>
      </c>
      <c r="D6" t="s">
        <v>193</v>
      </c>
      <c r="E6" t="s">
        <v>209</v>
      </c>
      <c r="F6">
        <v>8</v>
      </c>
      <c r="G6" t="s">
        <v>191</v>
      </c>
      <c r="H6" t="s">
        <v>210</v>
      </c>
      <c r="I6" t="s">
        <v>195</v>
      </c>
      <c r="J6" t="s">
        <v>193</v>
      </c>
      <c r="K6">
        <v>7</v>
      </c>
      <c r="L6" t="s">
        <v>211</v>
      </c>
      <c r="M6" t="s">
        <v>193</v>
      </c>
      <c r="N6" t="s">
        <v>196</v>
      </c>
      <c r="O6" t="s">
        <v>193</v>
      </c>
      <c r="P6" t="s">
        <v>194</v>
      </c>
      <c r="Q6" t="s">
        <v>193</v>
      </c>
      <c r="R6" t="s">
        <v>201</v>
      </c>
      <c r="S6">
        <v>7</v>
      </c>
      <c r="T6" t="s">
        <v>212</v>
      </c>
      <c r="U6" t="s">
        <v>194</v>
      </c>
      <c r="V6">
        <v>1</v>
      </c>
      <c r="W6" t="s">
        <v>213</v>
      </c>
      <c r="X6" t="s">
        <v>193</v>
      </c>
      <c r="Y6" t="s">
        <v>207</v>
      </c>
      <c r="Z6" t="s">
        <v>193</v>
      </c>
      <c r="AA6" t="s">
        <v>193</v>
      </c>
      <c r="AB6" t="s">
        <v>193</v>
      </c>
      <c r="AC6" t="s">
        <v>214</v>
      </c>
      <c r="AD6" t="s">
        <v>203</v>
      </c>
    </row>
    <row r="7" spans="1:30" x14ac:dyDescent="0.2">
      <c r="A7" t="s">
        <v>199</v>
      </c>
      <c r="B7" t="s">
        <v>193</v>
      </c>
      <c r="C7" t="s">
        <v>194</v>
      </c>
      <c r="D7" t="s">
        <v>194</v>
      </c>
      <c r="F7">
        <v>8</v>
      </c>
      <c r="G7" t="s">
        <v>193</v>
      </c>
      <c r="I7" t="s">
        <v>195</v>
      </c>
      <c r="J7" t="s">
        <v>193</v>
      </c>
      <c r="K7">
        <v>9</v>
      </c>
      <c r="M7" t="s">
        <v>193</v>
      </c>
      <c r="N7" t="s">
        <v>196</v>
      </c>
      <c r="O7" t="s">
        <v>193</v>
      </c>
      <c r="P7" t="s">
        <v>193</v>
      </c>
      <c r="Q7" t="s">
        <v>193</v>
      </c>
      <c r="R7" t="s">
        <v>197</v>
      </c>
      <c r="S7">
        <v>10</v>
      </c>
      <c r="U7" t="s">
        <v>193</v>
      </c>
      <c r="V7">
        <v>10</v>
      </c>
      <c r="X7" t="s">
        <v>193</v>
      </c>
      <c r="Y7" t="s">
        <v>193</v>
      </c>
      <c r="Z7" t="s">
        <v>193</v>
      </c>
      <c r="AA7" t="s">
        <v>193</v>
      </c>
      <c r="AB7" t="s">
        <v>193</v>
      </c>
      <c r="AD7" t="s">
        <v>203</v>
      </c>
    </row>
    <row r="8" spans="1:30" x14ac:dyDescent="0.2">
      <c r="A8" t="s">
        <v>199</v>
      </c>
      <c r="B8" t="s">
        <v>193</v>
      </c>
      <c r="C8" t="s">
        <v>194</v>
      </c>
      <c r="D8" t="s">
        <v>193</v>
      </c>
      <c r="E8" t="s">
        <v>215</v>
      </c>
      <c r="F8">
        <v>7</v>
      </c>
      <c r="G8" t="s">
        <v>191</v>
      </c>
      <c r="H8" t="s">
        <v>216</v>
      </c>
      <c r="I8" t="s">
        <v>195</v>
      </c>
      <c r="J8" t="s">
        <v>193</v>
      </c>
      <c r="K8">
        <v>6</v>
      </c>
      <c r="L8" t="s">
        <v>217</v>
      </c>
      <c r="M8" t="s">
        <v>193</v>
      </c>
      <c r="N8" t="s">
        <v>218</v>
      </c>
      <c r="O8" t="s">
        <v>193</v>
      </c>
      <c r="P8" t="s">
        <v>194</v>
      </c>
      <c r="Q8" t="s">
        <v>193</v>
      </c>
      <c r="R8" t="s">
        <v>201</v>
      </c>
      <c r="S8">
        <v>7</v>
      </c>
      <c r="U8" t="s">
        <v>219</v>
      </c>
      <c r="V8">
        <v>7</v>
      </c>
      <c r="X8" t="s">
        <v>193</v>
      </c>
      <c r="Y8" t="s">
        <v>207</v>
      </c>
      <c r="Z8" t="s">
        <v>193</v>
      </c>
      <c r="AA8" t="s">
        <v>193</v>
      </c>
      <c r="AB8" t="s">
        <v>194</v>
      </c>
      <c r="AC8" t="s">
        <v>220</v>
      </c>
      <c r="AD8" t="s">
        <v>198</v>
      </c>
    </row>
    <row r="9" spans="1:30" x14ac:dyDescent="0.2">
      <c r="A9" t="s">
        <v>199</v>
      </c>
      <c r="B9" t="s">
        <v>193</v>
      </c>
      <c r="C9" t="s">
        <v>194</v>
      </c>
      <c r="D9" t="s">
        <v>194</v>
      </c>
      <c r="F9">
        <v>8</v>
      </c>
      <c r="G9" t="s">
        <v>193</v>
      </c>
      <c r="I9" t="s">
        <v>221</v>
      </c>
      <c r="J9" t="s">
        <v>194</v>
      </c>
      <c r="K9">
        <v>6</v>
      </c>
      <c r="M9" t="s">
        <v>193</v>
      </c>
      <c r="N9" t="s">
        <v>218</v>
      </c>
      <c r="O9" t="s">
        <v>194</v>
      </c>
      <c r="P9" t="s">
        <v>193</v>
      </c>
      <c r="Q9" t="s">
        <v>194</v>
      </c>
      <c r="R9" t="s">
        <v>197</v>
      </c>
      <c r="S9">
        <v>6</v>
      </c>
      <c r="U9" t="s">
        <v>194</v>
      </c>
      <c r="V9">
        <v>6</v>
      </c>
      <c r="X9" t="s">
        <v>193</v>
      </c>
      <c r="Y9" t="s">
        <v>207</v>
      </c>
      <c r="Z9" t="s">
        <v>194</v>
      </c>
      <c r="AA9" t="s">
        <v>193</v>
      </c>
      <c r="AB9" t="s">
        <v>193</v>
      </c>
      <c r="AD9" t="s">
        <v>222</v>
      </c>
    </row>
    <row r="10" spans="1:30" x14ac:dyDescent="0.2">
      <c r="A10" t="s">
        <v>199</v>
      </c>
      <c r="B10" t="s">
        <v>193</v>
      </c>
      <c r="C10" t="s">
        <v>194</v>
      </c>
      <c r="D10" t="s">
        <v>193</v>
      </c>
      <c r="E10" t="s">
        <v>223</v>
      </c>
      <c r="F10">
        <v>6</v>
      </c>
      <c r="G10" t="s">
        <v>193</v>
      </c>
      <c r="I10" t="s">
        <v>195</v>
      </c>
      <c r="J10" t="s">
        <v>193</v>
      </c>
      <c r="K10">
        <v>6</v>
      </c>
      <c r="L10" t="s">
        <v>224</v>
      </c>
      <c r="M10" t="s">
        <v>193</v>
      </c>
      <c r="N10" t="s">
        <v>225</v>
      </c>
      <c r="O10" t="s">
        <v>193</v>
      </c>
      <c r="P10" t="s">
        <v>193</v>
      </c>
      <c r="Q10" t="s">
        <v>193</v>
      </c>
      <c r="R10" t="s">
        <v>201</v>
      </c>
      <c r="S10">
        <v>7</v>
      </c>
      <c r="U10" t="s">
        <v>193</v>
      </c>
      <c r="V10">
        <v>7</v>
      </c>
      <c r="X10" t="s">
        <v>193</v>
      </c>
      <c r="Y10" t="s">
        <v>207</v>
      </c>
      <c r="Z10" t="s">
        <v>193</v>
      </c>
      <c r="AA10" t="s">
        <v>193</v>
      </c>
      <c r="AB10" t="s">
        <v>193</v>
      </c>
      <c r="AC10" t="s">
        <v>226</v>
      </c>
      <c r="AD10" t="s">
        <v>198</v>
      </c>
    </row>
    <row r="11" spans="1:30" x14ac:dyDescent="0.2">
      <c r="A11" t="s">
        <v>227</v>
      </c>
      <c r="B11" t="s">
        <v>193</v>
      </c>
      <c r="C11" t="s">
        <v>193</v>
      </c>
      <c r="D11" t="s">
        <v>193</v>
      </c>
      <c r="F11">
        <v>6</v>
      </c>
      <c r="G11" t="s">
        <v>193</v>
      </c>
      <c r="I11" t="s">
        <v>195</v>
      </c>
      <c r="J11" t="s">
        <v>193</v>
      </c>
      <c r="K11">
        <v>9</v>
      </c>
      <c r="M11" t="s">
        <v>193</v>
      </c>
      <c r="N11" t="s">
        <v>196</v>
      </c>
      <c r="O11" t="s">
        <v>193</v>
      </c>
      <c r="P11" t="s">
        <v>193</v>
      </c>
      <c r="Q11" t="s">
        <v>193</v>
      </c>
      <c r="R11" t="s">
        <v>201</v>
      </c>
      <c r="S11">
        <v>5</v>
      </c>
      <c r="T11" t="s">
        <v>228</v>
      </c>
      <c r="U11" t="s">
        <v>193</v>
      </c>
      <c r="V11">
        <v>7</v>
      </c>
      <c r="X11" t="s">
        <v>193</v>
      </c>
      <c r="Y11" t="s">
        <v>207</v>
      </c>
      <c r="Z11" t="s">
        <v>193</v>
      </c>
      <c r="AA11" t="s">
        <v>193</v>
      </c>
      <c r="AB11" t="s">
        <v>193</v>
      </c>
      <c r="AD11" t="s">
        <v>203</v>
      </c>
    </row>
    <row r="12" spans="1:30" x14ac:dyDescent="0.2">
      <c r="A12" t="s">
        <v>192</v>
      </c>
      <c r="B12" t="s">
        <v>193</v>
      </c>
      <c r="C12" t="s">
        <v>193</v>
      </c>
      <c r="D12" t="s">
        <v>193</v>
      </c>
      <c r="E12" t="s">
        <v>194</v>
      </c>
      <c r="F12">
        <v>8</v>
      </c>
      <c r="G12" t="s">
        <v>193</v>
      </c>
      <c r="I12" t="s">
        <v>195</v>
      </c>
      <c r="J12" t="s">
        <v>193</v>
      </c>
      <c r="K12">
        <v>9</v>
      </c>
      <c r="L12" t="s">
        <v>229</v>
      </c>
      <c r="M12" t="s">
        <v>193</v>
      </c>
      <c r="N12" t="s">
        <v>196</v>
      </c>
      <c r="O12" t="s">
        <v>193</v>
      </c>
      <c r="P12" t="s">
        <v>193</v>
      </c>
      <c r="Q12" t="s">
        <v>193</v>
      </c>
      <c r="R12" t="s">
        <v>201</v>
      </c>
      <c r="S12">
        <v>9</v>
      </c>
      <c r="T12" t="s">
        <v>230</v>
      </c>
      <c r="U12" t="s">
        <v>193</v>
      </c>
      <c r="V12">
        <v>5</v>
      </c>
      <c r="W12" t="s">
        <v>231</v>
      </c>
      <c r="X12" t="s">
        <v>193</v>
      </c>
      <c r="Y12" t="s">
        <v>193</v>
      </c>
      <c r="Z12" t="s">
        <v>193</v>
      </c>
      <c r="AA12" t="s">
        <v>193</v>
      </c>
      <c r="AB12" t="s">
        <v>193</v>
      </c>
      <c r="AC12" t="s">
        <v>232</v>
      </c>
      <c r="AD12" t="s">
        <v>203</v>
      </c>
    </row>
    <row r="13" spans="1:30" x14ac:dyDescent="0.2">
      <c r="A13" t="s">
        <v>192</v>
      </c>
      <c r="B13" t="s">
        <v>193</v>
      </c>
      <c r="C13" t="s">
        <v>193</v>
      </c>
      <c r="D13" t="s">
        <v>193</v>
      </c>
      <c r="F13">
        <v>7</v>
      </c>
      <c r="G13" t="s">
        <v>191</v>
      </c>
      <c r="H13" t="s">
        <v>233</v>
      </c>
      <c r="I13" t="s">
        <v>221</v>
      </c>
      <c r="J13" t="s">
        <v>193</v>
      </c>
      <c r="K13">
        <v>10</v>
      </c>
      <c r="L13" t="s">
        <v>234</v>
      </c>
      <c r="M13" t="s">
        <v>193</v>
      </c>
      <c r="N13" t="s">
        <v>196</v>
      </c>
      <c r="O13" t="s">
        <v>193</v>
      </c>
      <c r="P13" t="s">
        <v>193</v>
      </c>
      <c r="Q13" t="s">
        <v>193</v>
      </c>
      <c r="R13" t="s">
        <v>197</v>
      </c>
      <c r="S13">
        <v>8</v>
      </c>
      <c r="T13" t="s">
        <v>235</v>
      </c>
      <c r="U13" t="s">
        <v>193</v>
      </c>
      <c r="V13">
        <v>8</v>
      </c>
      <c r="X13" t="s">
        <v>193</v>
      </c>
      <c r="Y13" t="s">
        <v>193</v>
      </c>
      <c r="Z13" t="s">
        <v>193</v>
      </c>
      <c r="AA13" t="s">
        <v>193</v>
      </c>
      <c r="AB13" t="s">
        <v>193</v>
      </c>
      <c r="AC13" t="s">
        <v>236</v>
      </c>
      <c r="AD13" t="s">
        <v>203</v>
      </c>
    </row>
    <row r="15" spans="1:30" x14ac:dyDescent="0.2">
      <c r="C15" t="str">
        <f>C1</f>
        <v>The text provided below each topic name corresponds to the Wikipedia article about that topic. Is this immediately obvious?</v>
      </c>
      <c r="D15" t="str">
        <f>D1</f>
        <v>Does it need to be made more clear that the extract is from Wikipedia?</v>
      </c>
      <c r="E15" t="str">
        <f t="shared" ref="E15:AD15" si="0">E1</f>
        <v>Do you have any further comments on the search screen?</v>
      </c>
      <c r="F15" t="str">
        <f t="shared" si="0"/>
        <v>On a scale of 1 to 10, with 1 being very poor, and 10 being very good, how would you rate the look and feel of this screen?</v>
      </c>
      <c r="G15" t="str">
        <f t="shared" si="0"/>
        <v>Do you feel that the layout of articles is appropriate?</v>
      </c>
      <c r="H15">
        <f t="shared" si="0"/>
        <v>0</v>
      </c>
      <c r="I15" t="str">
        <f t="shared" si="0"/>
        <v>Click on the subscribe button. Were you prompted to log in?</v>
      </c>
      <c r="J15" t="str">
        <f t="shared" si="0"/>
        <v>Please log in, if you haven't before. Did you subscribe successfully to the topic?</v>
      </c>
      <c r="K15" t="str">
        <f t="shared" si="0"/>
        <v>On a scale of 1 to 10, with 1 being very poor, and 10 being very good, how would you rate the look and feel of the article viewer?</v>
      </c>
      <c r="L15" t="str">
        <f t="shared" si="0"/>
        <v>Please give reasoning for your answer above (optional)</v>
      </c>
      <c r="M15" t="str">
        <f t="shared" si="0"/>
        <v>Deselect the Independent from the right. Does the summary provided change?</v>
      </c>
      <c r="N15" t="str">
        <f t="shared" si="0"/>
        <v>Does it suffice for the text to simply just change by itself on deselecting a source, or should there be an accompanying message to notify the user?</v>
      </c>
      <c r="O15" t="str">
        <f t="shared" si="0"/>
        <v>Select Show Summary Annotations. Is the text in the article body now highlighted?</v>
      </c>
      <c r="P15" t="str">
        <f t="shared" si="0"/>
        <v>Is it clear what the highlighted colour of the text represents</v>
      </c>
      <c r="Q15" t="str">
        <f t="shared" si="0"/>
        <v>Click on a line of the article text. Does a popover appear?</v>
      </c>
      <c r="R15" t="str">
        <f t="shared" si="0"/>
        <v>Does there need to be a clear message to the user that clicking on the article text will reveal the popover?</v>
      </c>
      <c r="S15" t="str">
        <f t="shared" si="0"/>
        <v>Overall, what score would you give to the summary annotations?</v>
      </c>
      <c r="T15" t="str">
        <f t="shared" si="0"/>
        <v>Please justify your above answer (optional)</v>
      </c>
      <c r="U15" t="str">
        <f t="shared" si="0"/>
        <v>Does your subscription for "Russia" appear?</v>
      </c>
      <c r="V15" t="str">
        <f t="shared" si="0"/>
        <v>On a scale of 1 to 10, how would you rate this page, as a dashboard for a user?</v>
      </c>
      <c r="W15" t="str">
        <f t="shared" si="0"/>
        <v>Please justify your answer above (optional)</v>
      </c>
      <c r="X15" t="str">
        <f t="shared" si="0"/>
        <v>Now select "Settings" in the navigation bar. Does your subscription to Russia show up, with a grid of outlets in a settings form?</v>
      </c>
      <c r="Y15" t="str">
        <f t="shared" si="0"/>
        <v>Does clicking on sources to deselect or select them feel intuitive?</v>
      </c>
      <c r="Z15" t="str">
        <f t="shared" si="0"/>
        <v>Now deselect Independent and Reuters and click save. Should a message appear with a status of the saving for the user?</v>
      </c>
      <c r="AA15" t="str">
        <f t="shared" si="0"/>
        <v>Now return to the previous article, which is at &lt;a href="http://kunalnewsaggregator.co.uk/topic/591e3c74acea821e2b7e6c02/article/5922f32facea820ecf8e0204"&gt;this link&lt;/a&gt;. Is the Independent and Reuters deselected by default?</v>
      </c>
      <c r="AB15" t="str">
        <f t="shared" si="0"/>
        <v>Was it intuitive that changing default sources was what you were doing in the settings page?</v>
      </c>
      <c r="AC15" t="str">
        <f t="shared" si="0"/>
        <v>Do you have any general feedback you'd like to give? If you encountered any bugs, please mention them here.</v>
      </c>
      <c r="AD15" t="str">
        <f t="shared" si="0"/>
        <v>How did you feel about the concept of logging in using solely an email address?</v>
      </c>
    </row>
    <row r="16" spans="1:30" x14ac:dyDescent="0.2">
      <c r="B16" t="s">
        <v>193</v>
      </c>
      <c r="C16">
        <f>COUNTIF(C3:C13, "Yes")</f>
        <v>5</v>
      </c>
      <c r="D16">
        <f>COUNTIF(D3:D13, "Yes")</f>
        <v>8</v>
      </c>
      <c r="E16">
        <f t="shared" ref="E16:AD16" si="1">COUNTIF(E3:E13, "Yes")</f>
        <v>0</v>
      </c>
      <c r="F16">
        <f t="shared" si="1"/>
        <v>0</v>
      </c>
      <c r="G16">
        <f t="shared" si="1"/>
        <v>8</v>
      </c>
      <c r="H16">
        <f t="shared" si="1"/>
        <v>0</v>
      </c>
      <c r="I16">
        <f t="shared" si="1"/>
        <v>0</v>
      </c>
      <c r="J16">
        <f t="shared" si="1"/>
        <v>10</v>
      </c>
      <c r="K16">
        <f t="shared" si="1"/>
        <v>0</v>
      </c>
      <c r="L16">
        <f t="shared" si="1"/>
        <v>0</v>
      </c>
      <c r="M16">
        <f t="shared" si="1"/>
        <v>11</v>
      </c>
      <c r="N16">
        <f t="shared" si="1"/>
        <v>0</v>
      </c>
      <c r="O16">
        <f t="shared" si="1"/>
        <v>10</v>
      </c>
      <c r="P16">
        <f t="shared" si="1"/>
        <v>8</v>
      </c>
      <c r="Q16">
        <f t="shared" si="1"/>
        <v>10</v>
      </c>
      <c r="R16">
        <f t="shared" si="1"/>
        <v>0</v>
      </c>
      <c r="S16">
        <f t="shared" si="1"/>
        <v>0</v>
      </c>
      <c r="T16">
        <f t="shared" si="1"/>
        <v>0</v>
      </c>
      <c r="U16">
        <f t="shared" si="1"/>
        <v>8</v>
      </c>
      <c r="V16">
        <f t="shared" si="1"/>
        <v>0</v>
      </c>
      <c r="W16">
        <f t="shared" si="1"/>
        <v>0</v>
      </c>
      <c r="X16">
        <f t="shared" si="1"/>
        <v>11</v>
      </c>
      <c r="Y16">
        <f t="shared" si="1"/>
        <v>4</v>
      </c>
      <c r="Z16">
        <f t="shared" si="1"/>
        <v>10</v>
      </c>
      <c r="AA16">
        <f t="shared" si="1"/>
        <v>10</v>
      </c>
      <c r="AB16">
        <f t="shared" si="1"/>
        <v>10</v>
      </c>
      <c r="AC16">
        <f t="shared" si="1"/>
        <v>0</v>
      </c>
      <c r="AD16">
        <f t="shared" si="1"/>
        <v>0</v>
      </c>
    </row>
    <row r="17" spans="1:33" x14ac:dyDescent="0.2">
      <c r="B17" t="s">
        <v>194</v>
      </c>
      <c r="C17">
        <f>COUNTIF(C3:C13, "No")</f>
        <v>6</v>
      </c>
      <c r="D17">
        <f>COUNTIF(D3:D13, "No")</f>
        <v>3</v>
      </c>
      <c r="E17">
        <f t="shared" ref="E17:AD17" si="2">COUNTIF(E3:E13, "No")</f>
        <v>1</v>
      </c>
      <c r="F17">
        <f t="shared" si="2"/>
        <v>0</v>
      </c>
      <c r="G17">
        <f t="shared" si="2"/>
        <v>0</v>
      </c>
      <c r="H17">
        <f t="shared" si="2"/>
        <v>0</v>
      </c>
      <c r="I17">
        <f t="shared" si="2"/>
        <v>0</v>
      </c>
      <c r="J17">
        <f t="shared" si="2"/>
        <v>1</v>
      </c>
      <c r="K17">
        <f t="shared" si="2"/>
        <v>0</v>
      </c>
      <c r="L17">
        <f t="shared" si="2"/>
        <v>0</v>
      </c>
      <c r="M17">
        <f t="shared" si="2"/>
        <v>0</v>
      </c>
      <c r="N17">
        <f t="shared" si="2"/>
        <v>0</v>
      </c>
      <c r="O17">
        <f t="shared" si="2"/>
        <v>1</v>
      </c>
      <c r="P17">
        <f t="shared" si="2"/>
        <v>3</v>
      </c>
      <c r="Q17">
        <f t="shared" si="2"/>
        <v>1</v>
      </c>
      <c r="R17">
        <f t="shared" si="2"/>
        <v>0</v>
      </c>
      <c r="S17">
        <f t="shared" si="2"/>
        <v>0</v>
      </c>
      <c r="T17">
        <f t="shared" si="2"/>
        <v>0</v>
      </c>
      <c r="U17">
        <f t="shared" si="2"/>
        <v>2</v>
      </c>
      <c r="V17">
        <f t="shared" si="2"/>
        <v>0</v>
      </c>
      <c r="W17">
        <f t="shared" si="2"/>
        <v>0</v>
      </c>
      <c r="X17">
        <f t="shared" si="2"/>
        <v>0</v>
      </c>
      <c r="Y17">
        <f>COUNTIF(Y3:Y13, "*No*")</f>
        <v>7</v>
      </c>
      <c r="Z17">
        <f t="shared" si="2"/>
        <v>1</v>
      </c>
      <c r="AA17">
        <f t="shared" si="2"/>
        <v>1</v>
      </c>
      <c r="AB17">
        <f t="shared" si="2"/>
        <v>1</v>
      </c>
      <c r="AC17">
        <f t="shared" si="2"/>
        <v>0</v>
      </c>
      <c r="AD17">
        <f t="shared" si="2"/>
        <v>0</v>
      </c>
    </row>
    <row r="18" spans="1:33" x14ac:dyDescent="0.2">
      <c r="A18">
        <v>1</v>
      </c>
      <c r="B18">
        <v>2</v>
      </c>
      <c r="C18">
        <v>3</v>
      </c>
      <c r="D18">
        <v>4</v>
      </c>
      <c r="E18">
        <v>5</v>
      </c>
      <c r="F18">
        <v>6</v>
      </c>
      <c r="G18">
        <v>7</v>
      </c>
      <c r="H18">
        <v>8</v>
      </c>
      <c r="I18">
        <v>9</v>
      </c>
      <c r="J18">
        <v>10</v>
      </c>
      <c r="K18">
        <v>11</v>
      </c>
      <c r="L18">
        <v>12</v>
      </c>
      <c r="M18">
        <v>13</v>
      </c>
      <c r="N18">
        <v>14</v>
      </c>
      <c r="O18">
        <v>15</v>
      </c>
      <c r="P18">
        <v>16</v>
      </c>
      <c r="Q18">
        <v>17</v>
      </c>
      <c r="R18">
        <v>18</v>
      </c>
      <c r="S18">
        <v>19</v>
      </c>
      <c r="T18">
        <v>20</v>
      </c>
      <c r="U18">
        <v>21</v>
      </c>
      <c r="V18">
        <v>22</v>
      </c>
      <c r="W18">
        <v>23</v>
      </c>
      <c r="X18">
        <v>24</v>
      </c>
      <c r="Y18">
        <v>25</v>
      </c>
      <c r="Z18">
        <v>26</v>
      </c>
      <c r="AA18">
        <v>27</v>
      </c>
      <c r="AB18">
        <v>28</v>
      </c>
      <c r="AC18">
        <v>29</v>
      </c>
      <c r="AD18">
        <v>30</v>
      </c>
    </row>
    <row r="23" spans="1:33" x14ac:dyDescent="0.2">
      <c r="S23" t="str">
        <f>Y1</f>
        <v>Does clicking on sources to deselect or select them feel intuitive?</v>
      </c>
      <c r="AD23" t="str">
        <f>F1</f>
        <v>On a scale of 1 to 10, with 1 being very poor, and 10 being very good, how would you rate the look and feel of this screen?</v>
      </c>
      <c r="AE23" t="str">
        <f>K1</f>
        <v>On a scale of 1 to 10, with 1 being very poor, and 10 being very good, how would you rate the look and feel of the article viewer?</v>
      </c>
      <c r="AF23" t="str">
        <f>S1</f>
        <v>Overall, what score would you give to the summary annotations?</v>
      </c>
      <c r="AG23" t="str">
        <f>V1</f>
        <v>On a scale of 1 to 10, how would you rate this page, as a dashboard for a user?</v>
      </c>
    </row>
    <row r="24" spans="1:33" x14ac:dyDescent="0.2">
      <c r="R24" t="s">
        <v>193</v>
      </c>
      <c r="S24">
        <f>COUNTIF(Y3:Y13, "Yes")</f>
        <v>4</v>
      </c>
      <c r="AC24" t="s">
        <v>20</v>
      </c>
      <c r="AD24">
        <f>AVERAGE(F3:F13)</f>
        <v>7.8181818181818183</v>
      </c>
      <c r="AE24">
        <f>AVERAGE(K3:K13)</f>
        <v>8.0909090909090917</v>
      </c>
      <c r="AF24">
        <f>AVERAGE(S3:S13)</f>
        <v>7.7272727272727275</v>
      </c>
      <c r="AG24">
        <f>AVERAGE(V3:V13)</f>
        <v>7.1818181818181817</v>
      </c>
    </row>
    <row r="25" spans="1:33" x14ac:dyDescent="0.2">
      <c r="R25" t="s">
        <v>194</v>
      </c>
      <c r="S25">
        <f>COUNTIF(Y3:Y13, "*No*")</f>
        <v>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
  <sheetViews>
    <sheetView showRuler="0" topLeftCell="A15" workbookViewId="0">
      <selection activeCell="B20" sqref="B20:C21"/>
    </sheetView>
  </sheetViews>
  <sheetFormatPr baseColWidth="10" defaultRowHeight="16" x14ac:dyDescent="0.2"/>
  <cols>
    <col min="1" max="1" width="13.1640625" customWidth="1"/>
  </cols>
  <sheetData>
    <row r="2" spans="1:25" x14ac:dyDescent="0.2">
      <c r="A2" t="s">
        <v>37</v>
      </c>
      <c r="B2" t="s">
        <v>38</v>
      </c>
      <c r="C2" t="s">
        <v>39</v>
      </c>
      <c r="D2" t="s">
        <v>37</v>
      </c>
      <c r="E2" t="s">
        <v>38</v>
      </c>
      <c r="F2" t="s">
        <v>39</v>
      </c>
      <c r="G2" t="s">
        <v>37</v>
      </c>
      <c r="H2" t="s">
        <v>38</v>
      </c>
      <c r="I2" t="s">
        <v>39</v>
      </c>
      <c r="J2" t="s">
        <v>40</v>
      </c>
      <c r="K2" t="s">
        <v>41</v>
      </c>
      <c r="L2" t="s">
        <v>42</v>
      </c>
      <c r="M2" t="s">
        <v>41</v>
      </c>
      <c r="N2" t="s">
        <v>42</v>
      </c>
      <c r="O2" t="s">
        <v>41</v>
      </c>
      <c r="P2" t="s">
        <v>42</v>
      </c>
      <c r="Q2" t="s">
        <v>41</v>
      </c>
      <c r="R2" t="s">
        <v>42</v>
      </c>
      <c r="S2" t="s">
        <v>43</v>
      </c>
      <c r="T2" t="s">
        <v>44</v>
      </c>
      <c r="U2" t="s">
        <v>45</v>
      </c>
      <c r="V2" t="s">
        <v>44</v>
      </c>
      <c r="W2" t="s">
        <v>45</v>
      </c>
      <c r="X2" t="s">
        <v>44</v>
      </c>
      <c r="Y2" t="s">
        <v>45</v>
      </c>
    </row>
    <row r="3" spans="1:25" x14ac:dyDescent="0.2">
      <c r="A3" t="s">
        <v>46</v>
      </c>
      <c r="B3" t="s">
        <v>46</v>
      </c>
      <c r="C3" t="s">
        <v>46</v>
      </c>
      <c r="D3" t="s">
        <v>46</v>
      </c>
      <c r="E3" t="s">
        <v>46</v>
      </c>
      <c r="F3" t="s">
        <v>46</v>
      </c>
      <c r="G3" t="s">
        <v>46</v>
      </c>
      <c r="H3" t="s">
        <v>46</v>
      </c>
      <c r="I3" t="s">
        <v>46</v>
      </c>
      <c r="J3" t="s">
        <v>46</v>
      </c>
      <c r="K3" t="s">
        <v>46</v>
      </c>
      <c r="L3" t="s">
        <v>46</v>
      </c>
      <c r="M3" t="s">
        <v>46</v>
      </c>
      <c r="N3" t="s">
        <v>46</v>
      </c>
      <c r="O3" t="s">
        <v>46</v>
      </c>
      <c r="P3" t="s">
        <v>46</v>
      </c>
      <c r="Q3" t="s">
        <v>46</v>
      </c>
      <c r="R3" t="s">
        <v>46</v>
      </c>
      <c r="S3" t="s">
        <v>46</v>
      </c>
      <c r="T3" t="s">
        <v>46</v>
      </c>
      <c r="U3" t="s">
        <v>46</v>
      </c>
      <c r="V3" t="s">
        <v>46</v>
      </c>
      <c r="W3" t="s">
        <v>46</v>
      </c>
      <c r="X3" t="s">
        <v>46</v>
      </c>
      <c r="Y3" t="s">
        <v>46</v>
      </c>
    </row>
    <row r="4" spans="1:25" x14ac:dyDescent="0.2">
      <c r="A4">
        <v>8</v>
      </c>
      <c r="B4" t="s">
        <v>47</v>
      </c>
      <c r="D4">
        <v>9</v>
      </c>
      <c r="G4">
        <v>6</v>
      </c>
      <c r="H4" t="s">
        <v>48</v>
      </c>
      <c r="K4">
        <v>5</v>
      </c>
      <c r="L4" t="s">
        <v>49</v>
      </c>
      <c r="M4">
        <v>5</v>
      </c>
      <c r="N4" t="s">
        <v>50</v>
      </c>
      <c r="O4">
        <v>5</v>
      </c>
      <c r="P4" t="s">
        <v>51</v>
      </c>
      <c r="Q4">
        <v>5</v>
      </c>
      <c r="S4" t="s">
        <v>52</v>
      </c>
      <c r="T4">
        <v>8</v>
      </c>
      <c r="V4">
        <v>9</v>
      </c>
      <c r="X4">
        <v>8</v>
      </c>
    </row>
    <row r="5" spans="1:25" x14ac:dyDescent="0.2">
      <c r="A5">
        <v>8</v>
      </c>
      <c r="B5" t="s">
        <v>53</v>
      </c>
      <c r="D5">
        <v>6</v>
      </c>
      <c r="E5" t="s">
        <v>54</v>
      </c>
      <c r="F5" t="s">
        <v>55</v>
      </c>
      <c r="G5">
        <v>8</v>
      </c>
      <c r="I5" t="s">
        <v>56</v>
      </c>
      <c r="K5">
        <v>3</v>
      </c>
      <c r="M5">
        <v>5</v>
      </c>
      <c r="O5">
        <v>4</v>
      </c>
      <c r="Q5">
        <v>4</v>
      </c>
      <c r="T5">
        <v>8</v>
      </c>
      <c r="U5" t="s">
        <v>57</v>
      </c>
      <c r="V5">
        <v>8</v>
      </c>
      <c r="X5">
        <v>10</v>
      </c>
      <c r="Y5" t="s">
        <v>58</v>
      </c>
    </row>
    <row r="6" spans="1:25" x14ac:dyDescent="0.2">
      <c r="A6">
        <v>6</v>
      </c>
      <c r="C6" t="s">
        <v>59</v>
      </c>
      <c r="D6">
        <v>2</v>
      </c>
      <c r="F6" t="s">
        <v>60</v>
      </c>
      <c r="G6">
        <v>4</v>
      </c>
      <c r="I6" t="s">
        <v>61</v>
      </c>
      <c r="K6">
        <v>1</v>
      </c>
      <c r="L6" t="s">
        <v>62</v>
      </c>
      <c r="M6">
        <v>5</v>
      </c>
      <c r="N6" t="s">
        <v>63</v>
      </c>
      <c r="O6">
        <v>5</v>
      </c>
      <c r="Q6">
        <v>5</v>
      </c>
      <c r="T6">
        <v>10</v>
      </c>
      <c r="V6">
        <v>10</v>
      </c>
      <c r="X6">
        <v>10</v>
      </c>
    </row>
    <row r="7" spans="1:25" x14ac:dyDescent="0.2">
      <c r="A7">
        <v>8</v>
      </c>
      <c r="B7" s="8" t="s">
        <v>64</v>
      </c>
      <c r="C7" t="s">
        <v>65</v>
      </c>
      <c r="D7">
        <v>2</v>
      </c>
      <c r="E7" t="s">
        <v>66</v>
      </c>
      <c r="F7" t="s">
        <v>67</v>
      </c>
      <c r="G7">
        <v>7</v>
      </c>
      <c r="H7" t="s">
        <v>68</v>
      </c>
      <c r="I7" t="s">
        <v>69</v>
      </c>
      <c r="K7">
        <v>1</v>
      </c>
      <c r="L7" t="s">
        <v>70</v>
      </c>
      <c r="M7">
        <v>5</v>
      </c>
      <c r="N7" t="s">
        <v>71</v>
      </c>
      <c r="O7">
        <v>5</v>
      </c>
      <c r="P7" t="s">
        <v>72</v>
      </c>
      <c r="Q7">
        <v>5</v>
      </c>
      <c r="T7">
        <v>8</v>
      </c>
      <c r="U7" t="s">
        <v>73</v>
      </c>
      <c r="V7">
        <v>8</v>
      </c>
      <c r="X7">
        <v>7</v>
      </c>
      <c r="Y7" t="s">
        <v>74</v>
      </c>
    </row>
    <row r="8" spans="1:25" x14ac:dyDescent="0.2">
      <c r="A8">
        <v>7</v>
      </c>
      <c r="C8" t="s">
        <v>75</v>
      </c>
      <c r="D8">
        <v>3</v>
      </c>
      <c r="F8" t="s">
        <v>76</v>
      </c>
      <c r="G8">
        <v>7</v>
      </c>
      <c r="I8" t="s">
        <v>77</v>
      </c>
      <c r="J8" t="s">
        <v>78</v>
      </c>
      <c r="K8">
        <v>3</v>
      </c>
      <c r="M8">
        <v>3</v>
      </c>
      <c r="O8">
        <v>3</v>
      </c>
      <c r="Q8">
        <v>3</v>
      </c>
      <c r="T8">
        <v>4</v>
      </c>
      <c r="V8">
        <v>5</v>
      </c>
      <c r="X8">
        <v>5</v>
      </c>
    </row>
    <row r="9" spans="1:25" x14ac:dyDescent="0.2">
      <c r="A9">
        <v>8</v>
      </c>
      <c r="D9">
        <v>9</v>
      </c>
      <c r="G9">
        <v>8</v>
      </c>
      <c r="K9">
        <v>5</v>
      </c>
      <c r="M9">
        <v>4</v>
      </c>
      <c r="O9">
        <v>5</v>
      </c>
      <c r="Q9">
        <v>4</v>
      </c>
      <c r="T9">
        <v>8</v>
      </c>
      <c r="V9">
        <v>9</v>
      </c>
      <c r="X9">
        <v>9</v>
      </c>
    </row>
    <row r="10" spans="1:25" x14ac:dyDescent="0.2">
      <c r="A10">
        <v>7</v>
      </c>
      <c r="B10" t="s">
        <v>79</v>
      </c>
      <c r="C10" t="s">
        <v>80</v>
      </c>
      <c r="D10">
        <v>7</v>
      </c>
      <c r="E10" t="s">
        <v>81</v>
      </c>
      <c r="F10" t="s">
        <v>82</v>
      </c>
      <c r="G10">
        <v>8</v>
      </c>
      <c r="H10" t="s">
        <v>83</v>
      </c>
      <c r="I10" t="s">
        <v>84</v>
      </c>
      <c r="J10" t="s">
        <v>85</v>
      </c>
      <c r="K10">
        <v>3</v>
      </c>
      <c r="L10" t="s">
        <v>86</v>
      </c>
      <c r="M10">
        <v>5</v>
      </c>
      <c r="N10" t="s">
        <v>87</v>
      </c>
      <c r="O10">
        <v>5</v>
      </c>
      <c r="P10" t="s">
        <v>87</v>
      </c>
      <c r="Q10">
        <v>5</v>
      </c>
      <c r="R10" t="s">
        <v>87</v>
      </c>
      <c r="S10" t="s">
        <v>88</v>
      </c>
      <c r="T10">
        <v>8</v>
      </c>
      <c r="U10" t="s">
        <v>89</v>
      </c>
      <c r="V10">
        <v>8</v>
      </c>
      <c r="W10" t="s">
        <v>90</v>
      </c>
      <c r="X10">
        <v>10</v>
      </c>
      <c r="Y10" t="s">
        <v>91</v>
      </c>
    </row>
    <row r="11" spans="1:25" x14ac:dyDescent="0.2">
      <c r="A11">
        <v>8</v>
      </c>
      <c r="B11" t="s">
        <v>92</v>
      </c>
      <c r="C11" t="s">
        <v>93</v>
      </c>
      <c r="D11">
        <v>5</v>
      </c>
      <c r="E11" t="s">
        <v>94</v>
      </c>
      <c r="F11" t="s">
        <v>95</v>
      </c>
      <c r="G11">
        <v>7</v>
      </c>
      <c r="H11" t="s">
        <v>96</v>
      </c>
      <c r="I11" t="s">
        <v>97</v>
      </c>
      <c r="J11" t="s">
        <v>98</v>
      </c>
      <c r="K11">
        <v>1</v>
      </c>
      <c r="L11" t="s">
        <v>99</v>
      </c>
      <c r="M11">
        <v>5</v>
      </c>
      <c r="O11">
        <v>4</v>
      </c>
      <c r="P11" t="s">
        <v>100</v>
      </c>
      <c r="Q11">
        <v>5</v>
      </c>
      <c r="T11">
        <v>6</v>
      </c>
      <c r="U11" t="s">
        <v>101</v>
      </c>
      <c r="V11">
        <v>9</v>
      </c>
      <c r="W11" t="s">
        <v>102</v>
      </c>
      <c r="X11">
        <v>10</v>
      </c>
      <c r="Y11" t="s">
        <v>103</v>
      </c>
    </row>
    <row r="12" spans="1:25" x14ac:dyDescent="0.2">
      <c r="A12">
        <v>9</v>
      </c>
      <c r="B12" t="s">
        <v>104</v>
      </c>
      <c r="C12" t="s">
        <v>105</v>
      </c>
      <c r="D12">
        <v>1</v>
      </c>
      <c r="E12" t="s">
        <v>106</v>
      </c>
      <c r="F12" t="s">
        <v>107</v>
      </c>
      <c r="G12">
        <v>3</v>
      </c>
      <c r="H12" t="s">
        <v>108</v>
      </c>
      <c r="I12" t="s">
        <v>109</v>
      </c>
      <c r="K12">
        <v>1</v>
      </c>
      <c r="L12" t="s">
        <v>110</v>
      </c>
      <c r="M12">
        <v>5</v>
      </c>
      <c r="N12" t="s">
        <v>111</v>
      </c>
      <c r="O12">
        <v>3</v>
      </c>
      <c r="P12" t="s">
        <v>112</v>
      </c>
      <c r="Q12">
        <v>5</v>
      </c>
      <c r="R12" t="s">
        <v>113</v>
      </c>
      <c r="T12">
        <v>8</v>
      </c>
      <c r="V12">
        <v>10</v>
      </c>
      <c r="X12">
        <v>10</v>
      </c>
    </row>
    <row r="13" spans="1:25" x14ac:dyDescent="0.2">
      <c r="A13">
        <v>5</v>
      </c>
      <c r="B13" t="s">
        <v>114</v>
      </c>
      <c r="C13" t="s">
        <v>115</v>
      </c>
      <c r="D13">
        <v>3</v>
      </c>
      <c r="E13" t="s">
        <v>116</v>
      </c>
      <c r="F13" t="s">
        <v>117</v>
      </c>
      <c r="G13">
        <v>7</v>
      </c>
      <c r="H13" t="s">
        <v>118</v>
      </c>
      <c r="I13" t="s">
        <v>119</v>
      </c>
      <c r="K13">
        <v>4</v>
      </c>
      <c r="L13" t="s">
        <v>120</v>
      </c>
      <c r="M13">
        <v>5</v>
      </c>
      <c r="N13" t="s">
        <v>121</v>
      </c>
      <c r="O13">
        <v>5</v>
      </c>
      <c r="P13" t="s">
        <v>122</v>
      </c>
      <c r="Q13">
        <v>5</v>
      </c>
      <c r="R13" t="s">
        <v>123</v>
      </c>
      <c r="T13">
        <v>5</v>
      </c>
      <c r="U13" t="s">
        <v>124</v>
      </c>
      <c r="V13">
        <v>10</v>
      </c>
      <c r="W13" t="s">
        <v>125</v>
      </c>
      <c r="X13">
        <v>10</v>
      </c>
      <c r="Y13" t="s">
        <v>126</v>
      </c>
    </row>
    <row r="14" spans="1:25" x14ac:dyDescent="0.2">
      <c r="A14">
        <v>7</v>
      </c>
      <c r="B14" t="s">
        <v>127</v>
      </c>
      <c r="C14" t="s">
        <v>128</v>
      </c>
      <c r="D14">
        <v>4</v>
      </c>
      <c r="E14" t="s">
        <v>129</v>
      </c>
      <c r="F14" t="s">
        <v>130</v>
      </c>
      <c r="G14">
        <v>8</v>
      </c>
      <c r="H14" t="s">
        <v>131</v>
      </c>
      <c r="K14">
        <v>4</v>
      </c>
      <c r="M14">
        <v>4</v>
      </c>
      <c r="O14">
        <v>4</v>
      </c>
      <c r="Q14">
        <v>4</v>
      </c>
      <c r="T14">
        <v>9</v>
      </c>
      <c r="V14">
        <v>9</v>
      </c>
      <c r="X14">
        <v>9</v>
      </c>
    </row>
    <row r="15" spans="1:25" x14ac:dyDescent="0.2">
      <c r="A15">
        <v>7</v>
      </c>
      <c r="B15" t="s">
        <v>132</v>
      </c>
      <c r="C15" t="s">
        <v>133</v>
      </c>
      <c r="D15">
        <v>3</v>
      </c>
      <c r="E15" t="s">
        <v>94</v>
      </c>
      <c r="F15" t="s">
        <v>134</v>
      </c>
      <c r="G15">
        <v>5</v>
      </c>
      <c r="H15" t="s">
        <v>135</v>
      </c>
      <c r="I15" t="s">
        <v>136</v>
      </c>
      <c r="J15" t="s">
        <v>137</v>
      </c>
      <c r="K15">
        <v>1</v>
      </c>
      <c r="L15" t="s">
        <v>138</v>
      </c>
      <c r="M15">
        <v>5</v>
      </c>
      <c r="N15" t="s">
        <v>139</v>
      </c>
      <c r="O15">
        <v>4</v>
      </c>
      <c r="P15" t="s">
        <v>140</v>
      </c>
      <c r="Q15">
        <v>5</v>
      </c>
      <c r="R15" t="s">
        <v>141</v>
      </c>
      <c r="S15" t="s">
        <v>142</v>
      </c>
      <c r="T15">
        <v>8</v>
      </c>
      <c r="U15" t="s">
        <v>143</v>
      </c>
      <c r="V15">
        <v>5</v>
      </c>
      <c r="W15" t="s">
        <v>144</v>
      </c>
      <c r="X15">
        <v>8</v>
      </c>
      <c r="Y15" t="s">
        <v>145</v>
      </c>
    </row>
    <row r="16" spans="1:25" x14ac:dyDescent="0.2">
      <c r="A16">
        <v>7</v>
      </c>
      <c r="B16" t="s">
        <v>146</v>
      </c>
      <c r="C16" t="s">
        <v>147</v>
      </c>
      <c r="D16">
        <v>3</v>
      </c>
      <c r="E16" t="s">
        <v>148</v>
      </c>
      <c r="F16" t="s">
        <v>149</v>
      </c>
      <c r="G16">
        <v>7</v>
      </c>
      <c r="H16" t="s">
        <v>150</v>
      </c>
      <c r="I16" t="s">
        <v>151</v>
      </c>
      <c r="J16" t="s">
        <v>152</v>
      </c>
      <c r="K16">
        <v>2</v>
      </c>
      <c r="L16" t="s">
        <v>153</v>
      </c>
      <c r="M16">
        <v>5</v>
      </c>
      <c r="N16" t="s">
        <v>154</v>
      </c>
      <c r="O16">
        <v>5</v>
      </c>
      <c r="P16" t="s">
        <v>155</v>
      </c>
      <c r="Q16">
        <v>5</v>
      </c>
      <c r="R16" t="s">
        <v>156</v>
      </c>
      <c r="S16" t="s">
        <v>157</v>
      </c>
      <c r="T16">
        <v>8</v>
      </c>
      <c r="V16">
        <v>8</v>
      </c>
      <c r="W16" t="s">
        <v>158</v>
      </c>
      <c r="X16">
        <v>9</v>
      </c>
    </row>
    <row r="18" spans="1:24" x14ac:dyDescent="0.2">
      <c r="A18">
        <f>AVERAGE(A4:A16)</f>
        <v>7.3076923076923075</v>
      </c>
      <c r="D18">
        <f>AVERAGE(D4:D16)</f>
        <v>4.384615384615385</v>
      </c>
      <c r="G18">
        <f>AVERAGE(G4:G16)</f>
        <v>6.5384615384615383</v>
      </c>
      <c r="K18">
        <f>AVERAGE(K4:K16)</f>
        <v>2.6153846153846154</v>
      </c>
      <c r="M18">
        <f>AVERAGE(M4:M16)</f>
        <v>4.6923076923076925</v>
      </c>
      <c r="O18">
        <f>AVERAGE(O4:O16)</f>
        <v>4.384615384615385</v>
      </c>
      <c r="Q18">
        <f>AVERAGE(Q4:Q16)</f>
        <v>4.615384615384615</v>
      </c>
      <c r="T18">
        <f>AVERAGE(T4:T16)</f>
        <v>7.5384615384615383</v>
      </c>
      <c r="V18">
        <f>AVERAGE(V4:V16)</f>
        <v>8.3076923076923084</v>
      </c>
      <c r="X18">
        <f>AVERAGE(X4:X16)</f>
        <v>8.8461538461538467</v>
      </c>
    </row>
    <row r="20" spans="1:24" x14ac:dyDescent="0.2">
      <c r="C20" t="s">
        <v>160</v>
      </c>
    </row>
    <row r="21" spans="1:24" x14ac:dyDescent="0.2">
      <c r="B21" t="s">
        <v>20</v>
      </c>
      <c r="C21">
        <f>X18</f>
        <v>8.8461538461538467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Matrix</vt:lpstr>
      <vt:lpstr>Sentence Stats</vt:lpstr>
      <vt:lpstr>Article Length</vt:lpstr>
      <vt:lpstr>Quotations</vt:lpstr>
      <vt:lpstr>Left v Right</vt:lpstr>
      <vt:lpstr>UI Survey</vt:lpstr>
      <vt:lpstr>ML Survey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2017-06-10T07:02:14Z</dcterms:created>
  <dcterms:modified xsi:type="dcterms:W3CDTF">2017-06-17T09:45:11Z</dcterms:modified>
</cp:coreProperties>
</file>