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ofMBootcamp\Homework\"/>
    </mc:Choice>
  </mc:AlternateContent>
  <xr:revisionPtr revIDLastSave="0" documentId="13_ncr:1_{D26E8677-75C1-4F9A-98DE-B3A3366B3A05}" xr6:coauthVersionLast="45" xr6:coauthVersionMax="45" xr10:uidLastSave="{00000000-0000-0000-0000-000000000000}"/>
  <bookViews>
    <workbookView xWindow="4845" yWindow="-14430" windowWidth="22020" windowHeight="12810" tabRatio="588" activeTab="1" xr2:uid="{00000000-000D-0000-FFFF-FFFF00000000}"/>
  </bookViews>
  <sheets>
    <sheet name="data" sheetId="1" r:id="rId1"/>
    <sheet name="Category pivot" sheetId="3" r:id="rId2"/>
    <sheet name="Sub-Category pivot" sheetId="2" r:id="rId3"/>
    <sheet name="Start date pivot" sheetId="4" r:id="rId4"/>
    <sheet name="%Successful by Goal" sheetId="5" r:id="rId5"/>
    <sheet name="Backer Stats" sheetId="7" r:id="rId6"/>
  </sheets>
  <definedNames>
    <definedName name="_xlnm._FilterDatabase" localSheetId="5" hidden="1">'Backer Stats'!$A$1:$B$4115</definedName>
    <definedName name="_xlnm._FilterDatabase" localSheetId="0" hidden="1">data!$A$1:$N$4115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8" i="7"/>
  <c r="L7" i="7"/>
  <c r="L6" i="7"/>
  <c r="L5" i="7"/>
  <c r="L4" i="7"/>
  <c r="L3" i="7"/>
  <c r="I8" i="7"/>
  <c r="I7" i="7"/>
  <c r="I6" i="7"/>
  <c r="I5" i="7"/>
  <c r="I4" i="7"/>
  <c r="I3" i="7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G13" i="3"/>
  <c r="G12" i="3"/>
  <c r="G11" i="3"/>
  <c r="G10" i="3"/>
  <c r="G9" i="3"/>
  <c r="G8" i="3"/>
  <c r="G7" i="3"/>
  <c r="G6" i="3"/>
  <c r="G5" i="3"/>
  <c r="G17" i="4"/>
  <c r="G16" i="4"/>
  <c r="G15" i="4"/>
  <c r="G14" i="4"/>
  <c r="G13" i="4"/>
  <c r="G12" i="4"/>
  <c r="G11" i="4"/>
  <c r="G10" i="4"/>
  <c r="G9" i="4"/>
  <c r="G8" i="4"/>
  <c r="G7" i="4"/>
  <c r="G6" i="4"/>
  <c r="E9" i="5" l="1"/>
  <c r="H9" i="5" s="1"/>
  <c r="E2" i="5"/>
  <c r="H2" i="5" s="1"/>
  <c r="E6" i="5"/>
  <c r="H6" i="5" s="1"/>
  <c r="E10" i="5"/>
  <c r="H10" i="5" s="1"/>
  <c r="E13" i="5"/>
  <c r="F13" i="5" s="1"/>
  <c r="E5" i="5"/>
  <c r="G5" i="5" s="1"/>
  <c r="E8" i="5"/>
  <c r="F8" i="5" s="1"/>
  <c r="E12" i="5"/>
  <c r="G12" i="5" s="1"/>
  <c r="E4" i="5"/>
  <c r="G4" i="5" s="1"/>
  <c r="E3" i="5"/>
  <c r="H3" i="5" s="1"/>
  <c r="E7" i="5"/>
  <c r="F7" i="5" s="1"/>
  <c r="E11" i="5"/>
  <c r="G11" i="5" s="1"/>
  <c r="G6" i="5" l="1"/>
  <c r="G9" i="5"/>
  <c r="F9" i="5"/>
  <c r="F2" i="5"/>
  <c r="F10" i="5"/>
  <c r="G2" i="5"/>
  <c r="F6" i="5"/>
  <c r="G3" i="5"/>
  <c r="G8" i="5"/>
  <c r="H13" i="5"/>
  <c r="G10" i="5"/>
  <c r="F5" i="5"/>
  <c r="H7" i="5"/>
  <c r="F11" i="5"/>
  <c r="H5" i="5"/>
  <c r="H8" i="5"/>
  <c r="G13" i="5"/>
  <c r="H4" i="5"/>
  <c r="F4" i="5"/>
  <c r="F12" i="5"/>
  <c r="H12" i="5"/>
  <c r="H11" i="5"/>
  <c r="G7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5" i="5" l="1"/>
  <c r="C28" i="5"/>
  <c r="C39" i="5"/>
  <c r="C42" i="5"/>
  <c r="C31" i="5"/>
  <c r="D38" i="5"/>
  <c r="D27" i="5"/>
  <c r="D29" i="5"/>
  <c r="D40" i="5"/>
  <c r="D35" i="5"/>
  <c r="D36" i="5"/>
  <c r="B39" i="5"/>
  <c r="B28" i="5"/>
  <c r="D25" i="5"/>
  <c r="B25" i="5"/>
  <c r="B36" i="5"/>
  <c r="B38" i="5"/>
  <c r="B27" i="5"/>
  <c r="C37" i="5"/>
  <c r="C26" i="5"/>
  <c r="D42" i="5"/>
  <c r="D31" i="5"/>
  <c r="B41" i="5"/>
  <c r="B30" i="5"/>
  <c r="B42" i="5"/>
  <c r="B31" i="5"/>
  <c r="E31" i="5" s="1"/>
  <c r="G31" i="5" s="1"/>
  <c r="D39" i="5"/>
  <c r="D28" i="5"/>
  <c r="C40" i="5"/>
  <c r="C29" i="5"/>
  <c r="D37" i="5"/>
  <c r="D26" i="5"/>
  <c r="B29" i="5"/>
  <c r="B40" i="5"/>
  <c r="E40" i="5" s="1"/>
  <c r="H40" i="5" s="1"/>
  <c r="B26" i="5"/>
  <c r="B37" i="5"/>
  <c r="C41" i="5"/>
  <c r="C30" i="5"/>
  <c r="C27" i="5"/>
  <c r="C38" i="5"/>
  <c r="C25" i="5"/>
  <c r="C36" i="5"/>
  <c r="D41" i="5"/>
  <c r="D30" i="5"/>
  <c r="B24" i="5"/>
  <c r="C24" i="5"/>
  <c r="D24" i="5"/>
  <c r="B35" i="5"/>
  <c r="F31" i="5" l="1"/>
  <c r="H31" i="5"/>
  <c r="E35" i="5"/>
  <c r="G35" i="5" s="1"/>
  <c r="E37" i="5"/>
  <c r="G37" i="5" s="1"/>
  <c r="E36" i="5"/>
  <c r="H36" i="5" s="1"/>
  <c r="E39" i="5"/>
  <c r="H39" i="5" s="1"/>
  <c r="F40" i="5"/>
  <c r="H37" i="5"/>
  <c r="G40" i="5"/>
  <c r="E30" i="5"/>
  <c r="F30" i="5" s="1"/>
  <c r="E26" i="5"/>
  <c r="E41" i="5"/>
  <c r="E25" i="5"/>
  <c r="F25" i="5" s="1"/>
  <c r="E27" i="5"/>
  <c r="F37" i="5"/>
  <c r="G39" i="5"/>
  <c r="F39" i="5"/>
  <c r="E24" i="5"/>
  <c r="F24" i="5" s="1"/>
  <c r="E29" i="5"/>
  <c r="E42" i="5"/>
  <c r="E38" i="5"/>
  <c r="E28" i="5"/>
  <c r="F36" i="5" l="1"/>
  <c r="G36" i="5"/>
  <c r="G25" i="5"/>
  <c r="H35" i="5"/>
  <c r="F35" i="5"/>
  <c r="G28" i="5"/>
  <c r="F28" i="5"/>
  <c r="F26" i="5"/>
  <c r="H26" i="5"/>
  <c r="G26" i="5"/>
  <c r="G38" i="5"/>
  <c r="H38" i="5"/>
  <c r="F38" i="5"/>
  <c r="H25" i="5"/>
  <c r="H24" i="5"/>
  <c r="H30" i="5"/>
  <c r="G30" i="5"/>
  <c r="F42" i="5"/>
  <c r="H42" i="5"/>
  <c r="F27" i="5"/>
  <c r="G27" i="5"/>
  <c r="H27" i="5"/>
  <c r="G42" i="5"/>
  <c r="H29" i="5"/>
  <c r="G29" i="5"/>
  <c r="F29" i="5"/>
  <c r="G24" i="5"/>
  <c r="G41" i="5"/>
  <c r="F41" i="5"/>
  <c r="H41" i="5"/>
  <c r="H28" i="5"/>
</calcChain>
</file>

<file path=xl/sharedStrings.xml><?xml version="1.0" encoding="utf-8"?>
<sst xmlns="http://schemas.openxmlformats.org/spreadsheetml/2006/main" count="26854" uniqueCount="8382">
  <si>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</si>
  <si>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</si>
  <si>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</si>
  <si>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</si>
  <si>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</si>
  <si>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</si>
  <si>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</si>
  <si>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</si>
  <si>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</si>
  <si>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</si>
  <si>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</si>
  <si>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</si>
  <si>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</si>
  <si>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</si>
  <si>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</si>
  <si>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</si>
  <si>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</si>
  <si>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</si>
  <si>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</si>
  <si>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</si>
  <si>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</si>
  <si>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</si>
  <si>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</si>
  <si>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</si>
  <si>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</si>
  <si>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</si>
  <si>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</si>
  <si>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</si>
  <si>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</si>
  <si>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</si>
  <si>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</si>
  <si>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</si>
  <si>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</si>
  <si>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</si>
  <si>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</si>
  <si>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</si>
  <si>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</si>
  <si>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</si>
  <si>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</si>
  <si>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</si>
  <si>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</si>
  <si>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</si>
  <si>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</si>
  <si>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</si>
  <si>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</si>
  <si>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</si>
  <si>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</si>
  <si>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</si>
  <si>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</si>
  <si>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</si>
  <si>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</si>
  <si>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</si>
  <si>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</si>
  <si>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</si>
  <si>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</si>
  <si>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</si>
  <si>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</si>
  <si>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</si>
  <si>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</si>
  <si>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</si>
  <si>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</si>
  <si>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</si>
  <si>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</si>
  <si>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</si>
  <si>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</si>
  <si>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</si>
  <si>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</si>
  <si>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</si>
  <si>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</si>
  <si>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</si>
  <si>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</si>
  <si>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</si>
  <si>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</si>
  <si>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</si>
  <si>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</si>
  <si>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</si>
  <si>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</si>
  <si>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</si>
  <si>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</si>
  <si>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</si>
  <si>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</si>
  <si>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</si>
  <si>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</si>
  <si>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</si>
  <si>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</si>
  <si>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</si>
  <si>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</si>
  <si>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</si>
  <si>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</si>
  <si>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</si>
  <si>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</si>
  <si>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</si>
  <si>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</si>
  <si>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</si>
  <si>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</si>
  <si>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</si>
  <si>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</si>
  <si>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</si>
  <si>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</si>
  <si>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</si>
  <si>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</si>
  <si>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</si>
  <si>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</si>
  <si>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</si>
  <si>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</si>
  <si>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</si>
  <si>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</si>
  <si>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</si>
  <si>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</si>
  <si>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</si>
  <si>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</si>
  <si>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</si>
  <si>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</si>
  <si>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</si>
  <si>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</si>
  <si>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</si>
  <si>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</si>
  <si>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</si>
  <si>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</si>
  <si>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</si>
  <si>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</si>
  <si>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</si>
  <si>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</si>
  <si>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</si>
  <si>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</si>
  <si>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</si>
  <si>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</si>
  <si>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</si>
  <si>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</si>
  <si>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</si>
  <si>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</si>
  <si>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</si>
  <si>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</si>
  <si>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</si>
  <si>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</si>
  <si>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</si>
  <si>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</si>
  <si>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</si>
  <si>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</si>
  <si>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</si>
  <si>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</si>
  <si>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</si>
  <si>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</si>
  <si>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</si>
  <si>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</si>
  <si>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</si>
  <si>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</si>
  <si>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</si>
  <si>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</si>
  <si>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</si>
  <si>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</si>
  <si>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</si>
  <si>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</si>
  <si>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</si>
  <si>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</si>
  <si>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</si>
  <si>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</si>
  <si>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</si>
  <si>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</si>
  <si>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</si>
  <si>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</si>
  <si>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</si>
  <si>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</si>
  <si>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</si>
  <si>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</si>
  <si>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</si>
  <si>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</si>
  <si>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</si>
  <si>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</si>
  <si>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</si>
  <si>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</si>
  <si>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</si>
  <si>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</si>
  <si>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</si>
  <si>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</si>
  <si>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</si>
  <si>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</si>
  <si>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</si>
  <si>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</si>
  <si>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</si>
  <si>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</si>
  <si>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</si>
  <si>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</si>
  <si>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</si>
  <si>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</si>
  <si>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</si>
  <si>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</si>
  <si>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</si>
  <si>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</si>
  <si>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</si>
  <si>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</si>
  <si>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</si>
  <si>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</si>
  <si>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</si>
  <si>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</si>
  <si>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</si>
  <si>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</si>
  <si>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</si>
  <si>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</si>
  <si>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</si>
  <si>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</si>
  <si>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</si>
  <si>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</si>
  <si>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</si>
  <si>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</si>
  <si>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</si>
  <si>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</si>
  <si>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</si>
  <si>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</si>
  <si>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</si>
  <si>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</si>
  <si>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</si>
  <si>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</si>
  <si>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</si>
  <si>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</si>
  <si>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</si>
  <si>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</si>
  <si>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</si>
  <si>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</si>
  <si>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</si>
  <si>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</si>
  <si>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</si>
  <si>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</si>
  <si>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</si>
  <si>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</si>
  <si>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</si>
  <si>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</si>
  <si>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</si>
  <si>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</si>
  <si>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</si>
  <si>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</si>
  <si>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</si>
  <si>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</si>
  <si>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</si>
  <si>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</si>
  <si>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</si>
  <si>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</si>
  <si>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</si>
  <si>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</si>
  <si>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</si>
  <si>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</si>
  <si>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</si>
  <si>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</si>
  <si>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</si>
  <si>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</si>
  <si>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</si>
  <si>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</si>
  <si>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</si>
  <si>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</si>
  <si>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</si>
  <si>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</si>
  <si>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</si>
  <si>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</si>
  <si>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</si>
  <si>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</si>
  <si>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</si>
  <si>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</si>
  <si>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</si>
  <si>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</si>
  <si>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</si>
  <si>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</si>
  <si>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</si>
  <si>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</si>
  <si>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</si>
  <si>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</si>
  <si>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</si>
  <si>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</si>
  <si>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</si>
  <si>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</si>
  <si>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</si>
  <si>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</si>
  <si>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</si>
  <si>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</si>
  <si>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</si>
  <si>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</si>
  <si>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</si>
  <si>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</si>
  <si>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</si>
  <si>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</si>
  <si>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</si>
  <si>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</si>
  <si>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</si>
  <si>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</si>
  <si>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</si>
  <si>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</si>
  <si>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</si>
  <si>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</si>
  <si>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</si>
  <si>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</si>
  <si>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</si>
  <si>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</si>
  <si>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</si>
  <si>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</si>
  <si>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</si>
  <si>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</si>
  <si>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</si>
  <si>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</si>
  <si>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</si>
  <si>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</si>
  <si>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</si>
  <si>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</si>
  <si>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</si>
  <si>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</si>
  <si>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</si>
  <si>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</si>
  <si>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</si>
  <si>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</si>
  <si>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</si>
  <si>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</si>
  <si>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</si>
  <si>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</si>
  <si>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</si>
  <si>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</si>
  <si>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</si>
  <si>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</si>
  <si>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</si>
  <si>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</si>
  <si>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</si>
  <si>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</si>
  <si>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</si>
  <si>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</si>
  <si>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</si>
  <si>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</si>
  <si>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</si>
  <si>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</si>
  <si>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</si>
  <si>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</si>
  <si>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</si>
  <si>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</si>
  <si>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</si>
  <si>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</si>
  <si>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</si>
  <si>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</si>
  <si>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</si>
  <si>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</si>
  <si>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</si>
  <si>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</si>
  <si>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</si>
  <si>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</si>
  <si>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</si>
  <si>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</si>
  <si>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</si>
  <si>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</si>
  <si>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</si>
  <si>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</si>
  <si>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</si>
  <si>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</si>
  <si>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</si>
  <si>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</si>
  <si>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</si>
  <si>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</si>
  <si>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</si>
  <si>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</si>
  <si>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</si>
  <si>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</si>
  <si>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</si>
  <si>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</si>
  <si>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</si>
  <si>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</si>
  <si>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</si>
  <si>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</si>
  <si>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</si>
  <si>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</si>
  <si>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</si>
  <si>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</si>
  <si>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</si>
  <si>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</si>
  <si>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</si>
  <si>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</si>
  <si>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</si>
  <si>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</si>
  <si>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</si>
  <si>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</si>
  <si>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</si>
  <si>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</si>
  <si>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</si>
  <si>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</si>
  <si>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</si>
  <si>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</si>
  <si>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</si>
  <si>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</si>
  <si>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</si>
  <si>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</si>
  <si>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</si>
  <si>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</si>
  <si>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</si>
  <si>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</si>
  <si>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</si>
  <si>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</si>
  <si>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</si>
  <si>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</si>
  <si>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</si>
  <si>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</si>
  <si>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</si>
  <si>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</si>
  <si>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</si>
  <si>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</si>
  <si>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</si>
  <si>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</si>
  <si>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</si>
  <si>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</si>
  <si>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</si>
  <si>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</si>
  <si>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</si>
  <si>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</si>
  <si>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</si>
  <si>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</si>
  <si>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</si>
  <si>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</si>
  <si>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</si>
  <si>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</si>
  <si>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</si>
  <si>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</si>
  <si>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</si>
  <si>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</si>
  <si>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</si>
  <si>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</si>
  <si>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</si>
  <si>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</si>
  <si>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</si>
  <si>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</si>
  <si>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</si>
  <si>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</si>
  <si>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</si>
  <si>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</si>
  <si>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</si>
  <si>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</si>
  <si>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</si>
  <si>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</si>
  <si>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</si>
  <si>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</si>
  <si>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</si>
  <si>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</si>
  <si>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</si>
  <si>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</si>
  <si>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</si>
  <si>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</si>
  <si>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</si>
  <si>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</si>
  <si>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</si>
  <si>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</si>
  <si>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</si>
  <si>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</si>
  <si>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</si>
  <si>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</si>
  <si>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</si>
  <si>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</si>
  <si>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</si>
  <si>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</si>
  <si>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</si>
  <si>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</si>
  <si>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</si>
  <si>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</si>
  <si>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</si>
  <si>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</si>
  <si>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</si>
  <si>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</si>
  <si>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</si>
  <si>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</si>
  <si>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</si>
  <si>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</si>
  <si>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</si>
  <si>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</si>
  <si>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</si>
  <si>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</si>
  <si>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</si>
  <si>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</si>
  <si>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</si>
  <si>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</si>
  <si>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</si>
  <si>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</si>
  <si>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</si>
  <si>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</si>
  <si>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</si>
  <si>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</si>
  <si>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</si>
  <si>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</si>
  <si>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</si>
  <si>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</si>
  <si>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</si>
  <si>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</si>
  <si>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</si>
  <si>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</si>
  <si>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</si>
  <si>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</si>
  <si>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</si>
  <si>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</si>
  <si>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</si>
  <si>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</si>
  <si>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</si>
  <si>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</si>
  <si>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</si>
  <si>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</si>
  <si>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</si>
  <si>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</si>
  <si>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</si>
  <si>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</si>
  <si>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</si>
  <si>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</si>
  <si>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</si>
  <si>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</si>
  <si>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</si>
  <si>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</si>
  <si>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</si>
  <si>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</si>
  <si>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</si>
  <si>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</si>
  <si>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</si>
  <si>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</si>
  <si>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</si>
  <si>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</si>
  <si>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</si>
  <si>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</si>
  <si>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</si>
  <si>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</si>
  <si>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</si>
  <si>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</si>
  <si>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</si>
  <si>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</si>
  <si>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</si>
  <si>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</si>
  <si>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</si>
  <si>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</si>
  <si>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</si>
  <si>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</si>
  <si>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</si>
  <si>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</si>
  <si>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</si>
  <si>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</si>
  <si>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</si>
  <si>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</si>
  <si>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</si>
  <si>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</si>
  <si>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</si>
  <si>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</si>
  <si>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</si>
  <si>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</si>
  <si>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</si>
  <si>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</si>
  <si>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</si>
  <si>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</si>
  <si>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</si>
  <si>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</si>
  <si>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</si>
  <si>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</si>
  <si>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</si>
  <si>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</si>
  <si>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</si>
  <si>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</si>
  <si>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</si>
  <si>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</si>
  <si>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</si>
  <si>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</si>
  <si>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</si>
  <si>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</si>
  <si>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</si>
  <si>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</si>
  <si>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</si>
  <si>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</si>
  <si>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</si>
  <si>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</si>
  <si>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</si>
  <si>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</si>
  <si>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</si>
  <si>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</si>
  <si>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</si>
  <si>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</si>
  <si>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</si>
  <si>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</si>
  <si>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</si>
  <si>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</si>
  <si>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</si>
  <si>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</si>
  <si>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</si>
  <si>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</si>
  <si>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</si>
  <si>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</si>
  <si>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</si>
  <si>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</si>
  <si>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</si>
  <si>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</si>
  <si>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</si>
  <si>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</si>
  <si>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</si>
  <si>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</si>
  <si>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</si>
  <si>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</si>
  <si>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</si>
  <si>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</si>
  <si>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</si>
  <si>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</si>
  <si>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</si>
  <si>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</si>
  <si>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</si>
  <si>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</si>
  <si>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</si>
  <si>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</si>
  <si>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</si>
  <si>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</si>
  <si>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</si>
  <si>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</si>
  <si>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</si>
  <si>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</si>
  <si>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</si>
  <si>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</si>
  <si>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</si>
  <si>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</si>
  <si>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</si>
  <si>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</si>
  <si>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</si>
  <si>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</si>
  <si>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</si>
  <si>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</si>
  <si>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</si>
  <si>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</si>
  <si>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</si>
  <si>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</si>
  <si>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</si>
  <si>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</si>
  <si>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</si>
  <si>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</si>
  <si>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</si>
  <si>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</si>
  <si>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</si>
  <si>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</si>
  <si>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</si>
  <si>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</si>
  <si>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</si>
  <si>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</si>
  <si>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</si>
  <si>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</si>
  <si>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</si>
  <si>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</si>
  <si>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</si>
  <si>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</si>
  <si>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</si>
  <si>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</si>
  <si>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</si>
  <si>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</si>
  <si>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</si>
  <si>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</si>
  <si>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</si>
  <si>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</si>
  <si>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</si>
  <si>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</si>
  <si>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</si>
  <si>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</si>
  <si>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</si>
  <si>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</si>
  <si>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</si>
  <si>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</si>
  <si>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</si>
  <si>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</si>
  <si>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</si>
  <si>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</si>
  <si>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</si>
  <si>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</si>
  <si>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</si>
  <si>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</si>
  <si>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</si>
  <si>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</si>
  <si>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</si>
  <si>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</si>
  <si>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</si>
  <si>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</si>
  <si>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</si>
  <si>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</si>
  <si>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</si>
  <si>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</si>
  <si>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</si>
  <si>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</si>
  <si>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</si>
  <si>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</si>
  <si>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</si>
  <si>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</si>
  <si>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</si>
  <si>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</si>
  <si>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</si>
  <si>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</si>
  <si>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</si>
  <si>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</si>
  <si>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</si>
  <si>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</si>
  <si>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</si>
  <si>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</si>
  <si>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</si>
  <si>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</si>
  <si>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</si>
  <si>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</si>
  <si>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</si>
  <si>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</si>
  <si>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</si>
  <si>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</si>
  <si>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</si>
  <si>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</si>
  <si>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</si>
  <si>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</si>
  <si>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</si>
  <si>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</si>
  <si>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</si>
  <si>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</si>
  <si>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</si>
  <si>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</si>
  <si>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</si>
  <si>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</si>
  <si>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</si>
  <si>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</si>
  <si>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</si>
  <si>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</si>
  <si>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</si>
  <si>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</si>
  <si>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</si>
  <si>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</si>
  <si>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</si>
  <si>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</si>
  <si>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</si>
  <si>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</si>
  <si>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</si>
  <si>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</si>
  <si>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</si>
  <si>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</si>
  <si>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</si>
  <si>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</si>
  <si>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</si>
  <si>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</si>
  <si>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</si>
  <si>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</si>
  <si>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</si>
  <si>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</si>
  <si>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</si>
  <si>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</si>
  <si>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</si>
  <si>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</si>
  <si>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</si>
  <si>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</si>
  <si>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</si>
  <si>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</si>
  <si>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</si>
  <si>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</si>
  <si>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</si>
  <si>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</si>
  <si>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</si>
  <si>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</si>
  <si>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</si>
  <si>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</si>
  <si>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</si>
  <si>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</si>
  <si>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</si>
  <si>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</si>
  <si>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</si>
  <si>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</si>
  <si>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</si>
  <si>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</si>
  <si>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</si>
  <si>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</si>
  <si>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</si>
  <si>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</si>
  <si>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</si>
  <si>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</si>
  <si>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</si>
  <si>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</si>
  <si>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</si>
  <si>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</si>
  <si>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</si>
  <si>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</si>
  <si>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</si>
  <si>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</si>
  <si>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</si>
  <si>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</si>
  <si>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</si>
  <si>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</si>
  <si>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</si>
  <si>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</si>
  <si>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</si>
  <si>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</si>
  <si>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</si>
  <si>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</si>
  <si>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</si>
  <si>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</si>
  <si>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</si>
  <si>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</si>
  <si>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</si>
  <si>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</si>
  <si>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</si>
  <si>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</si>
  <si>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</si>
  <si>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</si>
  <si>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</si>
  <si>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</si>
  <si>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</si>
  <si>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</si>
  <si>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</si>
  <si>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</si>
  <si>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</si>
  <si>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</si>
  <si>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</si>
  <si>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</si>
  <si>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</si>
  <si>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</si>
  <si>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</si>
  <si>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</si>
  <si>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</si>
  <si>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</si>
  <si>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</si>
  <si>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</si>
  <si>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</si>
  <si>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</si>
  <si>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</si>
  <si>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</si>
  <si>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</si>
  <si>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</si>
  <si>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</si>
  <si>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</si>
  <si>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</si>
  <si>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</si>
  <si>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</si>
  <si>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</si>
  <si>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</si>
  <si>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</si>
  <si>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</si>
  <si>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</si>
  <si>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</si>
  <si>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</si>
  <si>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</si>
  <si>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</si>
  <si>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</si>
  <si>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</si>
  <si>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</si>
  <si>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</si>
  <si>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</si>
  <si>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</si>
  <si>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</si>
  <si>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</si>
  <si>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</si>
  <si>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</si>
  <si>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</si>
  <si>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</si>
  <si>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</si>
  <si>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</si>
  <si>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</si>
  <si>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</si>
  <si>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</si>
  <si>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</si>
  <si>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</si>
  <si>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</si>
  <si>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</si>
  <si>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</si>
  <si>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</si>
  <si>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</si>
  <si>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</si>
  <si>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</si>
  <si>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</si>
  <si>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</si>
  <si>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</si>
  <si>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</si>
  <si>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</si>
  <si>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</si>
  <si>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</si>
  <si>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</si>
  <si>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</si>
  <si>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</si>
  <si>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</si>
  <si>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</si>
  <si>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</si>
  <si>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</si>
  <si>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</si>
  <si>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</si>
  <si>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</si>
  <si>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</si>
  <si>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</si>
  <si>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</si>
  <si>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</si>
  <si>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</si>
  <si>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</si>
  <si>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</si>
  <si>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</si>
  <si>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</si>
  <si>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</si>
  <si>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</si>
  <si>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</si>
  <si>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</si>
  <si>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</si>
  <si>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</si>
  <si>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</si>
  <si>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</si>
  <si>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</si>
  <si>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</si>
  <si>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</si>
  <si>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</si>
  <si>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</si>
  <si>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</si>
  <si>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</si>
  <si>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</si>
  <si>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</si>
  <si>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</si>
  <si>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</si>
  <si>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</si>
  <si>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</si>
  <si>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</si>
  <si>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</si>
  <si>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</si>
  <si>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</si>
  <si>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</si>
  <si>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</si>
  <si>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</si>
  <si>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</si>
  <si>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</si>
  <si>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</si>
  <si>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</si>
  <si>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</si>
  <si>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</si>
  <si>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</si>
  <si>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</si>
  <si>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</si>
  <si>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</si>
  <si>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</si>
  <si>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</si>
  <si>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</si>
  <si>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</si>
  <si>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</si>
  <si>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</si>
  <si>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</si>
  <si>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</si>
  <si>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</si>
  <si>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</si>
  <si>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</si>
  <si>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</si>
  <si>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</si>
  <si>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</si>
  <si>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</si>
  <si>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</si>
  <si>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</si>
  <si>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</si>
  <si>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</si>
  <si>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</si>
  <si>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</si>
  <si>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</si>
  <si>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</si>
  <si>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</si>
  <si>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</si>
  <si>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</si>
  <si>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</si>
  <si>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</si>
  <si>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</si>
  <si>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</si>
  <si>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</si>
  <si>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</si>
  <si>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</si>
  <si>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</si>
  <si>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</si>
  <si>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</si>
  <si>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</si>
  <si>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</si>
  <si>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</si>
  <si>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</si>
  <si>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</si>
  <si>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</si>
  <si>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</si>
  <si>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</si>
  <si>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</si>
  <si>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</si>
  <si>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</si>
  <si>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</si>
  <si>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</si>
  <si>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</si>
  <si>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</si>
  <si>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</si>
  <si>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</si>
  <si>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</si>
  <si>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</si>
  <si>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</si>
  <si>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</si>
  <si>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</si>
  <si>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</si>
  <si>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</si>
  <si>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</si>
  <si>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</si>
  <si>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</si>
  <si>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</si>
  <si>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</si>
  <si>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</si>
  <si>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</si>
  <si>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</si>
  <si>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</si>
  <si>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</si>
  <si>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</si>
  <si>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</si>
  <si>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</si>
  <si>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</si>
  <si>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</si>
  <si>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</si>
  <si>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</si>
  <si>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</si>
  <si>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</si>
  <si>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</si>
  <si>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</si>
  <si>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</si>
  <si>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</si>
  <si>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</si>
  <si>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</si>
  <si>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</si>
  <si>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</si>
  <si>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</si>
  <si>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</si>
  <si>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</si>
  <si>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</si>
  <si>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</si>
  <si>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</si>
  <si>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</si>
  <si>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</si>
  <si>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</si>
  <si>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</si>
  <si>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</si>
  <si>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</si>
  <si>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</si>
  <si>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</si>
  <si>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</si>
  <si>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</si>
  <si>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</si>
  <si>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</si>
  <si>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</si>
  <si>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</si>
  <si>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</si>
  <si>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</si>
  <si>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</si>
  <si>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</si>
  <si>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</si>
  <si>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</si>
  <si>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</si>
  <si>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</si>
  <si>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</si>
  <si>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</si>
  <si>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</si>
  <si>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</si>
  <si>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</si>
  <si>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</si>
  <si>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</si>
  <si>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</si>
  <si>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</si>
  <si>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</si>
  <si>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</si>
  <si>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</si>
  <si>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</si>
  <si>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</si>
  <si>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</si>
  <si>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</si>
  <si>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</si>
  <si>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</si>
  <si>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</si>
  <si>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</si>
  <si>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</si>
  <si>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</si>
  <si>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</si>
  <si>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</si>
  <si>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</si>
  <si>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</si>
  <si>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</si>
  <si>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</si>
  <si>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</si>
  <si>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</si>
  <si>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</si>
  <si>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</si>
  <si>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</si>
  <si>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</si>
  <si>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</si>
  <si>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</si>
  <si>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</si>
  <si>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</si>
  <si>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</si>
  <si>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</si>
  <si>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</si>
  <si>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</si>
  <si>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</si>
  <si>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</si>
  <si>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</si>
  <si>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</si>
  <si>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</si>
  <si>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</si>
  <si>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</si>
  <si>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</si>
  <si>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</si>
  <si>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</si>
  <si>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</si>
  <si>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</si>
  <si>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</si>
  <si>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</si>
  <si>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</si>
  <si>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</si>
  <si>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</si>
  <si>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</si>
  <si>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</si>
  <si>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</si>
  <si>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</si>
  <si>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</si>
  <si>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</si>
  <si>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</si>
  <si>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</si>
  <si>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</si>
  <si>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</si>
  <si>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</si>
  <si>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</si>
  <si>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</si>
  <si>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</si>
  <si>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</si>
  <si>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</si>
  <si>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</si>
  <si>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</si>
  <si>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</si>
  <si>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</si>
  <si>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</si>
  <si>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</si>
  <si>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</si>
  <si>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</si>
  <si>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</si>
  <si>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</si>
  <si>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</si>
  <si>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</si>
  <si>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</si>
  <si>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</si>
  <si>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</si>
  <si>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</si>
  <si>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</si>
  <si>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</si>
  <si>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</si>
  <si>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</si>
  <si>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</si>
  <si>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</si>
  <si>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</si>
  <si>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</si>
  <si>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</si>
  <si>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</si>
  <si>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</si>
  <si>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</si>
  <si>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</si>
  <si>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</si>
  <si>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</si>
  <si>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</si>
  <si>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</si>
  <si>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</si>
  <si>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</si>
  <si>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</si>
  <si>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</si>
  <si>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</si>
  <si>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</si>
  <si>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</si>
  <si>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</si>
  <si>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</si>
  <si>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</si>
  <si>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</si>
  <si>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</si>
  <si>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</si>
  <si>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</si>
  <si>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</si>
  <si>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</si>
  <si>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</si>
  <si>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</si>
  <si>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</si>
  <si>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</si>
  <si>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</si>
  <si>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</si>
  <si>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</si>
  <si>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</si>
  <si>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</si>
  <si>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</si>
  <si>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</si>
  <si>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</si>
  <si>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</si>
  <si>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</si>
  <si>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</si>
  <si>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</si>
  <si>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</si>
  <si>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</si>
  <si>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</si>
  <si>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</si>
  <si>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</si>
  <si>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</si>
  <si>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</si>
  <si>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</si>
  <si>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</si>
  <si>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</si>
  <si>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</si>
  <si>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</si>
  <si>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</si>
  <si>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</si>
  <si>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</si>
  <si>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</si>
  <si>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</si>
  <si>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</si>
  <si>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</si>
  <si>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</si>
  <si>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</si>
  <si>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</si>
  <si>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</si>
  <si>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</si>
  <si>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</si>
  <si>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</si>
  <si>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</si>
  <si>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</si>
  <si>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</si>
  <si>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</si>
  <si>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</si>
  <si>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</si>
  <si>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</si>
  <si>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</si>
  <si>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</si>
  <si>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</si>
  <si>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</si>
  <si>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</si>
  <si>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</si>
  <si>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</si>
  <si>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</si>
  <si>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</si>
  <si>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</si>
  <si>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</si>
  <si>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</si>
  <si>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</si>
  <si>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</si>
  <si>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</si>
  <si>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</si>
  <si>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</si>
  <si>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</si>
  <si>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</si>
  <si>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</si>
  <si>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</si>
  <si>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</si>
  <si>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</si>
  <si>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</si>
  <si>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</si>
  <si>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</si>
  <si>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</si>
  <si>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</si>
  <si>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</si>
  <si>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</si>
  <si>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</si>
  <si>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</si>
  <si>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</si>
  <si>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</si>
  <si>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</si>
  <si>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</si>
  <si>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</si>
  <si>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</si>
  <si>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</si>
  <si>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</si>
  <si>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</si>
  <si>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</si>
  <si>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</si>
  <si>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</si>
  <si>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</si>
  <si>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</si>
  <si>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</si>
  <si>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</si>
  <si>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</si>
  <si>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</si>
  <si>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</si>
  <si>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</si>
  <si>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</si>
  <si>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</si>
  <si>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</si>
  <si>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</si>
  <si>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</si>
  <si>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</si>
  <si>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</si>
  <si>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</si>
  <si>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</si>
  <si>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</si>
  <si>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</si>
  <si>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</si>
  <si>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</si>
  <si>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</si>
  <si>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</si>
  <si>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</si>
  <si>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</si>
  <si>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</si>
  <si>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</si>
  <si>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</si>
  <si>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</si>
  <si>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</si>
  <si>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</si>
  <si>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</si>
  <si>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</si>
  <si>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</si>
  <si>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</si>
  <si>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</si>
  <si>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</si>
  <si>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</si>
  <si>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</si>
  <si>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</si>
  <si>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</si>
  <si>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</si>
  <si>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</si>
  <si>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</si>
  <si>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</si>
  <si>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</si>
  <si>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</si>
  <si>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</si>
  <si>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</si>
  <si>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</si>
  <si>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</si>
  <si>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</si>
  <si>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</si>
  <si>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</si>
  <si>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</si>
  <si>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</si>
  <si>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</si>
  <si>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</si>
  <si>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</si>
  <si>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</si>
  <si>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</si>
  <si>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</si>
  <si>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</si>
  <si>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</si>
  <si>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</si>
  <si>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</si>
  <si>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</si>
  <si>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</si>
  <si>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</si>
  <si>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</si>
  <si>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</si>
  <si>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</si>
  <si>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</si>
  <si>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</si>
  <si>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</si>
  <si>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</si>
  <si>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</si>
  <si>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</si>
  <si>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</si>
  <si>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</si>
  <si>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</si>
  <si>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</si>
  <si>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</si>
  <si>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</si>
  <si>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</si>
  <si>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</si>
  <si>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</si>
  <si>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</si>
  <si>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</si>
  <si>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</si>
  <si>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</si>
  <si>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</si>
  <si>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</si>
  <si>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</si>
  <si>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</si>
  <si>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</si>
  <si>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</si>
  <si>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</si>
  <si>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</si>
  <si>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</si>
  <si>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</si>
  <si>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</si>
  <si>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</si>
  <si>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</si>
  <si>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</si>
  <si>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</si>
  <si>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</si>
  <si>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</si>
  <si>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</si>
  <si>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</si>
  <si>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</si>
  <si>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</si>
  <si>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</si>
  <si>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</si>
  <si>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</si>
  <si>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</si>
  <si>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</si>
  <si>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</si>
  <si>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</si>
  <si>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</si>
  <si>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</si>
  <si>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</si>
  <si>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</si>
  <si>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</si>
  <si>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</si>
  <si>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</si>
  <si>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</si>
  <si>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</si>
  <si>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</si>
  <si>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</si>
  <si>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</si>
  <si>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</si>
  <si>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</si>
  <si>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</si>
  <si>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</si>
  <si>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</si>
  <si>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</si>
  <si>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</si>
  <si>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</si>
  <si>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</si>
  <si>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</si>
  <si>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</si>
  <si>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</si>
  <si>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</si>
  <si>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</si>
  <si>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</si>
  <si>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</si>
  <si>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</si>
  <si>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</si>
  <si>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</si>
  <si>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</si>
  <si>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</si>
  <si>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</si>
  <si>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</si>
  <si>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</si>
  <si>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</si>
  <si>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</si>
  <si>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</si>
  <si>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</si>
  <si>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</si>
  <si>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</si>
  <si>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</si>
  <si>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</si>
  <si>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</si>
  <si>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</si>
  <si>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</si>
  <si>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</si>
  <si>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</si>
  <si>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</si>
  <si>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</si>
  <si>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</si>
  <si>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</si>
  <si>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</si>
  <si>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</si>
  <si>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</si>
  <si>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</si>
  <si>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</si>
  <si>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</si>
  <si>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</si>
  <si>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</si>
  <si>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</si>
  <si>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</si>
  <si>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</si>
  <si>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</si>
  <si>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</si>
  <si>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</si>
  <si>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</si>
  <si>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</si>
  <si>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</si>
  <si>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</si>
  <si>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</si>
  <si>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</si>
  <si>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</si>
  <si>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</si>
  <si>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</si>
  <si>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</si>
  <si>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</si>
  <si>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</si>
  <si>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</si>
  <si>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</si>
  <si>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</si>
  <si>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</si>
  <si>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</si>
  <si>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</si>
  <si>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</si>
  <si>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</si>
  <si>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</si>
  <si>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</si>
  <si>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</si>
  <si>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</si>
  <si>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</si>
  <si>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</si>
  <si>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</si>
  <si>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</si>
  <si>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</si>
  <si>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</si>
  <si>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</si>
  <si>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</si>
  <si>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</si>
  <si>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</si>
  <si>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</si>
  <si>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</si>
  <si>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</si>
  <si>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</si>
  <si>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</si>
  <si>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</si>
  <si>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</si>
  <si>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</si>
  <si>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</si>
  <si>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</si>
  <si>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</si>
  <si>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</si>
  <si>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</si>
  <si>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</si>
  <si>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</si>
  <si>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</si>
  <si>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</si>
  <si>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</si>
  <si>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</si>
  <si>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</si>
  <si>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</si>
  <si>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</si>
  <si>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</si>
  <si>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</si>
  <si>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</si>
  <si>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</si>
  <si>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</si>
  <si>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</si>
  <si>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</si>
  <si>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</si>
  <si>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</si>
  <si>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</si>
  <si>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</si>
  <si>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</si>
  <si>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</si>
  <si>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</si>
  <si>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</si>
  <si>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</si>
  <si>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</si>
  <si>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</si>
  <si>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</si>
  <si>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</si>
  <si>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</si>
  <si>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</si>
  <si>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</si>
  <si>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</si>
  <si>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</si>
  <si>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</si>
  <si>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</si>
  <si>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</si>
  <si>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</si>
  <si>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</si>
  <si>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</si>
  <si>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</si>
  <si>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</si>
  <si>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</si>
  <si>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</si>
  <si>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</si>
  <si>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</si>
  <si>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</si>
  <si>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</si>
  <si>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</si>
  <si>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</si>
  <si>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</si>
  <si>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</si>
  <si>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</si>
  <si>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</si>
  <si>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</si>
  <si>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</si>
  <si>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</si>
  <si>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</si>
  <si>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</si>
  <si>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</si>
  <si>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</si>
  <si>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</si>
  <si>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</si>
  <si>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</si>
  <si>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</si>
  <si>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</si>
  <si>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</si>
  <si>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</si>
  <si>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</si>
  <si>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</si>
  <si>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</si>
  <si>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</si>
  <si>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</si>
  <si>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</si>
  <si>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</si>
  <si>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</si>
  <si>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</si>
  <si>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</si>
  <si>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</si>
  <si>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</si>
  <si>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</si>
  <si>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</si>
  <si>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</si>
  <si>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</si>
  <si>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</si>
  <si>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</si>
  <si>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</si>
  <si>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</si>
  <si>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</si>
  <si>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</si>
  <si>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</si>
  <si>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</si>
  <si>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</si>
  <si>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</si>
  <si>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</si>
  <si>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</si>
  <si>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</si>
  <si>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</si>
  <si>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</si>
  <si>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</si>
  <si>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</si>
  <si>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</si>
  <si>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</si>
  <si>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</si>
  <si>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</si>
  <si>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</si>
  <si>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</si>
  <si>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</si>
  <si>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</si>
  <si>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</si>
  <si>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</si>
  <si>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</si>
  <si>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</si>
  <si>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</si>
  <si>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</si>
  <si>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</si>
  <si>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</si>
  <si>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</si>
  <si>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</si>
  <si>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</si>
  <si>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</si>
  <si>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</si>
  <si>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</si>
  <si>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</si>
  <si>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</si>
  <si>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</si>
  <si>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</si>
  <si>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</si>
  <si>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</si>
  <si>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</si>
  <si>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</si>
  <si>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</si>
  <si>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</si>
  <si>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</si>
  <si>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</si>
  <si>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</si>
  <si>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</si>
  <si>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</si>
  <si>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</si>
  <si>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</si>
  <si>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</si>
  <si>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</si>
  <si>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</si>
  <si>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</si>
  <si>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</si>
  <si>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</si>
  <si>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</si>
  <si>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</si>
  <si>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</si>
  <si>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</si>
  <si>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</si>
  <si>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</si>
  <si>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</si>
  <si>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</si>
  <si>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</si>
  <si>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</si>
  <si>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</si>
  <si>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</si>
  <si>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</si>
  <si>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</si>
  <si>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</si>
  <si>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</si>
  <si>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</si>
  <si>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</si>
  <si>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</si>
  <si>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</si>
  <si>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</si>
  <si>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</si>
  <si>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</si>
  <si>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</si>
  <si>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</si>
  <si>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</si>
  <si>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</si>
  <si>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</si>
  <si>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</si>
  <si>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</si>
  <si>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</si>
  <si>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</si>
  <si>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</si>
  <si>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</si>
  <si>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</si>
  <si>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</si>
  <si>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</si>
  <si>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</si>
  <si>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</si>
  <si>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</si>
  <si>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</si>
  <si>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</si>
  <si>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</si>
  <si>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</si>
  <si>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</si>
  <si>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</si>
  <si>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</si>
  <si>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</si>
  <si>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</si>
  <si>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</si>
  <si>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</si>
  <si>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</si>
  <si>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</si>
  <si>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</si>
  <si>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</si>
  <si>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</si>
  <si>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</si>
  <si>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</si>
  <si>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</si>
  <si>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</si>
  <si>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</si>
  <si>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</si>
  <si>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</si>
  <si>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</si>
  <si>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</si>
  <si>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</si>
  <si>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</si>
  <si>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</si>
  <si>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</si>
  <si>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</si>
  <si>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</si>
  <si>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</si>
  <si>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</si>
  <si>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</si>
  <si>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</si>
  <si>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</si>
  <si>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</si>
  <si>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</si>
  <si>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</si>
  <si>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</si>
  <si>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</si>
  <si>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</si>
  <si>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</si>
  <si>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</si>
  <si>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</si>
  <si>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</si>
  <si>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</si>
  <si>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</si>
  <si>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</si>
  <si>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</si>
  <si>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</si>
  <si>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</si>
  <si>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</si>
  <si>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</si>
  <si>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</si>
  <si>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</si>
  <si>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</si>
  <si>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</si>
  <si>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</si>
  <si>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</si>
  <si>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</si>
  <si>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</si>
  <si>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</si>
  <si>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</si>
  <si>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</si>
  <si>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</si>
  <si>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</si>
  <si>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</si>
  <si>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</si>
  <si>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</si>
  <si>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</si>
  <si>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</si>
  <si>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</si>
  <si>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</si>
  <si>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</si>
  <si>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</si>
  <si>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</si>
  <si>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</si>
  <si>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</si>
  <si>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</si>
  <si>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</si>
  <si>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</si>
  <si>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</si>
  <si>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</si>
  <si>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</si>
  <si>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</si>
  <si>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</si>
  <si>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</si>
  <si>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</si>
  <si>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</si>
  <si>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</si>
  <si>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</si>
  <si>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</si>
  <si>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</si>
  <si>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</si>
  <si>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</si>
  <si>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</si>
  <si>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</si>
  <si>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</si>
  <si>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</si>
  <si>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</si>
  <si>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</si>
  <si>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</si>
  <si>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</si>
  <si>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</si>
  <si>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</si>
  <si>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</si>
  <si>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</si>
  <si>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</si>
  <si>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</si>
  <si>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</si>
  <si>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</si>
  <si>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</si>
  <si>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</si>
  <si>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</si>
  <si>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</si>
  <si>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</si>
  <si>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</si>
  <si>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</si>
  <si>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</si>
  <si>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</si>
  <si>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</si>
  <si>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</si>
  <si>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</si>
  <si>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</si>
  <si>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</si>
  <si>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</si>
  <si>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</si>
  <si>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</si>
  <si>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</si>
  <si>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</si>
  <si>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</si>
  <si>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</si>
  <si>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</si>
  <si>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</si>
  <si>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</si>
  <si>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</si>
  <si>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</si>
  <si>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</si>
  <si>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</si>
  <si>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</si>
  <si>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</si>
  <si>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</si>
  <si>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</si>
  <si>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</si>
  <si>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</si>
  <si>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</si>
  <si>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</si>
  <si>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</si>
  <si>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</si>
  <si>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</si>
  <si>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</si>
  <si>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</si>
  <si>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</si>
  <si>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</si>
  <si>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</si>
  <si>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</si>
  <si>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</si>
  <si>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</si>
  <si>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</si>
  <si>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</si>
  <si>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</si>
  <si>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</si>
  <si>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</si>
  <si>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</si>
  <si>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</si>
  <si>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</si>
  <si>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</si>
  <si>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</si>
  <si>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</si>
  <si>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</si>
  <si>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</si>
  <si>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</si>
  <si>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</si>
  <si>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</si>
  <si>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</si>
  <si>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</si>
  <si>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</si>
  <si>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</si>
  <si>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</si>
  <si>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</si>
  <si>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</si>
  <si>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</si>
  <si>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</si>
  <si>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</si>
  <si>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</si>
  <si>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</si>
  <si>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</si>
  <si>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</si>
  <si>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</si>
  <si>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</si>
  <si>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</si>
  <si>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</si>
  <si>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</si>
  <si>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</si>
  <si>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</si>
  <si>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</si>
  <si>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</si>
  <si>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</si>
  <si>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</si>
  <si>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</si>
  <si>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</si>
  <si>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</si>
  <si>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</si>
  <si>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</si>
  <si>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</si>
  <si>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</si>
  <si>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</si>
  <si>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</si>
  <si>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</si>
  <si>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</si>
  <si>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</si>
  <si>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</si>
  <si>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</si>
  <si>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</si>
  <si>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</si>
  <si>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</si>
  <si>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</si>
  <si>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</si>
  <si>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</si>
  <si>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</si>
  <si>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</si>
  <si>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</si>
  <si>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</si>
  <si>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</si>
  <si>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</si>
  <si>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</si>
  <si>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</si>
  <si>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</si>
  <si>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</si>
  <si>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</si>
  <si>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</si>
  <si>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</si>
  <si>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</si>
  <si>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</si>
  <si>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</si>
  <si>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</si>
  <si>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</si>
  <si>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</si>
  <si>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</si>
  <si>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</si>
  <si>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</si>
  <si>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</si>
  <si>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</si>
  <si>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</si>
  <si>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</si>
  <si>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</si>
  <si>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</si>
  <si>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</si>
  <si>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</si>
  <si>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</si>
  <si>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</si>
  <si>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</si>
  <si>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</si>
  <si>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</si>
  <si>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</si>
  <si>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</si>
  <si>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</si>
  <si>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</si>
  <si>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</si>
  <si>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</si>
  <si>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</si>
  <si>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</si>
  <si>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</si>
  <si>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</si>
  <si>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</si>
  <si>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</si>
  <si>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</si>
  <si>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</si>
  <si>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</si>
  <si>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</si>
  <si>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</si>
  <si>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</si>
  <si>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</si>
  <si>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</si>
  <si>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</si>
  <si>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</si>
  <si>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</si>
  <si>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</si>
  <si>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</si>
  <si>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</si>
  <si>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</si>
  <si>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</si>
  <si>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</si>
  <si>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</si>
  <si>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</si>
  <si>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</si>
  <si>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</si>
  <si>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</si>
  <si>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</si>
  <si>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</si>
  <si>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</si>
  <si>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</si>
  <si>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</si>
  <si>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</si>
  <si>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</si>
  <si>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</si>
  <si>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</si>
  <si>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</si>
  <si>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</si>
  <si>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</si>
  <si>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</si>
  <si>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</si>
  <si>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</si>
  <si>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</si>
  <si>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</si>
  <si>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</si>
  <si>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</si>
  <si>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</si>
  <si>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</si>
  <si>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</si>
  <si>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</si>
  <si>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</si>
  <si>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</si>
  <si>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</si>
  <si>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</si>
  <si>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</si>
  <si>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</si>
  <si>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</si>
  <si>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</si>
  <si>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</si>
  <si>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</si>
  <si>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</si>
  <si>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</si>
  <si>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</si>
  <si>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</si>
  <si>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</si>
  <si>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</si>
  <si>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</si>
  <si>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</si>
  <si>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</si>
  <si>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</si>
  <si>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</si>
  <si>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</si>
  <si>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</si>
  <si>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</si>
  <si>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</si>
  <si>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</si>
  <si>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</si>
  <si>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</si>
  <si>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</si>
  <si>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</si>
  <si>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</si>
  <si>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</si>
  <si>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</si>
  <si>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</si>
  <si>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</si>
  <si>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</si>
  <si>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</si>
  <si>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</si>
  <si>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</si>
  <si>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</si>
  <si>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</si>
  <si>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</si>
  <si>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</si>
  <si>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</si>
  <si>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</si>
  <si>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</si>
  <si>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</si>
  <si>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</si>
  <si>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</si>
  <si>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</si>
  <si>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</si>
  <si>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</si>
  <si>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</si>
  <si>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</si>
  <si>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</si>
  <si>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</si>
  <si>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</si>
  <si>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</si>
  <si>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</si>
  <si>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</si>
  <si>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</si>
  <si>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</si>
  <si>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</si>
  <si>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</si>
  <si>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</si>
  <si>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</si>
  <si>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</si>
  <si>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</si>
  <si>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</si>
  <si>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</si>
  <si>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</si>
  <si>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</si>
  <si>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</si>
  <si>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</si>
  <si>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</si>
  <si>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</si>
  <si>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</si>
  <si>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</si>
  <si>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</si>
  <si>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</si>
  <si>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</si>
  <si>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</si>
  <si>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</si>
  <si>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</si>
  <si>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</si>
  <si>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</si>
  <si>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</si>
  <si>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</si>
  <si>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</si>
  <si>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</si>
  <si>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</si>
  <si>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</si>
  <si>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</si>
  <si>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</si>
  <si>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</si>
  <si>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</si>
  <si>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</si>
  <si>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</si>
  <si>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</si>
  <si>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</si>
  <si>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</si>
  <si>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</si>
  <si>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</si>
  <si>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</si>
  <si>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</si>
  <si>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</si>
  <si>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</si>
  <si>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</si>
  <si>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</si>
  <si>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</si>
  <si>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</si>
  <si>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</si>
  <si>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</si>
  <si>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</si>
  <si>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</si>
  <si>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</si>
  <si>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</si>
  <si>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</si>
  <si>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</si>
  <si>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</si>
  <si>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</si>
  <si>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</si>
  <si>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</si>
  <si>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</si>
  <si>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</si>
  <si>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</si>
  <si>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</si>
  <si>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</si>
  <si>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</si>
  <si>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</si>
  <si>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</si>
  <si>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</si>
  <si>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</si>
  <si>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</si>
  <si>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</si>
  <si>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</si>
  <si>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</si>
  <si>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</si>
  <si>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</si>
  <si>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</si>
  <si>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</si>
  <si>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</si>
  <si>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</si>
  <si>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</si>
  <si>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</si>
  <si>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</si>
  <si>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</si>
  <si>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</si>
  <si>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</si>
  <si>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</si>
  <si>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</si>
  <si>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</si>
  <si>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</si>
  <si>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</si>
  <si>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</si>
  <si>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</si>
  <si>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</si>
  <si>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</si>
  <si>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</si>
  <si>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</si>
  <si>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</si>
  <si>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</si>
  <si>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</si>
  <si>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</si>
  <si>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</si>
  <si>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</si>
  <si>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</si>
  <si>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</si>
  <si>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</si>
  <si>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</si>
  <si>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</si>
  <si>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</si>
  <si>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</si>
  <si>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</si>
  <si>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</si>
  <si>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</si>
  <si>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</si>
  <si>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</si>
  <si>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</si>
  <si>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</si>
  <si>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</si>
  <si>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</si>
  <si>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</si>
  <si>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</si>
  <si>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</si>
  <si>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</si>
  <si>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</si>
  <si>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</si>
  <si>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</si>
  <si>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</si>
  <si>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</si>
  <si>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</si>
  <si>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</si>
  <si>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</si>
  <si>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</si>
  <si>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</si>
  <si>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</si>
  <si>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</si>
  <si>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</si>
  <si>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</si>
  <si>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</si>
  <si>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</si>
  <si>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</si>
  <si>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</si>
  <si>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</si>
  <si>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</si>
  <si>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</si>
  <si>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</si>
  <si>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</si>
  <si>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</si>
  <si>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</si>
  <si>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</si>
  <si>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</si>
  <si>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</si>
  <si>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</si>
  <si>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</si>
  <si>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</si>
  <si>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</si>
  <si>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</si>
  <si>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</si>
  <si>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</si>
  <si>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</si>
  <si>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</si>
  <si>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</si>
  <si>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</si>
  <si>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</si>
  <si>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</si>
  <si>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</si>
  <si>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</si>
  <si>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</si>
  <si>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</si>
  <si>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</si>
  <si>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</si>
  <si>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</si>
  <si>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</si>
  <si>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</si>
  <si>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</si>
  <si>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</si>
  <si>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</si>
  <si>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</si>
  <si>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</si>
  <si>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</si>
  <si>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</si>
  <si>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</si>
  <si>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</si>
  <si>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</si>
  <si>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</si>
  <si>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</si>
  <si>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</si>
  <si>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</si>
  <si>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</si>
  <si>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</si>
  <si>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</si>
  <si>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</si>
  <si>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</si>
  <si>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</si>
  <si>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</si>
  <si>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</si>
  <si>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</si>
  <si>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</si>
  <si>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</si>
  <si>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</si>
  <si>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</si>
  <si>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</si>
  <si>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</si>
  <si>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</si>
  <si>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</si>
  <si>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</si>
  <si>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</si>
  <si>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</si>
  <si>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</si>
  <si>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</si>
  <si>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</si>
  <si>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</si>
  <si>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</si>
  <si>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</si>
  <si>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</si>
  <si>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</si>
  <si>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</si>
  <si>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</si>
  <si>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</si>
  <si>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</si>
  <si>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</si>
  <si>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</si>
  <si>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</si>
  <si>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</si>
  <si>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</si>
  <si>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</si>
  <si>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</si>
  <si>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</si>
  <si>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</si>
  <si>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</si>
  <si>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</si>
  <si>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</si>
  <si>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</si>
  <si>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</si>
  <si>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</si>
  <si>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</si>
  <si>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</si>
  <si>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</si>
  <si>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</si>
  <si>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</si>
  <si>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</si>
  <si>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</si>
  <si>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</si>
  <si>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</si>
  <si>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</si>
  <si>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</si>
  <si>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</si>
  <si>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</si>
  <si>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</si>
  <si>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</si>
  <si>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</si>
  <si>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</si>
  <si>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</si>
  <si>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</si>
  <si>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</si>
  <si>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</si>
  <si>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</si>
  <si>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</si>
  <si>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</si>
  <si>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</si>
  <si>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</si>
  <si>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</si>
  <si>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</si>
  <si>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</si>
  <si>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</si>
  <si>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</si>
  <si>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</si>
  <si>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</si>
  <si>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</si>
  <si>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</si>
  <si>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</si>
  <si>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</si>
  <si>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</si>
  <si>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</si>
  <si>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</si>
  <si>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</si>
  <si>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</si>
  <si>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</si>
  <si>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</si>
  <si>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</si>
  <si>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</si>
  <si>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</si>
  <si>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</si>
  <si>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</si>
  <si>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</si>
  <si>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</si>
  <si>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</si>
  <si>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</si>
  <si>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</si>
  <si>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</si>
  <si>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</si>
  <si>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</si>
  <si>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</si>
  <si>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</si>
  <si>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</si>
  <si>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</si>
  <si>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</si>
  <si>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</si>
  <si>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</si>
  <si>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</si>
  <si>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</si>
  <si>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</si>
  <si>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</si>
  <si>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</si>
  <si>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</si>
  <si>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</si>
  <si>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</si>
  <si>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</si>
  <si>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</si>
  <si>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</si>
  <si>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</si>
  <si>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</si>
  <si>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</si>
  <si>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</si>
  <si>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</si>
  <si>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</si>
  <si>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</si>
  <si>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</si>
  <si>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</si>
  <si>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</si>
  <si>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</si>
  <si>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</si>
  <si>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</si>
  <si>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</si>
  <si>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</si>
  <si>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</si>
  <si>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</si>
  <si>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</si>
  <si>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</si>
  <si>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</si>
  <si>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</si>
  <si>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</si>
  <si>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</si>
  <si>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</si>
  <si>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</si>
  <si>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</si>
  <si>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</si>
  <si>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</si>
  <si>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</si>
  <si>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</si>
  <si>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</si>
  <si>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</si>
  <si>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</si>
  <si>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</si>
  <si>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</si>
  <si>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</si>
  <si>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</si>
  <si>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</si>
  <si>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</si>
  <si>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</si>
  <si>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</si>
  <si>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</si>
  <si>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</si>
  <si>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</si>
  <si>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</si>
  <si>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</si>
  <si>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</si>
  <si>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</si>
  <si>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</si>
  <si>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</si>
  <si>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</si>
  <si>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</si>
  <si>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</si>
  <si>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</si>
  <si>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</si>
  <si>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</si>
  <si>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</si>
  <si>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</si>
  <si>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</si>
  <si>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</si>
  <si>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</si>
  <si>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</si>
  <si>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</si>
  <si>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</si>
  <si>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</si>
  <si>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</si>
  <si>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</si>
  <si>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</si>
  <si>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</si>
  <si>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</si>
  <si>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</si>
  <si>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</si>
  <si>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</si>
  <si>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</si>
  <si>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</si>
  <si>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</si>
  <si>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</si>
  <si>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</si>
  <si>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</si>
  <si>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</si>
  <si>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</si>
  <si>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</si>
  <si>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</si>
  <si>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</si>
  <si>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</si>
  <si>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</si>
  <si>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</si>
  <si>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</si>
  <si>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</si>
  <si>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</si>
  <si>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</si>
  <si>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</si>
  <si>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</si>
  <si>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</si>
  <si>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</si>
  <si>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</si>
  <si>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</si>
  <si>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</si>
  <si>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</si>
  <si>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</si>
  <si>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</si>
  <si>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</si>
  <si>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</si>
  <si>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</si>
  <si>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</si>
  <si>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</si>
  <si>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</si>
  <si>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</si>
  <si>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</si>
  <si>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</si>
  <si>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</si>
  <si>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</si>
  <si>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</si>
  <si>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</si>
  <si>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</si>
  <si>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</si>
  <si>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</si>
  <si>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</si>
  <si>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</si>
  <si>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</si>
  <si>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</si>
  <si>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</si>
  <si>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</si>
  <si>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</si>
  <si>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</si>
  <si>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</si>
  <si>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</si>
  <si>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</si>
  <si>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</si>
  <si>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</si>
  <si>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</si>
  <si>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</si>
  <si>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</si>
  <si>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</si>
  <si>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</si>
  <si>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</si>
  <si>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</si>
  <si>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</si>
  <si>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</si>
  <si>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</si>
  <si>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</si>
  <si>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</si>
  <si>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</si>
  <si>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</si>
  <si>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</si>
  <si>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</si>
  <si>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</si>
  <si>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</si>
  <si>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</si>
  <si>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</si>
  <si>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</si>
  <si>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</si>
  <si>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</si>
  <si>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</si>
  <si>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</si>
  <si>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</si>
  <si>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</si>
  <si>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</si>
  <si>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</si>
  <si>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</si>
  <si>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</si>
  <si>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</si>
  <si>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</si>
  <si>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</si>
  <si>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</si>
  <si>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</si>
  <si>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</si>
  <si>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</si>
  <si>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</si>
  <si>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</si>
  <si>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</si>
  <si>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</si>
  <si>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</si>
  <si>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</si>
  <si>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</si>
  <si>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</si>
  <si>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</si>
  <si>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</si>
  <si>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</si>
  <si>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</si>
  <si>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</si>
  <si>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</si>
  <si>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</si>
  <si>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</si>
  <si>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</si>
  <si>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</si>
  <si>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</si>
  <si>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</si>
  <si>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</si>
  <si>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</si>
  <si>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</si>
  <si>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</si>
  <si>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</si>
  <si>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</si>
  <si>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</si>
  <si>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</si>
  <si>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</si>
  <si>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</si>
  <si>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</si>
  <si>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</si>
  <si>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</si>
  <si>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</si>
  <si>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</si>
  <si>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</si>
  <si>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</si>
  <si>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</si>
  <si>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</si>
  <si>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</si>
  <si>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</si>
  <si>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</si>
  <si>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</si>
  <si>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</si>
  <si>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</si>
  <si>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</si>
  <si>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</si>
  <si>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</si>
  <si>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</si>
  <si>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</si>
  <si>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</si>
  <si>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</si>
  <si>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</si>
  <si>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</si>
  <si>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</si>
  <si>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</si>
  <si>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</si>
  <si>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</si>
  <si>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</si>
  <si>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</si>
  <si>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</si>
  <si>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</si>
  <si>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</si>
  <si>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</si>
  <si>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</si>
  <si>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</si>
  <si>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</si>
  <si>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</si>
  <si>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</si>
  <si>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</si>
  <si>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</si>
  <si>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</si>
  <si>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</si>
  <si>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</si>
  <si>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</si>
  <si>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</si>
  <si>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</si>
  <si>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</si>
  <si>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</si>
  <si>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</si>
  <si>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</si>
  <si>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</si>
  <si>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</si>
  <si>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</si>
  <si>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</si>
  <si>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</si>
  <si>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</si>
  <si>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</si>
  <si>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</si>
  <si>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</si>
  <si>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</si>
  <si>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</si>
  <si>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</si>
  <si>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</si>
  <si>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</si>
  <si>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</si>
  <si>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</si>
  <si>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</si>
  <si>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</si>
  <si>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</si>
  <si>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</si>
  <si>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</si>
  <si>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</si>
  <si>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</si>
  <si>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</si>
  <si>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</si>
  <si>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</si>
  <si>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</si>
  <si>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</si>
  <si>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</si>
  <si>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</si>
  <si>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</si>
  <si>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</si>
  <si>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</si>
  <si>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</si>
  <si>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</si>
  <si>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</si>
  <si>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</si>
  <si>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</si>
  <si>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</si>
  <si>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</si>
  <si>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</si>
  <si>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</si>
  <si>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</si>
  <si>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</si>
  <si>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</si>
  <si>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</si>
  <si>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</si>
  <si>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</si>
  <si>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</si>
  <si>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</si>
  <si>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</si>
  <si>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</si>
  <si>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</si>
  <si>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</si>
  <si>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</si>
  <si>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</si>
  <si>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</si>
  <si>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</si>
  <si>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</si>
  <si>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</si>
  <si>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</si>
  <si>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</si>
  <si>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</si>
  <si>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</si>
  <si>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</si>
  <si>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</si>
  <si>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</si>
  <si>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</si>
  <si>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</si>
  <si>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</si>
  <si>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</si>
  <si>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</si>
  <si>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</si>
  <si>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</si>
  <si>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</si>
  <si>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</si>
  <si>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</si>
  <si>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</si>
  <si>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</si>
  <si>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</si>
  <si>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</si>
  <si>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</si>
  <si>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</si>
  <si>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</si>
  <si>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</si>
  <si>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</si>
  <si>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</si>
  <si>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</si>
  <si>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</si>
  <si>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</si>
  <si>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</si>
  <si>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</si>
  <si>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</si>
  <si>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</si>
  <si>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</si>
  <si>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</si>
  <si>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</si>
  <si>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</si>
  <si>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</si>
  <si>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</si>
  <si>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</si>
  <si>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</si>
  <si>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</si>
  <si>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</si>
  <si>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</si>
  <si>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</si>
  <si>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</si>
  <si>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</si>
  <si>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</si>
  <si>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</si>
  <si>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</si>
  <si>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</si>
  <si>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</si>
  <si>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</si>
  <si>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</si>
  <si>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</si>
  <si>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</si>
  <si>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</si>
  <si>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</si>
  <si>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</si>
  <si>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</si>
  <si>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</si>
  <si>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</si>
  <si>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</si>
  <si>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</si>
  <si>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</si>
  <si>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</si>
  <si>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</si>
  <si>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</si>
  <si>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</si>
  <si>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</si>
  <si>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</si>
  <si>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</si>
  <si>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</si>
  <si>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</si>
  <si>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</si>
  <si>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</si>
  <si>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</si>
  <si>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</si>
  <si>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</si>
  <si>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</si>
  <si>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</si>
  <si>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</si>
  <si>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</si>
  <si>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</si>
  <si>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</si>
  <si>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</si>
  <si>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</si>
  <si>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</si>
  <si>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</si>
  <si>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</si>
  <si>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</si>
  <si>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</si>
  <si>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</si>
  <si>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</si>
  <si>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</si>
  <si>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</si>
  <si>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</si>
  <si>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</si>
  <si>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</si>
  <si>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</si>
  <si>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</si>
  <si>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</si>
  <si>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</si>
  <si>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</si>
  <si>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</si>
  <si>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</si>
  <si>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</si>
  <si>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</si>
  <si>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</si>
  <si>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</si>
  <si>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</si>
  <si>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</si>
  <si>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</si>
  <si>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</si>
  <si>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</si>
  <si>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</si>
  <si>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</si>
  <si>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</si>
  <si>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</si>
  <si>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</si>
  <si>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</si>
  <si>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</si>
  <si>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</si>
  <si>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</si>
  <si>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</si>
  <si>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</si>
  <si>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</si>
  <si>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</si>
  <si>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</si>
  <si>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</si>
  <si>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</si>
  <si>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</si>
  <si>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</si>
  <si>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</si>
  <si>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</si>
  <si>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</si>
  <si>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</si>
  <si>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</si>
  <si>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</si>
  <si>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</si>
  <si>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</si>
  <si>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</si>
  <si>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</si>
  <si>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</si>
  <si>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</si>
  <si>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</si>
  <si>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</si>
  <si>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</si>
  <si>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</si>
  <si>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</si>
  <si>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</si>
  <si>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</si>
  <si>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</si>
  <si>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</si>
  <si>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</si>
  <si>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</si>
  <si>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</si>
  <si>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</si>
  <si>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</si>
  <si>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</si>
  <si>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</si>
  <si>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</si>
  <si>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</si>
  <si>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</si>
  <si>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</si>
  <si>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</si>
  <si>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</si>
  <si>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</si>
  <si>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</si>
  <si>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</si>
  <si>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</si>
  <si>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</si>
  <si>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</si>
  <si>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</si>
  <si>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</si>
  <si>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</si>
  <si>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</si>
  <si>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</si>
  <si>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</si>
  <si>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</si>
  <si>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</si>
  <si>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</si>
  <si>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</si>
  <si>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</si>
  <si>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</si>
  <si>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</si>
  <si>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</si>
  <si>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</si>
  <si>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</si>
  <si>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</si>
  <si>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</si>
  <si>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</si>
  <si>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</si>
  <si>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</si>
  <si>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</si>
  <si>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</si>
  <si>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</si>
  <si>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</si>
  <si>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</si>
  <si>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</si>
  <si>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</si>
  <si>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</si>
  <si>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</si>
  <si>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</si>
  <si>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</si>
  <si>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</si>
  <si>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</si>
  <si>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</si>
  <si>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</si>
  <si>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</si>
  <si>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</si>
  <si>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</si>
  <si>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</si>
  <si>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</si>
  <si>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</si>
  <si>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</si>
  <si>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</si>
  <si>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</si>
  <si>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</si>
  <si>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</si>
  <si>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</si>
  <si>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</si>
  <si>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</si>
  <si>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</si>
  <si>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</si>
  <si>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</si>
  <si>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</si>
  <si>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</si>
  <si>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</si>
  <si>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</si>
  <si>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</si>
  <si>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</si>
  <si>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</si>
  <si>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</si>
  <si>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</si>
  <si>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</si>
  <si>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</si>
  <si>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</si>
  <si>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</si>
  <si>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</si>
  <si>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</si>
  <si>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</si>
  <si>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</si>
  <si>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</si>
  <si>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</si>
  <si>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</si>
  <si>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</si>
  <si>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</si>
  <si>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</si>
  <si>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</si>
  <si>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</si>
  <si>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</si>
  <si>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</si>
  <si>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</si>
  <si>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</si>
  <si>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</si>
  <si>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</si>
  <si>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</si>
  <si>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</si>
  <si>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</si>
  <si>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</si>
  <si>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</si>
  <si>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</si>
  <si>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</si>
  <si>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</si>
  <si>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</si>
  <si>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</si>
  <si>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</si>
  <si>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</si>
  <si>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</si>
  <si>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</si>
  <si>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</si>
  <si>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</si>
  <si>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</si>
  <si>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</si>
  <si>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</si>
  <si>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</si>
  <si>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</si>
  <si>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</si>
  <si>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</si>
  <si>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</si>
  <si>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</si>
  <si>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</si>
  <si>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</si>
  <si>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</si>
  <si>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</si>
  <si>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</si>
  <si>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</si>
  <si>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</si>
  <si>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</si>
  <si>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</si>
  <si>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</si>
  <si>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</si>
  <si>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</si>
  <si>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</si>
  <si>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</si>
  <si>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</si>
  <si>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</si>
  <si>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</si>
  <si>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</si>
  <si>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</si>
  <si>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</si>
  <si>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</si>
  <si>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</si>
  <si>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</si>
  <si>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</si>
  <si>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</si>
  <si>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</si>
  <si>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</si>
  <si>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</si>
  <si>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</si>
  <si>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</si>
  <si>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</si>
  <si>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</si>
  <si>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</si>
  <si>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</si>
  <si>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</si>
  <si>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</si>
  <si>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</si>
  <si>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</si>
  <si>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</si>
  <si>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</si>
  <si>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</si>
  <si>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</si>
  <si>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</si>
  <si>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</si>
  <si>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</si>
  <si>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</si>
  <si>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</si>
  <si>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</si>
  <si>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</si>
  <si>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</si>
  <si>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</si>
  <si>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</si>
  <si>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</si>
  <si>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</si>
  <si>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</si>
  <si>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</si>
  <si>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</si>
  <si>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</si>
  <si>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</si>
  <si>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</si>
  <si>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</si>
  <si>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</si>
  <si>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</si>
  <si>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</si>
  <si>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</si>
  <si>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</si>
  <si>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</si>
  <si>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</si>
  <si>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</si>
  <si>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</si>
  <si>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</si>
  <si>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</si>
  <si>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</si>
  <si>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</si>
  <si>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</si>
  <si>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</si>
  <si>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</si>
  <si>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</si>
  <si>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</si>
  <si>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</si>
  <si>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</si>
  <si>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</si>
  <si>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</si>
  <si>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</si>
  <si>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</si>
  <si>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</si>
  <si>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</si>
  <si>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</si>
  <si>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</si>
  <si>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</si>
  <si>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</si>
  <si>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</si>
  <si>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</si>
  <si>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</si>
  <si>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</si>
  <si>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</si>
  <si>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</si>
  <si>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</si>
  <si>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</si>
  <si>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</si>
  <si>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</si>
  <si>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</si>
  <si>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</si>
  <si>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</si>
  <si>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</si>
  <si>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</si>
  <si>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</si>
  <si>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</si>
  <si>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</si>
  <si>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</si>
  <si>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</si>
  <si>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</si>
  <si>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</si>
  <si>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</si>
  <si>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</si>
  <si>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</si>
  <si>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</si>
  <si>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</si>
  <si>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</si>
  <si>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</si>
  <si>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</si>
  <si>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</si>
  <si>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</si>
  <si>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</si>
  <si>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</si>
  <si>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</si>
  <si>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</si>
  <si>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</si>
  <si>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</si>
  <si>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</si>
  <si>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</si>
  <si>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</si>
  <si>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</si>
  <si>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</si>
  <si>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</si>
  <si>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</si>
  <si>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</si>
  <si>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</si>
  <si>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</si>
  <si>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</si>
  <si>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</si>
  <si>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</si>
  <si>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</si>
  <si>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</si>
  <si>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</si>
  <si>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</si>
  <si>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</si>
  <si>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</si>
  <si>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</si>
  <si>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</si>
  <si>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</si>
  <si>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</si>
  <si>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</si>
  <si>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</si>
  <si>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</si>
  <si>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</si>
  <si>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</si>
  <si>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</si>
  <si>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</si>
  <si>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</si>
  <si>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</si>
  <si>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</si>
  <si>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</si>
  <si>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</si>
  <si>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</si>
  <si>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</si>
  <si>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</si>
  <si>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</si>
  <si>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</si>
  <si>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</si>
  <si>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</si>
  <si>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</si>
  <si>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</si>
  <si>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</si>
  <si>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</si>
  <si>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</si>
  <si>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</si>
  <si>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</si>
  <si>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</si>
  <si>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</si>
  <si>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</si>
  <si>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</si>
  <si>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</si>
  <si>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</si>
  <si>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</si>
  <si>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</si>
  <si>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</si>
  <si>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</si>
  <si>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</si>
  <si>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</si>
  <si>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</si>
  <si>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</si>
  <si>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</si>
  <si>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</si>
  <si>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</si>
  <si>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</si>
  <si>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</si>
  <si>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</si>
  <si>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</si>
  <si>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</si>
  <si>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</si>
  <si>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</si>
  <si>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</si>
  <si>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</si>
  <si>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</si>
  <si>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</si>
  <si>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</si>
  <si>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</si>
  <si>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</si>
  <si>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</si>
  <si>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</si>
  <si>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</si>
  <si>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</si>
  <si>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</si>
  <si>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</si>
  <si>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</si>
  <si>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</si>
  <si>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</si>
  <si>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</si>
  <si>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</si>
  <si>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</si>
  <si>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</si>
  <si>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</si>
  <si>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</si>
  <si>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</si>
  <si>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</si>
  <si>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</si>
  <si>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</si>
  <si>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</si>
  <si>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</si>
  <si>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</si>
  <si>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</si>
  <si>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</si>
  <si>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</si>
  <si>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</si>
  <si>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</si>
  <si>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</si>
  <si>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</si>
  <si>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</si>
  <si>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</si>
  <si>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</si>
  <si>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</si>
  <si>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</si>
  <si>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</si>
  <si>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</si>
  <si>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</si>
  <si>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</si>
  <si>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</si>
  <si>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</si>
  <si>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</si>
  <si>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</si>
  <si>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</si>
  <si>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</si>
  <si>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</si>
  <si>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</si>
  <si>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</si>
  <si>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</si>
  <si>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</si>
  <si>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</si>
  <si>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</si>
  <si>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</si>
  <si>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</si>
  <si>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</si>
  <si>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</si>
  <si>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</si>
  <si>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</si>
  <si>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</si>
  <si>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</si>
  <si>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</si>
  <si>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</si>
  <si>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</si>
  <si>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</si>
  <si>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</si>
  <si>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</si>
  <si>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</si>
  <si>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</si>
  <si>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</si>
  <si>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</si>
  <si>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</si>
  <si>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</si>
  <si>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</si>
  <si>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</si>
  <si>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</si>
  <si>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</si>
  <si>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</si>
  <si>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</si>
  <si>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</si>
  <si>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</si>
  <si>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</si>
  <si>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</si>
  <si>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</si>
  <si>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</si>
  <si>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</si>
  <si>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</si>
  <si>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</si>
  <si>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</si>
  <si>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</si>
  <si>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</si>
  <si>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</si>
  <si>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</si>
  <si>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</si>
  <si>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</si>
  <si>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</si>
  <si>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</si>
  <si>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</si>
  <si>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</si>
  <si>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</si>
  <si>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</si>
  <si>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</si>
  <si>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</si>
  <si>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</si>
  <si>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</si>
  <si>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</si>
  <si>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</si>
  <si>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</si>
  <si>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</si>
  <si>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</si>
  <si>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</si>
  <si>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</si>
  <si>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</si>
  <si>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</si>
  <si>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</si>
  <si>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</si>
  <si>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</si>
  <si>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</si>
  <si>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</si>
  <si>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</si>
  <si>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</si>
  <si>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</si>
  <si>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</si>
  <si>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</si>
  <si>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</si>
  <si>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</si>
  <si>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</si>
  <si>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</si>
  <si>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</si>
  <si>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</si>
  <si>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</si>
  <si>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</si>
  <si>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</si>
  <si>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</si>
  <si>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</si>
  <si>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</si>
  <si>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</si>
  <si>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</si>
  <si>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</si>
  <si>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</si>
  <si>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</si>
  <si>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</si>
  <si>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</si>
  <si>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</si>
  <si>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</si>
  <si>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</si>
  <si>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</si>
  <si>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</si>
  <si>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</si>
  <si>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</si>
  <si>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</si>
  <si>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</si>
  <si>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</si>
  <si>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</si>
  <si>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</si>
  <si>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</si>
  <si>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</si>
  <si>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</si>
  <si>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</si>
  <si>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</si>
  <si>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</si>
  <si>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</si>
  <si>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</si>
  <si>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</si>
  <si>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</si>
  <si>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</si>
  <si>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</si>
  <si>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</si>
  <si>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</si>
  <si>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</si>
  <si>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</si>
  <si>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</si>
  <si>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</si>
  <si>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</si>
  <si>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</si>
  <si>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</si>
  <si>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</si>
  <si>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</si>
  <si>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</si>
  <si>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</si>
  <si>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</si>
  <si>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</si>
  <si>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</si>
  <si>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</si>
  <si>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</si>
  <si>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</si>
  <si>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</si>
  <si>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</si>
  <si>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</si>
  <si>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</si>
  <si>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</si>
  <si>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</si>
  <si>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</si>
  <si>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</si>
  <si>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</si>
  <si>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</si>
  <si>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</si>
  <si>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</si>
  <si>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</si>
  <si>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</si>
  <si>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</si>
  <si>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</si>
  <si>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</si>
  <si>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</si>
  <si>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</si>
  <si>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</si>
  <si>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</si>
  <si>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</si>
  <si>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</si>
  <si>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</si>
  <si>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</si>
  <si>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</si>
  <si>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</si>
  <si>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</si>
  <si>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</si>
  <si>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</si>
  <si>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</si>
  <si>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</si>
  <si>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</si>
  <si>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</si>
  <si>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</si>
  <si>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</si>
  <si>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</si>
  <si>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</si>
  <si>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</si>
  <si>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</si>
  <si>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</si>
  <si>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</si>
  <si>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</si>
  <si>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</si>
  <si>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</si>
  <si>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</si>
  <si>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</si>
  <si>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</si>
  <si>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</si>
  <si>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</si>
  <si>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</si>
  <si>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</si>
  <si>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</si>
  <si>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</si>
  <si>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</si>
  <si>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</si>
  <si>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</si>
  <si>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</si>
  <si>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</si>
  <si>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</si>
  <si>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</si>
  <si>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</si>
  <si>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</si>
  <si>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</si>
  <si>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</si>
  <si>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</si>
  <si>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</si>
  <si>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</si>
  <si>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</si>
  <si>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</si>
  <si>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</si>
  <si>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</si>
  <si>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</si>
  <si>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</si>
  <si>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</si>
  <si>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</si>
  <si>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</si>
  <si>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</si>
  <si>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</si>
  <si>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</si>
  <si>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</si>
  <si>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</si>
  <si>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</si>
  <si>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</si>
  <si>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</si>
  <si>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</si>
  <si>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</si>
  <si>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</si>
  <si>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</si>
  <si>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</si>
  <si>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</si>
  <si>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</si>
  <si>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</si>
  <si>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</si>
  <si>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</si>
  <si>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</si>
  <si>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</si>
  <si>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</si>
  <si>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</si>
  <si>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</si>
  <si>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</si>
  <si>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</si>
  <si>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</si>
  <si>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</si>
  <si>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</si>
  <si>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</si>
  <si>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</si>
  <si>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</si>
  <si>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</si>
  <si>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</si>
  <si>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</si>
  <si>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</si>
  <si>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</si>
  <si>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</si>
  <si>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</si>
  <si>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</si>
  <si>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</si>
  <si>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</si>
  <si>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</si>
  <si>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</si>
  <si>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</si>
  <si>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</si>
  <si>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</si>
  <si>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</si>
  <si>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</si>
  <si>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</si>
  <si>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</si>
  <si>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</si>
  <si>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</si>
  <si>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</si>
  <si>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</si>
  <si>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</si>
  <si>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</si>
  <si>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</si>
  <si>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</si>
  <si>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</si>
  <si>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</si>
  <si>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</si>
  <si>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</si>
  <si>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</si>
  <si>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</si>
  <si>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</si>
  <si>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</si>
  <si>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</si>
  <si>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</si>
  <si>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</si>
  <si>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</si>
  <si>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</si>
  <si>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</si>
  <si>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</si>
  <si>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</si>
  <si>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</si>
  <si>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</si>
  <si>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</si>
  <si>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</si>
  <si>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</si>
  <si>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</si>
  <si>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</si>
  <si>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</si>
  <si>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</si>
  <si>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</si>
  <si>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</si>
  <si>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</si>
  <si>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</si>
  <si>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</si>
  <si>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</si>
  <si>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</si>
  <si>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</si>
  <si>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</si>
  <si>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</si>
  <si>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</si>
  <si>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</si>
  <si>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</si>
  <si>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</si>
  <si>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</si>
  <si>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</si>
  <si>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</si>
  <si>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</si>
  <si>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</si>
  <si>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</si>
  <si>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</si>
  <si>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</si>
  <si>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</si>
  <si>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</si>
  <si>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</si>
  <si>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</si>
  <si>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</si>
  <si>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</si>
  <si>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</si>
  <si>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</si>
  <si>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</si>
  <si>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</si>
  <si>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</si>
  <si>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</si>
  <si>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</si>
  <si>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</si>
  <si>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</si>
  <si>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</si>
  <si>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</si>
  <si>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</si>
  <si>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</si>
  <si>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</si>
  <si>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</si>
  <si>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</si>
  <si>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</si>
  <si>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</si>
  <si>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</si>
  <si>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</si>
  <si>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</si>
  <si>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</si>
  <si>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</si>
  <si>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</si>
  <si>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</si>
  <si>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</si>
  <si>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</si>
  <si>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</si>
  <si>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</si>
  <si>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</si>
  <si>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</si>
  <si>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</si>
  <si>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</si>
  <si>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</si>
  <si>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</si>
  <si>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</si>
  <si>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</si>
  <si>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</si>
  <si>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</si>
  <si>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</si>
  <si>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</si>
  <si>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</si>
  <si>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</si>
  <si>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</si>
  <si>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</si>
  <si>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</si>
  <si>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</si>
  <si>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</si>
  <si>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</si>
  <si>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</si>
  <si>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</si>
  <si>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</si>
  <si>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</si>
  <si>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</si>
  <si>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</si>
  <si>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</si>
  <si>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</si>
  <si>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</si>
  <si>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</si>
  <si>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</si>
  <si>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</si>
  <si>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</si>
  <si>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</si>
  <si>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</si>
  <si>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</si>
  <si>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</si>
  <si>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</si>
  <si>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</si>
  <si>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</si>
  <si>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</si>
  <si>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</si>
  <si>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</si>
  <si>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</si>
  <si>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</si>
  <si>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</si>
  <si>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</si>
  <si>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</si>
  <si>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</si>
  <si>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</si>
  <si>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</si>
  <si>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</si>
  <si>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</si>
  <si>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</si>
  <si>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</si>
  <si>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</si>
  <si>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</si>
  <si>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</si>
  <si>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</si>
  <si>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</si>
  <si>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</si>
  <si>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</si>
  <si>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</si>
  <si>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</si>
  <si>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</si>
  <si>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</si>
  <si>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</si>
  <si>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</si>
  <si>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</si>
  <si>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</si>
  <si>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</si>
  <si>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</si>
  <si>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</si>
  <si>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</si>
  <si>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</si>
  <si>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</si>
  <si>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</si>
  <si>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</si>
  <si>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</si>
  <si>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</si>
  <si>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</si>
  <si>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</si>
  <si>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</si>
  <si>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</si>
  <si>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</si>
  <si>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</si>
  <si>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</si>
  <si>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</si>
  <si>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</si>
  <si>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</si>
  <si>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</si>
  <si>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</si>
  <si>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</si>
  <si>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</si>
  <si>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</si>
  <si>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</si>
  <si>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</si>
  <si>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</si>
  <si>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</si>
  <si>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</si>
  <si>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</si>
  <si>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</si>
  <si>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</si>
  <si>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</si>
  <si>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</si>
  <si>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</si>
  <si>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</si>
  <si>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</si>
  <si>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</si>
  <si>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</si>
  <si>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</si>
  <si>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</si>
  <si>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</si>
  <si>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</si>
  <si>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</si>
  <si>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</si>
  <si>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</si>
  <si>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</si>
  <si>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</si>
  <si>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</si>
  <si>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</si>
  <si>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</si>
  <si>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</si>
  <si>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</si>
  <si>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</si>
  <si>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</si>
  <si>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</si>
  <si>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</si>
  <si>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</si>
  <si>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</si>
  <si>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</si>
  <si>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</si>
  <si>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</si>
  <si>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</si>
  <si>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</si>
  <si>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</si>
  <si>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</si>
  <si>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</si>
  <si>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</si>
  <si>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</si>
  <si>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</si>
  <si>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</si>
  <si>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</si>
  <si>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</si>
  <si>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</si>
  <si>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</si>
  <si>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</si>
  <si>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</si>
  <si>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</si>
  <si>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</si>
  <si>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</si>
  <si>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</si>
  <si>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</si>
  <si>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</si>
  <si>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</si>
  <si>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</si>
  <si>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</si>
  <si>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</si>
  <si>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</si>
  <si>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</si>
  <si>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</si>
  <si>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</si>
  <si>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</si>
  <si>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</si>
  <si>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</si>
  <si>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</si>
  <si>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</si>
  <si>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</si>
  <si>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</si>
  <si>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</si>
  <si>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</si>
  <si>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</si>
  <si>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</si>
  <si>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</si>
  <si>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</si>
  <si>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</si>
  <si>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</si>
  <si>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</si>
  <si>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</si>
  <si>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</si>
  <si>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</si>
  <si>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</si>
  <si>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</si>
  <si>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</si>
  <si>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</si>
  <si>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</si>
  <si>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</si>
  <si>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</si>
  <si>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</si>
  <si>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</si>
  <si>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</si>
  <si>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</si>
  <si>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</si>
  <si>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</si>
  <si>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</si>
  <si>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</si>
  <si>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</si>
  <si>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</si>
  <si>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</si>
  <si>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</si>
  <si>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</si>
  <si>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</si>
  <si>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</si>
  <si>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</si>
  <si>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</si>
  <si>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</si>
  <si>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</si>
  <si>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</si>
  <si>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</si>
  <si>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</si>
  <si>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</si>
  <si>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</si>
  <si>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</si>
  <si>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</si>
  <si>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</si>
  <si>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</si>
  <si>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</si>
  <si>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</si>
  <si>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</si>
  <si>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</si>
  <si>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</si>
  <si>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</si>
  <si>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</si>
  <si>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</si>
  <si>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</si>
  <si>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</si>
  <si>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</si>
  <si>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</si>
  <si>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</si>
  <si>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</si>
  <si>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</si>
  <si>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</si>
  <si>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</si>
  <si>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</si>
  <si>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</si>
  <si>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</si>
  <si>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</si>
  <si>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</si>
  <si>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</si>
  <si>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</si>
  <si>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</si>
  <si>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</si>
  <si>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</si>
  <si>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</si>
  <si>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</si>
  <si>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</si>
  <si>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</si>
  <si>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</si>
  <si>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</si>
  <si>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</si>
  <si>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</si>
  <si>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</si>
  <si>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</si>
  <si>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</si>
  <si>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</si>
  <si>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</si>
  <si>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</si>
  <si>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</si>
  <si>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</si>
  <si>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</si>
  <si>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</si>
  <si>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</si>
  <si>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</si>
  <si>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</si>
  <si>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</si>
  <si>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</si>
  <si>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</si>
  <si>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</si>
  <si>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</si>
  <si>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</si>
  <si>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</si>
  <si>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</si>
  <si>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</si>
  <si>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</si>
  <si>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</si>
  <si>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</si>
  <si>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</si>
  <si>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</si>
  <si>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</si>
  <si>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</si>
  <si>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</si>
  <si>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</si>
  <si>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</si>
  <si>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</si>
  <si>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</si>
  <si>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</si>
  <si>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</si>
  <si>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</si>
  <si>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</si>
  <si>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</si>
  <si>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</si>
  <si>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</si>
  <si>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</si>
  <si>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</si>
  <si>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</si>
  <si>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</si>
  <si>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</si>
  <si>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</si>
  <si>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</si>
  <si>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</si>
  <si>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</si>
  <si>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</si>
  <si>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</si>
  <si>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</si>
  <si>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</si>
  <si>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</si>
  <si>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</si>
  <si>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</si>
  <si>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</si>
  <si>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</si>
  <si>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</si>
  <si>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</si>
  <si>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</si>
  <si>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</si>
  <si>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</si>
  <si>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</si>
  <si>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</si>
  <si>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</si>
  <si>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</si>
  <si>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</si>
  <si>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</si>
  <si>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</si>
  <si>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</si>
  <si>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</si>
  <si>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</si>
  <si>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</si>
  <si>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</si>
  <si>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</si>
  <si>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</si>
  <si>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</si>
  <si>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</si>
  <si>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</si>
  <si>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</si>
  <si>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</si>
  <si>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</si>
  <si>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</si>
  <si>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</si>
  <si>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</si>
  <si>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</si>
  <si>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</si>
  <si>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</si>
  <si>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</si>
  <si>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</si>
  <si>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</si>
  <si>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</si>
  <si>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</si>
  <si>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</si>
  <si>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</si>
  <si>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</si>
  <si>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</si>
  <si>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</si>
  <si>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</si>
  <si>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</si>
  <si>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</si>
  <si>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</si>
  <si>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</si>
  <si>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</si>
  <si>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</si>
  <si>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</si>
  <si>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</si>
  <si>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</si>
  <si>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</si>
  <si>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</si>
  <si>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</si>
  <si>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</si>
  <si>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</si>
  <si>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</si>
  <si>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</si>
  <si>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</si>
  <si>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</si>
  <si>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</si>
  <si>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</si>
  <si>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</si>
  <si>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</si>
  <si>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</si>
  <si>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</si>
  <si>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</si>
  <si>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</si>
  <si>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</si>
  <si>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</si>
  <si>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</si>
  <si>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</si>
  <si>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</si>
  <si>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</si>
  <si>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</si>
  <si>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</si>
  <si>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</si>
  <si>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</si>
  <si>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</si>
  <si>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</si>
  <si>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</si>
  <si>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</si>
  <si>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</si>
  <si>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</si>
  <si>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</si>
  <si>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</si>
  <si>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</si>
  <si>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</si>
  <si>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</si>
  <si>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</si>
  <si>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</si>
  <si>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</si>
  <si>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</si>
  <si>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</si>
  <si>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</si>
  <si>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</si>
  <si>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</si>
  <si>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</si>
  <si>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</si>
  <si>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</si>
  <si>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</si>
  <si>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</si>
  <si>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</si>
  <si>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</si>
  <si>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</si>
  <si>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</si>
  <si>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</si>
  <si>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</si>
  <si>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</si>
  <si>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</si>
  <si>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</si>
  <si>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</si>
  <si>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</si>
  <si>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</si>
  <si>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</si>
  <si>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</si>
  <si>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</si>
  <si>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</si>
  <si>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</si>
  <si>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</si>
  <si>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</si>
  <si>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</si>
  <si>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</si>
  <si>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</si>
  <si>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</si>
  <si>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</si>
  <si>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</si>
  <si>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</si>
  <si>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</si>
  <si>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</si>
  <si>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</si>
  <si>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</si>
  <si>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</si>
  <si>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</si>
  <si>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</si>
  <si>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</si>
  <si>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</si>
  <si>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</si>
  <si>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</si>
  <si>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</si>
  <si>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</si>
  <si>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</si>
  <si>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</si>
  <si>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</si>
  <si>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</si>
  <si>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</si>
  <si>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</si>
  <si>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</si>
  <si>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</si>
  <si>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</si>
  <si>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</si>
  <si>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</si>
  <si>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</si>
  <si>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</si>
  <si>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</si>
  <si>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</si>
  <si>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</si>
  <si>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</si>
  <si>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</si>
  <si>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</si>
  <si>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</si>
  <si>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</si>
  <si>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</si>
  <si>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</si>
  <si>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</si>
  <si>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</si>
  <si>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</si>
  <si>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</si>
  <si>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</si>
  <si>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</si>
  <si>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</si>
  <si>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</si>
  <si>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</si>
  <si>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</si>
  <si>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</si>
  <si>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</si>
  <si>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</si>
  <si>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</si>
  <si>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</si>
  <si>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</si>
  <si>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</si>
  <si>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</si>
  <si>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</si>
  <si>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</si>
  <si>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</si>
  <si>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</si>
  <si>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</si>
  <si>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</si>
  <si>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</si>
  <si>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</si>
  <si>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</si>
  <si>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</si>
  <si>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</si>
  <si>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</si>
  <si>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</si>
  <si>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</si>
  <si>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</si>
  <si>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</si>
  <si>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</si>
  <si>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</si>
  <si>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</si>
  <si>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</si>
  <si>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</si>
  <si>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</si>
  <si>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</si>
  <si>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</si>
  <si>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</si>
  <si>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</si>
  <si>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</si>
  <si>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</si>
  <si>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</si>
  <si>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</si>
  <si>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</si>
  <si>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</si>
  <si>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</si>
  <si>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</si>
  <si>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</si>
  <si>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</si>
  <si>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</si>
  <si>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</si>
  <si>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</si>
  <si>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</si>
  <si>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</si>
  <si>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</si>
  <si>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</si>
  <si>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</si>
  <si>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</si>
  <si>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</si>
  <si>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</si>
  <si>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</si>
  <si>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</si>
  <si>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</si>
  <si>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</si>
  <si>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</si>
  <si>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</si>
  <si>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</si>
  <si>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</si>
  <si>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</si>
  <si>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</si>
  <si>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</si>
  <si>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</si>
  <si>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</si>
  <si>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</si>
  <si>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</si>
  <si>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</si>
  <si>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</si>
  <si>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</si>
  <si>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</si>
  <si>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</si>
  <si>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</si>
  <si>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</si>
  <si>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</si>
  <si>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</si>
  <si>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</si>
  <si>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</si>
  <si>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</si>
  <si>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</si>
  <si>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</si>
  <si>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</si>
  <si>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</si>
  <si>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</si>
  <si>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</si>
  <si>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</si>
  <si>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</si>
  <si>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</si>
  <si>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</si>
  <si>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</si>
  <si>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</si>
  <si>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</si>
  <si>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</si>
  <si>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</si>
  <si>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</si>
  <si>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</si>
  <si>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</si>
  <si>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</si>
  <si>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</si>
  <si>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</si>
  <si>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</si>
  <si>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</si>
  <si>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</si>
  <si>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</si>
  <si>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</si>
  <si>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</si>
  <si>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</si>
  <si>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</si>
  <si>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</si>
  <si>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</si>
  <si>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</si>
  <si>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</si>
  <si>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</si>
  <si>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</si>
  <si>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</si>
  <si>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</si>
  <si>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</si>
  <si>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</si>
  <si>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</si>
  <si>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</si>
  <si>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</si>
  <si>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</si>
  <si>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</si>
  <si>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</si>
  <si>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</si>
  <si>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</si>
  <si>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</si>
  <si>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</si>
  <si>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</si>
  <si>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</si>
  <si>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</si>
  <si>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</si>
  <si>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</si>
  <si>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</si>
  <si>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</si>
  <si>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</si>
  <si>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</si>
  <si>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</si>
  <si>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</si>
  <si>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</si>
  <si>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</si>
  <si>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</si>
  <si>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</si>
  <si>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</si>
  <si>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</si>
  <si>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</si>
  <si>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</si>
  <si>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</si>
  <si>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</si>
  <si>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</si>
  <si>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</si>
  <si>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</si>
  <si>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</si>
  <si>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</si>
  <si>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</si>
  <si>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</si>
  <si>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</si>
  <si>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</si>
  <si>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</si>
  <si>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</si>
  <si>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</si>
  <si>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</si>
  <si>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</si>
  <si>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</si>
  <si>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</si>
  <si>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</si>
  <si>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</si>
  <si>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</si>
  <si>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</si>
  <si>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</si>
  <si>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</si>
  <si>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</si>
  <si>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</si>
  <si>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</si>
  <si>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</si>
  <si>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</si>
  <si>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</si>
  <si>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</si>
  <si>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</si>
  <si>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</si>
  <si>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</si>
  <si>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</si>
  <si>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</si>
  <si>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</si>
  <si>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</si>
  <si>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</si>
  <si>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</si>
  <si>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</si>
  <si>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</si>
  <si>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</si>
  <si>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</si>
  <si>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</si>
  <si>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</si>
  <si>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</si>
  <si>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</si>
  <si>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</si>
  <si>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</si>
  <si>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</si>
  <si>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</si>
  <si>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</si>
  <si>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</si>
  <si>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</si>
  <si>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</si>
  <si>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</si>
  <si>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</si>
  <si>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</si>
  <si>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</si>
  <si>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</si>
  <si>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</si>
  <si>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</si>
  <si>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</si>
  <si>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</si>
  <si>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</si>
  <si>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</si>
  <si>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</si>
  <si>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</si>
  <si>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</si>
  <si>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</si>
  <si>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</si>
  <si>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</si>
  <si>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</si>
  <si>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</si>
  <si>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</si>
  <si>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</si>
  <si>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</si>
  <si>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</si>
  <si>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</si>
  <si>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</si>
  <si>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</si>
  <si>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</si>
  <si>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</si>
  <si>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</si>
  <si>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</si>
  <si>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</si>
  <si>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</si>
  <si>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</si>
  <si>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</si>
  <si>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</si>
  <si>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</si>
  <si>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</si>
  <si>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</si>
  <si>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</si>
  <si>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</si>
  <si>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</si>
  <si>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</si>
  <si>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</si>
  <si>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</si>
  <si>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</si>
  <si>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</si>
  <si>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</si>
  <si>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</si>
  <si>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</si>
  <si>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</si>
  <si>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</si>
  <si>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</si>
  <si>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</si>
  <si>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</si>
  <si>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</si>
  <si>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</si>
  <si>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</si>
  <si>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</si>
  <si>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</si>
  <si>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</si>
  <si>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</si>
  <si>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</si>
  <si>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</si>
  <si>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</si>
  <si>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</si>
  <si>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</si>
  <si>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</si>
  <si>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</si>
  <si>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</si>
  <si>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</si>
  <si>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</si>
  <si>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</si>
  <si>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</si>
  <si>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</si>
  <si>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</si>
  <si>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</si>
  <si>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</si>
  <si>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</si>
  <si>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</si>
  <si>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</si>
  <si>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</si>
  <si>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</si>
  <si>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</si>
  <si>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</si>
  <si>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</si>
  <si>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</si>
  <si>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</si>
  <si>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</si>
  <si>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</si>
  <si>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</si>
  <si>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</si>
  <si>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</si>
  <si>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</si>
  <si>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</si>
  <si>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</si>
  <si>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</si>
  <si>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</si>
  <si>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</si>
  <si>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</si>
  <si>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</si>
  <si>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</si>
  <si>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</si>
  <si>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</si>
  <si>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</si>
  <si>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</si>
  <si>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</si>
  <si>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</si>
  <si>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</si>
  <si>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</si>
  <si>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</si>
  <si>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</si>
  <si>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</si>
  <si>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</si>
  <si>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</si>
  <si>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</si>
  <si>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</si>
  <si>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</si>
  <si>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</si>
  <si>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</si>
  <si>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</si>
  <si>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</si>
  <si>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</si>
  <si>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</si>
  <si>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</si>
  <si>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</si>
  <si>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</si>
  <si>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</si>
  <si>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</si>
  <si>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</si>
  <si>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</si>
  <si>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</si>
  <si>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</si>
  <si>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</si>
  <si>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</si>
  <si>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</si>
  <si>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</si>
  <si>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</si>
  <si>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</si>
  <si>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</si>
  <si>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</si>
  <si>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</si>
  <si>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</si>
  <si>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</si>
  <si>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</si>
  <si>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</si>
  <si>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</si>
  <si>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</si>
  <si>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</si>
  <si>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</si>
  <si>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</si>
  <si>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</si>
  <si>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</si>
  <si>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</si>
  <si>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</si>
  <si>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</si>
  <si>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</si>
  <si>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</si>
  <si>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</si>
  <si>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</si>
  <si>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</si>
  <si>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</si>
  <si>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</si>
  <si>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</si>
  <si>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</si>
  <si>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</si>
  <si>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</si>
  <si>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</si>
  <si>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</si>
  <si>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</si>
  <si>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</si>
  <si>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</si>
  <si>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</si>
  <si>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</si>
  <si>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</si>
  <si>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</si>
  <si>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</si>
  <si>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</si>
  <si>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</si>
  <si>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</si>
  <si>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</si>
  <si>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</si>
  <si>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</si>
  <si>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</si>
  <si>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</si>
  <si>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</si>
  <si>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</si>
  <si>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</si>
  <si>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</si>
  <si>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</si>
  <si>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</si>
  <si>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</si>
  <si>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</si>
  <si>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</si>
  <si>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</si>
  <si>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</si>
  <si>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</si>
  <si>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</si>
  <si>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</si>
  <si>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</si>
  <si>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</si>
  <si>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</si>
  <si>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</si>
  <si>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</si>
  <si>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</si>
  <si>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</si>
  <si>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</si>
  <si>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</si>
  <si>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</si>
  <si>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</si>
  <si>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</si>
  <si>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</si>
  <si>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</si>
  <si>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</si>
  <si>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</si>
  <si>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</si>
  <si>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</si>
  <si>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</si>
  <si>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</si>
  <si>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</si>
  <si>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</si>
  <si>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</si>
  <si>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</si>
  <si>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</si>
  <si>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</si>
  <si>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</si>
  <si>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</si>
  <si>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</si>
  <si>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</si>
  <si>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</si>
  <si>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</si>
  <si>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</si>
  <si>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</si>
  <si>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</si>
  <si>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</si>
  <si>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</si>
  <si>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</si>
  <si>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</si>
  <si>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</si>
  <si>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</si>
  <si>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</si>
  <si>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</si>
  <si>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</si>
  <si>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</si>
  <si>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</si>
  <si>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</si>
  <si>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</si>
  <si>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</si>
  <si>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</si>
  <si>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</si>
  <si>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</si>
  <si>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</si>
  <si>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</si>
  <si>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</si>
  <si>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</si>
  <si>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</si>
  <si>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</si>
  <si>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</si>
  <si>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</si>
  <si>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</si>
  <si>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</si>
  <si>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</si>
  <si>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</si>
  <si>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</si>
  <si>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</si>
  <si>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</si>
  <si>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</si>
  <si>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</si>
  <si>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</si>
  <si>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</si>
  <si>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</si>
  <si>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</si>
  <si>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</si>
  <si>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</si>
  <si>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</si>
  <si>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</si>
  <si>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</si>
  <si>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</si>
  <si>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</si>
  <si>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</si>
  <si>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</si>
  <si>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</si>
  <si>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</si>
  <si>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</si>
  <si>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</si>
  <si>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</si>
  <si>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</si>
  <si>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</si>
  <si>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</si>
  <si>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</si>
  <si>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</si>
  <si>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</si>
  <si>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</si>
  <si>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</si>
  <si>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</si>
  <si>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</si>
  <si>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</si>
  <si>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</si>
  <si>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</si>
  <si>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</si>
  <si>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</si>
  <si>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</si>
  <si>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</si>
  <si>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</si>
  <si>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</si>
  <si>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</si>
  <si>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</si>
  <si>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</si>
  <si>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</si>
  <si>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</si>
  <si>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</si>
  <si>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</si>
  <si>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</si>
  <si>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</si>
  <si>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</si>
  <si>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</si>
  <si>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</si>
  <si>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</si>
  <si>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</si>
  <si>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</si>
  <si>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</si>
  <si>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</si>
  <si>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</si>
  <si>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</si>
  <si>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</si>
  <si>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</si>
  <si>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</si>
  <si>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</si>
  <si>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</si>
  <si>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</si>
  <si>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</si>
  <si>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</si>
  <si>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</si>
  <si>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</si>
  <si>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</si>
  <si>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</si>
  <si>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</si>
  <si>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</si>
  <si>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</si>
  <si>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</si>
  <si>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</si>
  <si>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</si>
  <si>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</si>
  <si>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</si>
  <si>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</si>
  <si>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</si>
  <si>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</si>
  <si>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</si>
  <si>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</si>
  <si>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</si>
  <si>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</si>
  <si>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</si>
  <si>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</si>
  <si>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</si>
  <si>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</si>
  <si>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</si>
  <si>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</si>
  <si>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</si>
  <si>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</si>
  <si>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</si>
  <si>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</si>
  <si>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</si>
  <si>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</si>
  <si>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</si>
  <si>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</si>
  <si>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</si>
  <si>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</si>
  <si>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</si>
  <si>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</si>
  <si>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</si>
  <si>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</si>
  <si>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</si>
  <si>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</si>
  <si>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</si>
  <si>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</si>
  <si>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</si>
  <si>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</si>
  <si>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</si>
  <si>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</si>
  <si>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</si>
  <si>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</si>
  <si>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</si>
  <si>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</si>
  <si>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</si>
  <si>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</si>
  <si>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</si>
  <si>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</si>
  <si>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</si>
  <si>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</si>
  <si>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</si>
  <si>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</si>
  <si>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</si>
  <si>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</si>
  <si>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</si>
  <si>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</si>
  <si>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</si>
  <si>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</si>
  <si>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</si>
  <si>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</si>
  <si>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</si>
  <si>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</si>
  <si>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</si>
  <si>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</si>
  <si>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</si>
  <si>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</si>
  <si>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</si>
  <si>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</si>
  <si>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</si>
  <si>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</si>
  <si>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</si>
  <si>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</si>
  <si>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</si>
  <si>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</si>
  <si>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</si>
  <si>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</si>
  <si>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</si>
  <si>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</si>
  <si>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</si>
  <si>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</si>
  <si>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</si>
  <si>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</si>
  <si>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</si>
  <si>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</si>
  <si>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</si>
  <si>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</si>
  <si>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</si>
  <si>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</si>
  <si>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</si>
  <si>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</si>
  <si>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</si>
  <si>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</si>
  <si>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</si>
  <si>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</si>
  <si>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</si>
  <si>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</si>
  <si>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</si>
  <si>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</si>
  <si>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</si>
  <si>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</si>
  <si>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</si>
  <si>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</si>
  <si>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</si>
  <si>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</si>
  <si>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</si>
  <si>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</si>
  <si>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</si>
  <si>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</si>
  <si>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</si>
  <si>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</si>
  <si>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</si>
  <si>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</si>
  <si>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</si>
  <si>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</si>
  <si>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</si>
  <si>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</si>
  <si>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</si>
  <si>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</si>
  <si>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</si>
  <si>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</si>
  <si>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</si>
  <si>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</si>
  <si>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</si>
  <si>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</si>
  <si>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</si>
  <si>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</si>
  <si>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</si>
  <si>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</si>
  <si>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</si>
  <si>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</si>
  <si>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</si>
  <si>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</si>
  <si>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</si>
  <si>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</si>
  <si>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</si>
  <si>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</si>
  <si>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</si>
  <si>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</si>
  <si>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</si>
  <si>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</si>
  <si>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</si>
  <si>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</si>
  <si>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</si>
  <si>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</si>
  <si>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</si>
  <si>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</si>
  <si>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</si>
  <si>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</si>
  <si>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</si>
  <si>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</si>
  <si>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</si>
  <si>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</si>
  <si>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</si>
  <si>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</si>
  <si>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</si>
  <si>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</si>
  <si>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</si>
  <si>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</si>
  <si>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</si>
  <si>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</si>
  <si>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</si>
  <si>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</si>
  <si>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</si>
  <si>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</si>
  <si>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</si>
  <si>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</si>
  <si>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</si>
  <si>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</si>
  <si>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</si>
  <si>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</si>
  <si>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</si>
  <si>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</si>
  <si>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</si>
  <si>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</si>
  <si>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</si>
  <si>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</si>
  <si>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</si>
  <si>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</si>
  <si>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</si>
  <si>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</si>
  <si>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</si>
  <si>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</si>
  <si>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</si>
  <si>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</si>
  <si>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</si>
  <si>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</si>
  <si>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</si>
  <si>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</si>
  <si>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</si>
  <si>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</si>
  <si>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</si>
  <si>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</si>
  <si>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</si>
  <si>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</si>
  <si>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</si>
  <si>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</si>
  <si>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</si>
  <si>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</si>
  <si>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</si>
  <si>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</si>
  <si>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</si>
  <si>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</si>
  <si>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</si>
  <si>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</si>
  <si>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</si>
  <si>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</si>
  <si>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</si>
  <si>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</si>
  <si>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</si>
  <si>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</si>
  <si>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</si>
  <si>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</si>
  <si>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</si>
  <si>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</si>
  <si>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</si>
  <si>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</si>
  <si>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</si>
  <si>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</si>
  <si>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</si>
  <si>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</si>
  <si>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</si>
  <si>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</si>
  <si>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</si>
  <si>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</si>
  <si>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</si>
  <si>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</si>
  <si>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</si>
  <si>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</si>
  <si>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</si>
  <si>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</si>
  <si>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</si>
  <si>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</si>
  <si>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</si>
  <si>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</si>
  <si>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</si>
  <si>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</si>
  <si>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</si>
  <si>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</si>
  <si>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</si>
  <si>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</si>
  <si>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</si>
  <si>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</si>
  <si>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</si>
  <si>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</si>
  <si>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</si>
  <si>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</si>
  <si>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</si>
  <si>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</si>
  <si>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</si>
  <si>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</si>
  <si>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</si>
  <si>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</si>
  <si>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</si>
  <si>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</si>
  <si>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</si>
  <si>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</si>
  <si>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</si>
  <si>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</si>
  <si>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</si>
  <si>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</si>
  <si>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</si>
  <si>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</si>
  <si>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</si>
  <si>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</si>
  <si>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</si>
  <si>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</si>
  <si>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</si>
  <si>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</si>
  <si>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</si>
  <si>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</si>
  <si>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</si>
  <si>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</si>
  <si>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</si>
  <si>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</si>
  <si>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</si>
  <si>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</si>
  <si>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</si>
  <si>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</si>
  <si>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</si>
  <si>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</si>
  <si>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</si>
  <si>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</si>
  <si>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</si>
  <si>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</si>
  <si>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</si>
  <si>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</si>
  <si>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</si>
  <si>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</si>
  <si>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</si>
  <si>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</si>
  <si>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</si>
  <si>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</si>
  <si>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</si>
  <si>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</si>
  <si>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</si>
  <si>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</si>
  <si>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</si>
  <si>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</si>
  <si>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</si>
  <si>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</si>
  <si>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</si>
  <si>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</si>
  <si>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</si>
  <si>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</si>
  <si>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</si>
  <si>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</si>
  <si>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</si>
  <si>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</si>
  <si>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</si>
  <si>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</si>
  <si>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</si>
  <si>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</si>
  <si>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</si>
  <si>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</si>
  <si>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</si>
  <si>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</si>
  <si>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</si>
  <si>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</si>
  <si>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</si>
  <si>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</si>
  <si>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</si>
  <si>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</si>
  <si>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</si>
  <si>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</si>
  <si>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</si>
  <si>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</si>
  <si>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</si>
  <si>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</si>
  <si>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</si>
  <si>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</si>
  <si>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</si>
  <si>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</si>
  <si>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</si>
  <si>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</si>
  <si>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</si>
  <si>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</si>
  <si>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</si>
  <si>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</si>
  <si>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</si>
  <si>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</si>
  <si>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</si>
  <si>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</si>
  <si>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</si>
  <si>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</si>
  <si>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</si>
  <si>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</si>
  <si>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</si>
  <si>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</si>
  <si>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</si>
  <si>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</si>
  <si>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</si>
  <si>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</si>
  <si>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</si>
  <si>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</si>
  <si>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</si>
  <si>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</si>
  <si>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</si>
  <si>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</si>
  <si>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</si>
  <si>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</si>
  <si>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</si>
  <si>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</si>
  <si>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</si>
  <si>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</si>
  <si>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</si>
  <si>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</si>
  <si>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</si>
  <si>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</si>
  <si>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</si>
  <si>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</si>
  <si>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</si>
  <si>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</si>
  <si>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</si>
  <si>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</si>
  <si>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</si>
  <si>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</si>
  <si>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</si>
  <si>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</si>
  <si>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</si>
  <si>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</si>
  <si>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</si>
  <si>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</si>
  <si>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</si>
  <si>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</si>
  <si>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</si>
  <si>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</si>
  <si>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</si>
  <si>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</si>
  <si>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</si>
  <si>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</si>
  <si>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</si>
  <si>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</si>
  <si>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</si>
  <si>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</si>
  <si>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</si>
  <si>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</si>
  <si>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</si>
  <si>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</si>
  <si>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</si>
  <si>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</si>
  <si>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</si>
  <si>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</si>
  <si>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</si>
  <si>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</si>
  <si>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</si>
  <si>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</si>
  <si>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</si>
  <si>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</si>
  <si>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</si>
  <si>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</si>
  <si>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</si>
  <si>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</si>
  <si>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</si>
  <si>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</si>
  <si>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</si>
  <si>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</si>
  <si>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</si>
  <si>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</si>
  <si>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</si>
  <si>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</si>
  <si>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</si>
  <si>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</si>
  <si>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</si>
  <si>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</si>
  <si>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</si>
  <si>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</si>
  <si>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</si>
  <si>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</si>
  <si>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</si>
  <si>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</si>
  <si>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</si>
  <si>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</si>
  <si>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</si>
  <si>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</si>
  <si>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</si>
  <si>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</si>
  <si>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</si>
  <si>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</si>
  <si>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</si>
  <si>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</si>
  <si>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</si>
  <si>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</si>
  <si>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</si>
  <si>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</si>
  <si>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</si>
  <si>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</si>
  <si>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</si>
  <si>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</si>
  <si>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</si>
  <si>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</si>
  <si>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</si>
  <si>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</si>
  <si>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</si>
  <si>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</si>
  <si>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</si>
  <si>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</si>
  <si>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</si>
  <si>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</si>
  <si>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</si>
  <si>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</si>
  <si>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</si>
  <si>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</si>
  <si>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</si>
  <si>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</si>
  <si>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</si>
  <si>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</si>
  <si>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</si>
  <si>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</si>
  <si>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</si>
  <si>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</si>
  <si>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</si>
  <si>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</si>
  <si>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</si>
  <si>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</si>
  <si>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</si>
  <si>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</si>
  <si>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</si>
  <si>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</si>
  <si>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</si>
  <si>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</si>
  <si>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</si>
  <si>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</si>
  <si>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</si>
  <si>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</si>
  <si>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</si>
  <si>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</si>
  <si>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</si>
  <si>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</si>
  <si>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</si>
  <si>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</si>
  <si>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</si>
  <si>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</si>
  <si>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</si>
  <si>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</si>
  <si>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</si>
  <si>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</si>
  <si>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</si>
  <si>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</si>
  <si>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</si>
  <si>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</si>
  <si>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</si>
  <si>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</si>
  <si>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</si>
  <si>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</si>
  <si>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</si>
  <si>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</si>
  <si>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</si>
  <si>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</si>
  <si>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</si>
  <si>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</si>
  <si>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</si>
  <si>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</si>
  <si>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</si>
  <si>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</si>
  <si>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</si>
  <si>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</si>
  <si>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</si>
  <si>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</si>
  <si>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</si>
  <si>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</si>
  <si>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</si>
  <si>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</si>
  <si>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</si>
  <si>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</si>
  <si>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</si>
  <si>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</si>
  <si>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</si>
  <si>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</si>
  <si>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</si>
  <si>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</si>
  <si>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</si>
  <si>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</si>
  <si>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</si>
  <si>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</si>
  <si>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</si>
  <si>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</si>
  <si>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</si>
  <si>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</si>
  <si>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</si>
  <si>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</si>
  <si>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</si>
  <si>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</si>
  <si>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</si>
  <si>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</si>
  <si>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</si>
  <si>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</si>
  <si>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</si>
  <si>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</si>
  <si>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</si>
  <si>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</si>
  <si>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</si>
  <si>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</si>
  <si>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</si>
  <si>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</si>
  <si>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</si>
  <si>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</si>
  <si>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</si>
  <si>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</si>
  <si>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</si>
  <si>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</si>
  <si>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</si>
  <si>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</si>
  <si>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</si>
  <si>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</si>
  <si>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</si>
  <si>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</si>
  <si>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</si>
  <si>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</si>
  <si>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</si>
  <si>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</si>
  <si>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</si>
  <si>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</si>
  <si>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</si>
  <si>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</si>
  <si>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</si>
  <si>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</si>
  <si>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</si>
  <si>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</si>
  <si>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</si>
  <si>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</si>
  <si>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</si>
  <si>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</si>
  <si>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</si>
  <si>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</si>
  <si>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</si>
  <si>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</si>
  <si>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</si>
  <si>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</si>
  <si>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</si>
  <si>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</si>
  <si>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</si>
  <si>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</si>
  <si>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</si>
  <si>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</si>
  <si>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</si>
  <si>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</si>
  <si>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</si>
  <si>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</si>
  <si>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</si>
  <si>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</si>
  <si>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</si>
  <si>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</si>
  <si>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</si>
  <si>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</si>
  <si>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</si>
  <si>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</si>
  <si>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</si>
  <si>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</si>
  <si>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</si>
  <si>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</si>
  <si>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</si>
  <si>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</si>
  <si>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</si>
  <si>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</si>
  <si>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</si>
  <si>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</si>
  <si>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</si>
  <si>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</si>
  <si>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</si>
  <si>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</si>
  <si>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</si>
  <si>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</si>
  <si>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</si>
  <si>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</si>
  <si>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</si>
  <si>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</si>
  <si>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</si>
  <si>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</si>
  <si>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</si>
  <si>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</si>
  <si>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</si>
  <si>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</si>
  <si>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</si>
  <si>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</si>
  <si>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</si>
  <si>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</si>
  <si>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</si>
  <si>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</si>
  <si>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</si>
  <si>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</si>
  <si>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</si>
  <si>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</si>
  <si>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</si>
  <si>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</si>
  <si>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</si>
  <si>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</si>
  <si>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</si>
  <si>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</si>
  <si>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</si>
  <si>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</si>
  <si>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</si>
  <si>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</si>
  <si>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</si>
  <si>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</si>
  <si>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</si>
  <si>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</si>
  <si>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</si>
  <si>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</si>
  <si>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</si>
  <si>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</si>
  <si>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</si>
  <si>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</si>
  <si>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</si>
  <si>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</si>
  <si>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</si>
  <si>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</si>
  <si>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</si>
  <si>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</si>
  <si>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</si>
  <si>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</si>
  <si>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</si>
  <si>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</si>
  <si>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</si>
  <si>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</si>
  <si>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</si>
  <si>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</si>
  <si>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</si>
  <si>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</si>
  <si>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</si>
  <si>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</si>
  <si>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</si>
  <si>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</si>
  <si>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</si>
  <si>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</si>
  <si>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</si>
  <si>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</si>
  <si>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</si>
  <si>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</si>
  <si>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</si>
  <si>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</si>
  <si>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</si>
  <si>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</si>
  <si>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</si>
  <si>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</si>
  <si>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</si>
  <si>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</si>
  <si>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</si>
  <si>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</si>
  <si>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</si>
  <si>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</si>
  <si>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</si>
  <si>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</si>
  <si>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</si>
  <si>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</si>
  <si>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</si>
  <si>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</si>
  <si>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</si>
  <si>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</si>
  <si>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</si>
  <si>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</si>
  <si>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</si>
  <si>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</si>
  <si>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</si>
  <si>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</si>
  <si>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</si>
  <si>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</si>
  <si>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</si>
  <si>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</si>
  <si>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</si>
  <si>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</si>
  <si>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</si>
  <si>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</si>
  <si>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</si>
  <si>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</si>
  <si>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</si>
  <si>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</si>
  <si>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</si>
  <si>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</si>
  <si>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</si>
  <si>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</si>
  <si>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</si>
  <si>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</si>
  <si>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</si>
  <si>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</si>
  <si>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</si>
  <si>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</si>
  <si>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</si>
  <si>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</si>
  <si>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</si>
  <si>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</si>
  <si>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</si>
  <si>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</si>
  <si>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</si>
  <si>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</si>
  <si>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</si>
  <si>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</si>
  <si>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</si>
  <si>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</si>
  <si>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</si>
  <si>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</si>
  <si>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</si>
  <si>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</si>
  <si>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</si>
  <si>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</si>
  <si>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</si>
  <si>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</si>
  <si>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</si>
  <si>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</si>
  <si>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</si>
  <si>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</si>
  <si>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</si>
  <si>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</si>
  <si>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</si>
  <si>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</si>
  <si>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</si>
  <si>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</si>
  <si>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</si>
  <si>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</si>
  <si>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</si>
  <si>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</si>
  <si>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</si>
  <si>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</si>
  <si>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</si>
  <si>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</si>
  <si>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</si>
  <si>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</si>
  <si>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</si>
  <si>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</si>
  <si>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</si>
  <si>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</si>
  <si>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</si>
  <si>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</si>
  <si>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</si>
  <si>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</si>
  <si>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</si>
  <si>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</si>
  <si>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</si>
  <si>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</si>
  <si>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</si>
  <si>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</si>
  <si>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</si>
  <si>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</si>
  <si>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</si>
  <si>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</si>
  <si>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</si>
  <si>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</si>
  <si>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</si>
  <si>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</si>
  <si>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</si>
  <si>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</si>
  <si>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</si>
  <si>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</si>
  <si>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</si>
  <si>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</si>
  <si>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</si>
  <si>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</si>
  <si>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</si>
  <si>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</si>
  <si>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</si>
  <si>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</si>
  <si>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</si>
  <si>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</si>
  <si>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</si>
  <si>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</si>
  <si>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</si>
  <si>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</si>
  <si>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</si>
  <si>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</si>
  <si>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</si>
  <si>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</si>
  <si>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</si>
  <si>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</si>
  <si>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</si>
  <si>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</si>
  <si>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</si>
  <si>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</si>
  <si>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</si>
  <si>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</si>
  <si>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</si>
  <si>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</si>
  <si>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</si>
  <si>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</si>
  <si>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</si>
  <si>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</si>
  <si>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</si>
  <si>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</si>
  <si>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</si>
  <si>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</si>
  <si>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</si>
  <si>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</si>
  <si>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</si>
  <si>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</si>
  <si>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</si>
  <si>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</si>
  <si>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</si>
  <si>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</si>
  <si>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</si>
  <si>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</si>
  <si>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</si>
  <si>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</si>
  <si>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</si>
  <si>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</si>
  <si>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</si>
  <si>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</si>
  <si>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</si>
  <si>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</si>
  <si>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</si>
  <si>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</si>
  <si>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</si>
  <si>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</si>
  <si>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</si>
  <si>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</si>
  <si>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</si>
  <si>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</si>
  <si>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</si>
  <si>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</si>
  <si>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</si>
  <si>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</si>
  <si>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</si>
  <si>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</si>
  <si>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</si>
  <si>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</si>
  <si>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</si>
  <si>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</si>
  <si>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</si>
  <si>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</si>
  <si>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</si>
  <si>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</si>
  <si>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</si>
  <si>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</si>
  <si>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</si>
  <si>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</si>
  <si>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</si>
  <si>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</si>
  <si>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</si>
  <si>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</si>
  <si>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</si>
  <si>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</si>
  <si>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</si>
  <si>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</si>
  <si>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</si>
  <si>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</si>
  <si>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</si>
  <si>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</si>
  <si>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</si>
  <si>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</si>
  <si>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</si>
  <si>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</si>
  <si>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</si>
  <si>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</si>
  <si>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</si>
  <si>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</si>
  <si>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</si>
  <si>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</si>
  <si>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</si>
  <si>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</si>
  <si>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</si>
  <si>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</si>
  <si>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</si>
  <si>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</si>
  <si>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</si>
  <si>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</si>
  <si>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</si>
  <si>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</si>
  <si>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</si>
  <si>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</si>
  <si>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</si>
  <si>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</si>
  <si>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</si>
  <si>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</si>
  <si>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</si>
  <si>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</si>
  <si>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</si>
  <si>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</si>
  <si>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</si>
  <si>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</si>
  <si>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</si>
  <si>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</si>
  <si>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</si>
  <si>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</si>
  <si>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</si>
  <si>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</si>
  <si>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</si>
  <si>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</si>
  <si>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</si>
  <si>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</si>
  <si>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</si>
  <si>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</si>
  <si>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</si>
  <si>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</si>
  <si>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</si>
  <si>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</si>
  <si>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</si>
  <si>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</si>
  <si>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</si>
  <si>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</si>
  <si>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</si>
  <si>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</si>
  <si>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</si>
  <si>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</si>
  <si>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</si>
  <si>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</si>
  <si>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</si>
  <si>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</si>
  <si>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</si>
  <si>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</si>
  <si>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</si>
  <si>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</si>
  <si>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</si>
  <si>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</si>
  <si>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</si>
  <si>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</si>
  <si>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</si>
  <si>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</si>
  <si>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</si>
  <si>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</si>
  <si>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</si>
  <si>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</si>
  <si>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</si>
  <si>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</si>
  <si>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</si>
  <si>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</si>
  <si>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</si>
  <si>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</si>
  <si>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</si>
  <si>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</si>
  <si>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</si>
  <si>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</si>
  <si>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</si>
  <si>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</si>
  <si>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</si>
  <si>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</si>
  <si>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</si>
  <si>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</si>
  <si>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</si>
  <si>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</si>
  <si>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</si>
  <si>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</si>
  <si>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</si>
  <si>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</si>
  <si>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</si>
  <si>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</si>
  <si>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</si>
  <si>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</si>
  <si>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</si>
  <si>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</si>
  <si>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</si>
  <si>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</si>
  <si>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</si>
  <si>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</si>
  <si>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</si>
  <si>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</si>
  <si>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</si>
  <si>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</si>
  <si>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</si>
  <si>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</si>
  <si>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</si>
  <si>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</si>
  <si>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</si>
  <si>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</si>
  <si>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</si>
  <si>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</si>
  <si>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</si>
  <si>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</si>
  <si>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</si>
  <si>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</si>
  <si>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</si>
  <si>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</si>
  <si>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</si>
  <si>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</si>
  <si>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</si>
  <si>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</si>
  <si>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</si>
  <si>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</si>
  <si>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</si>
  <si>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</si>
  <si>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</si>
  <si>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</si>
  <si>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</si>
  <si>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</si>
  <si>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</si>
  <si>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</si>
  <si>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</si>
  <si>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</si>
  <si>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</si>
  <si>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</si>
  <si>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</si>
  <si>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</si>
  <si>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</si>
  <si>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</si>
  <si>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</si>
  <si>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</si>
  <si>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</si>
  <si>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</si>
  <si>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</si>
  <si>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</si>
  <si>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</si>
  <si>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</si>
  <si>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</si>
  <si>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</si>
  <si>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</si>
  <si>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</si>
  <si>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</si>
  <si>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</si>
  <si>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</si>
  <si>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</si>
  <si>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</si>
  <si>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</si>
  <si>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</si>
  <si>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</si>
  <si>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</si>
  <si>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</si>
  <si>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</si>
  <si>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</si>
  <si>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</si>
  <si>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</si>
  <si>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</si>
  <si>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</si>
  <si>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</si>
  <si>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</si>
  <si>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</si>
  <si>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</si>
  <si>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</si>
  <si>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</si>
  <si>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</si>
  <si>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</si>
  <si>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</si>
  <si>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</si>
  <si>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</si>
  <si>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</si>
  <si>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</si>
  <si>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</si>
  <si>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</si>
  <si>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</si>
  <si>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</si>
  <si>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</si>
  <si>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</si>
  <si>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</si>
  <si>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</si>
  <si>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</si>
  <si>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</si>
  <si>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</si>
  <si>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</si>
  <si>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</si>
  <si>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</si>
  <si>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</si>
  <si>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</si>
  <si>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</si>
  <si>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</si>
  <si>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</si>
  <si>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</si>
  <si>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</si>
  <si>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</si>
  <si>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</si>
  <si>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</si>
  <si>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</si>
  <si>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</si>
  <si>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</si>
  <si>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</si>
  <si>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</si>
  <si>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</si>
  <si>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</si>
  <si>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</si>
  <si>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</si>
  <si>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</si>
  <si>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</si>
  <si>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</si>
  <si>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</si>
  <si>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</si>
  <si>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</si>
  <si>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</si>
  <si>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</si>
  <si>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</si>
  <si>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</si>
  <si>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</si>
  <si>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</si>
  <si>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</si>
  <si>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</si>
  <si>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</si>
  <si>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</si>
  <si>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</si>
  <si>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</si>
  <si>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</si>
  <si>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</si>
  <si>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</si>
  <si>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</si>
  <si>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</si>
  <si>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</si>
  <si>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</si>
  <si>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</si>
  <si>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</si>
  <si>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</si>
  <si>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</si>
  <si>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</si>
  <si>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</si>
  <si>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</si>
  <si>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</si>
  <si>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</si>
  <si>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</si>
  <si>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</si>
  <si>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</si>
  <si>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</si>
  <si>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</si>
  <si>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</si>
  <si>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</si>
  <si>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</si>
  <si>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</si>
  <si>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</si>
  <si>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</si>
  <si>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</si>
  <si>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</si>
  <si>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</si>
  <si>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</si>
  <si>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</si>
  <si>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</si>
  <si>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</si>
  <si>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</si>
  <si>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</si>
  <si>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</si>
  <si>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</si>
  <si>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</si>
  <si>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</si>
  <si>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</si>
  <si>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</si>
  <si>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</si>
  <si>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</si>
  <si>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</si>
  <si>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</si>
  <si>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</si>
  <si>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</si>
  <si>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</si>
  <si>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</si>
  <si>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</si>
  <si>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</si>
  <si>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</si>
  <si>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</si>
  <si>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</si>
  <si>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</si>
  <si>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</si>
  <si>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</si>
  <si>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</si>
  <si>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</si>
  <si>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</si>
  <si>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</si>
  <si>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</si>
  <si>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</si>
  <si>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</si>
  <si>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</si>
  <si>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</si>
  <si>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</si>
  <si>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</si>
  <si>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</si>
  <si>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</si>
  <si>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</si>
  <si>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</si>
  <si>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</si>
  <si>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</si>
  <si>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</si>
  <si>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</si>
  <si>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</si>
  <si>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</si>
  <si>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</si>
  <si>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</si>
  <si>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</si>
  <si>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</si>
  <si>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</si>
  <si>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</si>
  <si>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</si>
  <si>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</si>
  <si>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</si>
  <si>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</si>
  <si>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</si>
  <si>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</si>
  <si>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</si>
  <si>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</si>
  <si>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</si>
  <si>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</si>
  <si>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</si>
  <si>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</si>
  <si>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</si>
  <si>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</si>
  <si>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</si>
  <si>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</si>
  <si>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</si>
  <si>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</si>
  <si>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</si>
  <si>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</si>
  <si>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</si>
  <si>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</si>
  <si>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</si>
  <si>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</si>
  <si>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</si>
  <si>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</si>
  <si>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</si>
  <si>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</si>
  <si>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</si>
  <si>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</si>
  <si>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</si>
  <si>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</si>
  <si>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</si>
  <si>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</si>
  <si>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</si>
  <si>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</si>
  <si>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</si>
  <si>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</si>
  <si>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</si>
  <si>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</si>
  <si>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</si>
  <si>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</si>
  <si>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</si>
  <si>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</si>
  <si>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</si>
  <si>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</si>
  <si>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</si>
  <si>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</si>
  <si>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</si>
  <si>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</si>
  <si>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</si>
  <si>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</si>
  <si>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</si>
  <si>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</si>
  <si>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</si>
  <si>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</si>
  <si>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</si>
  <si>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</si>
  <si>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</si>
  <si>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</si>
  <si>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</si>
  <si>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</si>
  <si>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</si>
  <si>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</si>
  <si>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</si>
  <si>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</si>
  <si>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</si>
  <si>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</si>
  <si>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</si>
  <si>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</si>
  <si>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</si>
  <si>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</si>
  <si>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</si>
  <si>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</si>
  <si>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</si>
  <si>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</si>
  <si>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</si>
  <si>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</si>
  <si>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</si>
  <si>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</si>
  <si>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</si>
  <si>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</si>
  <si>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</si>
  <si>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</si>
  <si>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</si>
  <si>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</si>
  <si>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</si>
  <si>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</si>
  <si>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</si>
  <si>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</si>
  <si>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</si>
  <si>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</si>
  <si>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</si>
  <si>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</si>
  <si>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</si>
  <si>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</si>
  <si>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</si>
  <si>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</si>
  <si>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</si>
  <si>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</si>
  <si>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</si>
  <si>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</si>
  <si>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</si>
  <si>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</si>
  <si>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</si>
  <si>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</si>
  <si>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</si>
  <si>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</si>
  <si>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</si>
  <si>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</si>
  <si>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</si>
  <si>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</si>
  <si>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</si>
  <si>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</si>
  <si>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</si>
  <si>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</si>
  <si>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</si>
  <si>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</si>
  <si>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</si>
  <si>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</si>
  <si>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</si>
  <si>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</si>
  <si>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</si>
  <si>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</si>
  <si>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</si>
  <si>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</si>
  <si>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</si>
  <si>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</si>
  <si>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</si>
  <si>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</si>
  <si>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</si>
  <si>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</si>
  <si>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</si>
  <si>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</si>
  <si>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</si>
  <si>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</si>
  <si>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</si>
  <si>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</si>
  <si>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</si>
  <si>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</si>
  <si>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</si>
  <si>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</si>
  <si>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</si>
  <si>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</si>
  <si>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</si>
  <si>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</si>
  <si>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</si>
  <si>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</si>
  <si>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</si>
  <si>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</si>
  <si>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</si>
  <si>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</si>
  <si>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</si>
  <si>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</si>
  <si>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</si>
  <si>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</si>
  <si>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</si>
  <si>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</si>
  <si>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</si>
  <si>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</si>
  <si>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</si>
  <si>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</si>
  <si>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</si>
  <si>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</si>
  <si>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</si>
  <si>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</si>
  <si>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</si>
  <si>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</si>
  <si>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</si>
  <si>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</si>
  <si>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</si>
  <si>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</si>
  <si>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</si>
  <si>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</si>
  <si>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</si>
  <si>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</si>
  <si>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</si>
  <si>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</si>
  <si>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</si>
  <si>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</si>
  <si>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</si>
  <si>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</si>
  <si>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</si>
  <si>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</si>
  <si>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</si>
  <si>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</si>
  <si>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</si>
  <si>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</si>
  <si>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</si>
  <si>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</si>
  <si>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</si>
  <si>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</si>
  <si>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</si>
  <si>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</si>
  <si>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</si>
  <si>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</si>
  <si>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</si>
  <si>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</si>
  <si>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</si>
  <si>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</si>
  <si>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</si>
  <si>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</si>
  <si>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</si>
  <si>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</si>
  <si>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</si>
  <si>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</si>
  <si>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</si>
  <si>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</si>
  <si>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</si>
  <si>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</si>
  <si>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</si>
  <si>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</si>
  <si>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</si>
  <si>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</si>
  <si>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</si>
  <si>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</si>
  <si>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</si>
  <si>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</si>
  <si>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</si>
  <si>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</si>
  <si>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</si>
  <si>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</si>
  <si>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</si>
  <si>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</si>
  <si>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</si>
  <si>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</si>
  <si>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</si>
  <si>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</si>
  <si>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</si>
  <si>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</si>
  <si>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</si>
  <si>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</si>
  <si>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</si>
  <si>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</si>
  <si>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</si>
  <si>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</si>
  <si>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</si>
  <si>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</si>
  <si>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</si>
  <si>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</si>
  <si>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</si>
  <si>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</si>
  <si>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</si>
  <si>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</si>
  <si>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</si>
  <si>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</si>
  <si>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</si>
  <si>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</si>
  <si>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</si>
  <si>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</si>
  <si>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</si>
  <si>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</si>
  <si>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</si>
  <si>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</si>
  <si>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</si>
  <si>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</si>
  <si>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</si>
  <si>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</si>
  <si>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</si>
  <si>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</si>
  <si>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</si>
  <si>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</si>
  <si>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</si>
  <si>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</si>
  <si>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</si>
  <si>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</si>
  <si>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</si>
  <si>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</si>
  <si>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</si>
  <si>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</si>
  <si>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</si>
  <si>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</si>
  <si>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</si>
  <si>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</si>
  <si>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</si>
  <si>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</si>
  <si>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</si>
  <si>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</si>
  <si>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</si>
  <si>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</si>
  <si>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</si>
  <si>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</si>
  <si>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</si>
  <si>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</si>
  <si>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</si>
  <si>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</si>
  <si>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</si>
  <si>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</si>
  <si>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</si>
  <si>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</si>
  <si>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</si>
  <si>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</si>
  <si>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</si>
  <si>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</si>
  <si>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</si>
  <si>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</si>
  <si>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</si>
  <si>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</si>
  <si>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</si>
  <si>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</si>
  <si>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</si>
  <si>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</si>
  <si>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</si>
  <si>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</si>
  <si>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</si>
  <si>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</si>
  <si>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</si>
  <si>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</si>
  <si>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</si>
  <si>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</si>
  <si>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</si>
  <si>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</si>
  <si>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</si>
  <si>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</si>
  <si>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</si>
  <si>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</si>
  <si>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</si>
  <si>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</si>
  <si>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</si>
  <si>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</si>
  <si>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</si>
  <si>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</si>
  <si>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</si>
  <si>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</si>
  <si>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</si>
  <si>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</si>
  <si>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</si>
  <si>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</si>
  <si>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</si>
  <si>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</si>
  <si>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</si>
  <si>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</si>
  <si>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</si>
  <si>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</si>
  <si>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</si>
  <si>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</si>
  <si>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</si>
  <si>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</si>
  <si>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</si>
  <si>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</si>
  <si>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</si>
  <si>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</si>
  <si>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</si>
  <si>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</si>
  <si>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</si>
  <si>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</si>
  <si>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</si>
  <si>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</si>
  <si>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</si>
  <si>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</si>
  <si>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</si>
  <si>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</si>
  <si>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</si>
  <si>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</si>
  <si>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</si>
  <si>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</si>
  <si>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</si>
  <si>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</si>
  <si>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</si>
  <si>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</si>
  <si>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</si>
  <si>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</si>
  <si>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</si>
  <si>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</si>
  <si>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</si>
  <si>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</si>
  <si>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</si>
  <si>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</si>
  <si>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</si>
  <si>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</si>
  <si>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</si>
  <si>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</si>
  <si>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</si>
  <si>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</si>
  <si>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</si>
  <si>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</si>
  <si>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</si>
  <si>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</si>
  <si>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</si>
  <si>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</si>
  <si>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</si>
  <si>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</si>
  <si>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</si>
  <si>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</si>
  <si>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</si>
  <si>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</si>
  <si>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</si>
  <si>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</si>
  <si>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</si>
  <si>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</si>
  <si>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</si>
  <si>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</si>
  <si>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</si>
  <si>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</si>
  <si>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</si>
  <si>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</si>
  <si>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</si>
  <si>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</si>
  <si>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</si>
  <si>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</si>
  <si>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</si>
  <si>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</si>
  <si>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</si>
  <si>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</si>
  <si>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</si>
  <si>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</si>
  <si>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</si>
  <si>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</si>
  <si>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</si>
  <si>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</si>
  <si>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</si>
  <si>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</si>
  <si>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</si>
  <si>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</si>
  <si>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</si>
  <si>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</si>
  <si>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</si>
  <si>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</si>
  <si>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</si>
  <si>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</si>
  <si>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</si>
  <si>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</si>
  <si>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</si>
  <si>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</si>
  <si>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</si>
  <si>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</si>
  <si>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</si>
  <si>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</si>
  <si>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</si>
  <si>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</si>
  <si>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</si>
  <si>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</si>
  <si>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</si>
  <si>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</si>
  <si>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</si>
  <si>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</si>
  <si>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</si>
  <si>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</si>
  <si>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</si>
  <si>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</si>
  <si>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</si>
  <si>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</si>
  <si>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</si>
  <si>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</si>
  <si>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</si>
  <si>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</si>
  <si>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</si>
  <si>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</si>
  <si>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</si>
  <si>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</si>
  <si>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</si>
  <si>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</si>
  <si>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</si>
  <si>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</si>
  <si>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</si>
  <si>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</si>
  <si>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</si>
  <si>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</si>
  <si>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</si>
  <si>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</si>
  <si>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</si>
  <si>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</si>
  <si>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</si>
  <si>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</si>
  <si>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</si>
  <si>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</si>
  <si>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</si>
  <si>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</si>
  <si>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</si>
  <si>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</si>
  <si>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</si>
  <si>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</si>
  <si>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</si>
  <si>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</si>
  <si>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</si>
  <si>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</si>
  <si>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</si>
  <si>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</si>
  <si>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</si>
  <si>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</si>
  <si>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</si>
  <si>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</si>
  <si>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</si>
  <si>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</si>
  <si>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</si>
  <si>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</si>
  <si>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</si>
  <si>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</si>
  <si>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</si>
  <si>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</si>
  <si>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</si>
  <si>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</si>
  <si>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</si>
  <si>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</si>
  <si>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</si>
  <si>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</si>
  <si>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</si>
  <si>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</si>
  <si>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</si>
  <si>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</si>
  <si>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</si>
  <si>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</si>
  <si>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</si>
  <si>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</si>
  <si>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</si>
  <si>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</si>
  <si>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</si>
  <si>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</si>
  <si>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</si>
  <si>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</si>
  <si>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</si>
  <si>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</si>
  <si>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</si>
  <si>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</si>
  <si>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</si>
  <si>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</si>
  <si>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</si>
  <si>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</si>
  <si>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</si>
  <si>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</si>
  <si>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</si>
  <si>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</si>
  <si>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</si>
  <si>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</si>
  <si>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</si>
  <si>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</si>
  <si>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</si>
  <si>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</si>
  <si>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</si>
  <si>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</si>
  <si>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</si>
  <si>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</si>
  <si>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</si>
  <si>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</si>
  <si>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</si>
  <si>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</si>
  <si>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</si>
  <si>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</si>
  <si>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</si>
  <si>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</si>
  <si>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</si>
  <si>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</si>
  <si>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</si>
  <si>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</si>
  <si>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</si>
  <si>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</si>
  <si>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</si>
  <si>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</si>
  <si>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</si>
  <si>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</si>
  <si>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</si>
  <si>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</si>
  <si>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</si>
  <si>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</si>
  <si>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</si>
  <si>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</si>
  <si>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</si>
  <si>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</si>
  <si>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</si>
  <si>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</si>
  <si>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</si>
  <si>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</si>
  <si>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</si>
  <si>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</si>
  <si>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</si>
  <si>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</si>
  <si>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</si>
  <si>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</si>
  <si>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</si>
  <si>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</si>
  <si>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</si>
  <si>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</si>
  <si>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</si>
  <si>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</si>
  <si>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</si>
  <si>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</si>
  <si>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</si>
  <si>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</si>
  <si>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</si>
  <si>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</si>
  <si>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</si>
  <si>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</si>
  <si>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</si>
  <si>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</si>
  <si>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</si>
  <si>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</si>
  <si>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</si>
  <si>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</si>
  <si>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</si>
  <si>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</si>
  <si>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</si>
  <si>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</si>
  <si>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</si>
  <si>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</si>
  <si>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</si>
  <si>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</si>
  <si>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</si>
  <si>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</si>
  <si>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</si>
  <si>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</si>
  <si>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</si>
  <si>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</si>
  <si>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</si>
  <si>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</si>
  <si>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</si>
  <si>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</si>
  <si>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</si>
  <si>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</si>
  <si>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</si>
  <si>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</si>
  <si>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</si>
  <si>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</si>
  <si>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</si>
  <si>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</si>
  <si>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</si>
  <si>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</si>
  <si>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</si>
  <si>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</si>
  <si>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</si>
  <si>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</si>
  <si>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</si>
  <si>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</si>
  <si>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</si>
  <si>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</si>
  <si>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</si>
  <si>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</si>
  <si>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</si>
  <si>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</si>
  <si>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</si>
  <si>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</si>
  <si>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</si>
  <si>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</si>
  <si>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</si>
  <si>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</si>
  <si>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</si>
  <si>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</si>
  <si>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</si>
  <si>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</si>
  <si>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</si>
  <si>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</si>
  <si>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</si>
  <si>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</si>
  <si>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</si>
  <si>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</si>
  <si>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</si>
  <si>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</si>
  <si>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</si>
  <si>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</si>
  <si>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</si>
  <si>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</si>
  <si>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</si>
  <si>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</si>
  <si>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</si>
  <si>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</si>
  <si>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</si>
  <si>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</si>
  <si>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</si>
  <si>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</si>
  <si>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</si>
  <si>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</si>
  <si>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</si>
  <si>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</si>
  <si>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</si>
  <si>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</si>
  <si>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</si>
  <si>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</si>
  <si>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</si>
  <si>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</si>
  <si>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</si>
  <si>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</si>
  <si>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</si>
  <si>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</si>
  <si>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</si>
  <si>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</si>
  <si>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</si>
  <si>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</si>
  <si>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</si>
  <si>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</si>
  <si>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</si>
  <si>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</si>
  <si>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</si>
  <si>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</si>
  <si>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</si>
  <si>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</si>
  <si>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</si>
  <si>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</si>
  <si>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</si>
  <si>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</si>
  <si>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</si>
  <si>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</si>
  <si>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</si>
  <si>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</si>
  <si>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</si>
  <si>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</si>
  <si>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</si>
  <si>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</si>
  <si>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</si>
  <si>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</si>
  <si>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</si>
  <si>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</si>
  <si>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</si>
  <si>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</si>
  <si>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</si>
  <si>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</si>
  <si>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</si>
  <si>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</si>
  <si>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</si>
  <si>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</si>
  <si>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</si>
  <si>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</si>
  <si>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</si>
  <si>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</si>
  <si>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</si>
  <si>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</si>
  <si>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</si>
  <si>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</si>
  <si>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</si>
  <si>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</si>
  <si>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</si>
  <si>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</si>
  <si>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</si>
  <si>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</si>
  <si>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</si>
  <si>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</si>
  <si>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</si>
  <si>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</si>
  <si>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</si>
  <si>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</si>
  <si>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</si>
  <si>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</si>
  <si>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</si>
  <si>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</si>
  <si>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</si>
  <si>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</si>
  <si>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</si>
  <si>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</si>
  <si>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</si>
  <si>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</si>
  <si>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</si>
  <si>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</si>
  <si>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</si>
  <si>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</si>
  <si>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</si>
  <si>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</si>
  <si>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</si>
  <si>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</si>
  <si>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</si>
  <si>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</si>
  <si>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</si>
  <si>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</si>
  <si>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</si>
  <si>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</si>
  <si>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</si>
  <si>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</si>
  <si>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</si>
  <si>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</si>
  <si>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</si>
  <si>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</si>
  <si>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</si>
  <si>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</si>
  <si>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</si>
  <si>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</si>
  <si>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</si>
  <si>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</si>
  <si>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</si>
  <si>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</si>
  <si>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</si>
  <si>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</si>
  <si>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</si>
  <si>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</si>
  <si>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</si>
  <si>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</si>
  <si>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</si>
  <si>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</si>
  <si>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</si>
  <si>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</si>
  <si>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</si>
  <si>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</si>
  <si>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</si>
  <si>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</si>
  <si>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</si>
  <si>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</si>
  <si>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</si>
  <si>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</si>
  <si>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</si>
  <si>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</si>
  <si>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</si>
  <si>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</si>
  <si>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</si>
  <si>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</si>
  <si>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</si>
  <si>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</si>
  <si>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</si>
  <si>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</si>
  <si>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</si>
  <si>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</si>
  <si>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</si>
  <si>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</si>
  <si>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</si>
  <si>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</si>
  <si>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</si>
  <si>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</si>
  <si>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</si>
  <si>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</si>
  <si>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</si>
  <si>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</si>
  <si>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</si>
  <si>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</si>
  <si>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</si>
  <si>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</si>
  <si>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</si>
  <si>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</si>
  <si>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</si>
  <si>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</si>
  <si>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</si>
  <si>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</si>
  <si>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</si>
  <si>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</si>
  <si>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</si>
  <si>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</si>
  <si>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</si>
  <si>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</si>
  <si>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</si>
  <si>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</si>
  <si>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</si>
  <si>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</si>
  <si>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</si>
  <si>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</si>
  <si>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</si>
  <si>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</si>
  <si>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</si>
  <si>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</si>
  <si>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</si>
  <si>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</si>
  <si>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</si>
  <si>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</si>
  <si>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</si>
  <si>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</si>
  <si>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</si>
  <si>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</si>
  <si>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</si>
  <si>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</si>
  <si>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</si>
  <si>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</si>
  <si>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</si>
  <si>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</si>
  <si>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</si>
  <si>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</si>
  <si>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</si>
  <si>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</si>
  <si>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</si>
  <si>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</si>
  <si>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</si>
  <si>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</si>
  <si>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</si>
  <si>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</si>
  <si>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</si>
  <si>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</si>
  <si>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</si>
  <si>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</si>
  <si>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</si>
  <si>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</si>
  <si>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</si>
  <si>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</si>
  <si>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</si>
  <si>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</si>
  <si>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</si>
  <si>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</si>
  <si>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</si>
  <si>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</si>
  <si>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</si>
  <si>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</si>
  <si>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</si>
  <si>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</si>
  <si>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</si>
  <si>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</si>
  <si>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</si>
  <si>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</si>
  <si>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</si>
  <si>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</si>
  <si>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</si>
  <si>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</si>
  <si>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</si>
  <si>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</si>
  <si>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</si>
  <si>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</si>
  <si>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</si>
  <si>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</si>
  <si>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</si>
  <si>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</si>
  <si>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</si>
  <si>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</si>
  <si>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</si>
  <si>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</si>
  <si>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</si>
  <si>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</si>
  <si>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</si>
  <si>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</si>
  <si>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</si>
  <si>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</si>
  <si>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</si>
  <si>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</si>
  <si>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</si>
  <si>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</si>
  <si>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</si>
  <si>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</si>
  <si>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</si>
  <si>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</si>
  <si>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</si>
  <si>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</si>
  <si>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</si>
  <si>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</si>
  <si>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</si>
  <si>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</si>
  <si>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</si>
  <si>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</si>
  <si>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</si>
  <si>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</si>
  <si>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</si>
  <si>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</si>
  <si>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</si>
  <si>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</si>
  <si>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</si>
  <si>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</si>
  <si>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</si>
  <si>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</si>
  <si>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</si>
  <si>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</si>
  <si>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</si>
  <si>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</si>
  <si>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</si>
  <si>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</si>
  <si>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</si>
  <si>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</si>
  <si>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</si>
  <si>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</si>
  <si>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</si>
  <si>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</si>
  <si>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</si>
  <si>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</si>
  <si>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</si>
  <si>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</si>
  <si>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</si>
  <si>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</si>
  <si>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</si>
  <si>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</si>
  <si>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</si>
  <si>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</si>
  <si>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</si>
  <si>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</si>
  <si>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</si>
  <si>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</si>
  <si>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</si>
  <si>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</si>
  <si>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</si>
  <si>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</si>
  <si>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</si>
  <si>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</si>
  <si>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</si>
  <si>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</si>
  <si>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</si>
  <si>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</si>
  <si>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</si>
  <si>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</si>
  <si>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</si>
  <si>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</si>
  <si>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</si>
  <si>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</si>
  <si>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</si>
  <si>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</si>
  <si>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</si>
  <si>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</si>
  <si>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</si>
  <si>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</si>
  <si>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</si>
  <si>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</si>
  <si>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</si>
  <si>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</si>
  <si>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</si>
  <si>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</si>
  <si>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</si>
  <si>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</si>
  <si>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</si>
  <si>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</si>
  <si>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</si>
  <si>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</si>
  <si>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</si>
  <si>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</si>
  <si>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</si>
  <si>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</si>
  <si>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</si>
  <si>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</si>
  <si>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</si>
  <si>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</si>
  <si>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</si>
  <si>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</si>
  <si>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</si>
  <si>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</si>
  <si>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</si>
  <si>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</si>
  <si>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</si>
  <si>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</si>
  <si>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</si>
  <si>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</si>
  <si>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</si>
  <si>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</si>
  <si>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</si>
  <si>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</si>
  <si>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</si>
  <si>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</si>
  <si>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</si>
  <si>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</si>
  <si>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</si>
  <si>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</si>
  <si>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</si>
  <si>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</si>
  <si>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</si>
  <si>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</si>
  <si>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</si>
  <si>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</si>
  <si>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</si>
  <si>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</si>
  <si>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</si>
  <si>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</si>
  <si>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</si>
  <si>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</si>
  <si>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</si>
  <si>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</si>
  <si>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</si>
  <si>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</si>
  <si>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</si>
  <si>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</si>
  <si>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</si>
  <si>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</si>
  <si>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</si>
  <si>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</si>
  <si>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</si>
  <si>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</si>
  <si>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</si>
  <si>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</si>
  <si>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</si>
  <si>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</si>
  <si>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</si>
  <si>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</si>
  <si>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</si>
  <si>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</si>
  <si>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</si>
  <si>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</si>
  <si>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</si>
  <si>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</si>
  <si>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</si>
  <si>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</si>
  <si>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</si>
  <si>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</si>
  <si>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</si>
  <si>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</si>
  <si>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</si>
  <si>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</si>
  <si>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</si>
  <si>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</si>
  <si>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</si>
  <si>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</si>
  <si>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</si>
  <si>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</si>
  <si>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</si>
  <si>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</si>
  <si>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</si>
  <si>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</si>
  <si>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</si>
  <si>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</si>
  <si>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</si>
  <si>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</si>
  <si>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</si>
  <si>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</si>
  <si>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</si>
  <si>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</si>
  <si>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</si>
  <si>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</si>
  <si>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</si>
  <si>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</si>
  <si>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</si>
  <si>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</si>
  <si>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</si>
  <si>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</si>
  <si>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</si>
  <si>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</si>
  <si>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</si>
  <si>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</si>
  <si>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</si>
  <si>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</si>
  <si>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</si>
  <si>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</si>
  <si>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</si>
  <si>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</si>
  <si>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</si>
  <si>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</si>
  <si>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</si>
  <si>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</si>
  <si>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</si>
  <si>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</si>
  <si>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</si>
  <si>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</si>
  <si>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</si>
  <si>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</si>
  <si>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</si>
  <si>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</si>
  <si>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</si>
  <si>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</si>
  <si>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</si>
  <si>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</si>
  <si>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</si>
  <si>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</si>
  <si>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</si>
  <si>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</si>
  <si>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</si>
  <si>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</si>
  <si>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</si>
  <si>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</si>
  <si>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</si>
  <si>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</si>
  <si>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</si>
  <si>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</si>
  <si>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</si>
  <si>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</si>
  <si>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</si>
  <si>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</si>
  <si>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</si>
  <si>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</si>
  <si>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</si>
  <si>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</si>
  <si>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</si>
  <si>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</si>
  <si>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</si>
  <si>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</si>
  <si>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</si>
  <si>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</si>
  <si>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</si>
  <si>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</si>
  <si>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</si>
  <si>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</si>
  <si>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</si>
  <si>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</si>
  <si>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</si>
  <si>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</si>
  <si>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</si>
  <si>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</si>
  <si>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</si>
  <si>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</si>
  <si>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</si>
  <si>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</si>
  <si>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</si>
  <si>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</si>
  <si>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</si>
  <si>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</si>
  <si>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</si>
  <si>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</si>
  <si>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</si>
  <si>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</si>
  <si>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</si>
  <si>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</si>
  <si>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</si>
  <si>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</si>
  <si>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</si>
  <si>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</si>
  <si>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</si>
  <si>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</si>
  <si>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</si>
  <si>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</si>
  <si>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</si>
  <si>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</si>
  <si>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</si>
  <si>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</si>
  <si>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</si>
  <si>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</si>
  <si>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</si>
  <si>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</si>
  <si>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</si>
  <si>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</si>
  <si>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</si>
  <si>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</si>
  <si>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</si>
  <si>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</si>
  <si>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</si>
  <si>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</si>
  <si>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</si>
  <si>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</si>
  <si>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</si>
  <si>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</si>
  <si>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</si>
  <si>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</si>
  <si>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</si>
  <si>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</si>
  <si>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</si>
  <si>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</si>
  <si>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</si>
  <si>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</si>
  <si>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</si>
  <si>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</si>
  <si>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</si>
  <si>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</si>
  <si>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</si>
  <si>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</si>
  <si>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</si>
  <si>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</si>
  <si>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</si>
  <si>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</si>
  <si>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</si>
  <si>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</si>
  <si>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</si>
  <si>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</si>
  <si>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</si>
  <si>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</si>
  <si>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</si>
  <si>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</si>
  <si>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</si>
  <si>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</si>
  <si>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</si>
  <si>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</si>
  <si>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</si>
  <si>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</si>
  <si>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</si>
  <si>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</si>
  <si>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</si>
  <si>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</si>
  <si>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</si>
  <si>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</si>
  <si>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</si>
  <si>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</si>
  <si>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</si>
  <si>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</si>
  <si>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</si>
  <si>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</si>
  <si>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</si>
  <si>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</si>
  <si>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</si>
  <si>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</si>
  <si>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</si>
  <si>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</si>
  <si>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</si>
  <si>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</si>
  <si>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</si>
  <si>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</si>
  <si>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</si>
  <si>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</si>
  <si>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</si>
  <si>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</si>
  <si>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</si>
  <si>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</si>
  <si>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</si>
  <si>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</si>
  <si>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</si>
  <si>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</si>
  <si>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</si>
  <si>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</si>
  <si>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</si>
  <si>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</si>
  <si>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</si>
  <si>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</si>
  <si>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</si>
  <si>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</si>
  <si>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</si>
  <si>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</si>
  <si>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</si>
  <si>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</si>
  <si>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</si>
  <si>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</si>
  <si>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</si>
  <si>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</si>
  <si>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</si>
  <si>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</si>
  <si>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</si>
  <si>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</si>
  <si>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</si>
  <si>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</si>
  <si>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</si>
  <si>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</si>
  <si>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</si>
  <si>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</si>
  <si>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</si>
  <si>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</si>
  <si>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</si>
  <si>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</si>
  <si>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</si>
  <si>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</si>
  <si>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</si>
  <si>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</si>
  <si>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</si>
  <si>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</si>
  <si>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</si>
  <si>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</si>
  <si>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</si>
  <si>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</si>
  <si>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</si>
  <si>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</si>
  <si>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</si>
  <si>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</si>
  <si>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</si>
  <si>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</si>
  <si>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</si>
  <si>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</si>
  <si>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</si>
  <si>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</si>
  <si>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</si>
  <si>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</si>
  <si>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</si>
  <si>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</si>
  <si>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</si>
  <si>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</si>
  <si>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</si>
  <si>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</si>
  <si>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</si>
  <si>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</si>
  <si>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</si>
  <si>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</si>
  <si>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</si>
  <si>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</si>
  <si>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</si>
  <si>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</si>
  <si>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</si>
  <si>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</si>
  <si>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</si>
  <si>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</si>
  <si>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</si>
  <si>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</si>
  <si>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</si>
  <si>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</si>
  <si>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</si>
  <si>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</si>
  <si>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</si>
  <si>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</si>
  <si>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</si>
  <si>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</si>
  <si>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</si>
  <si>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</si>
  <si>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</si>
  <si>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</si>
  <si>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</si>
  <si>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</si>
  <si>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</si>
  <si>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</si>
  <si>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</si>
  <si>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</si>
  <si>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</si>
  <si>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</si>
  <si>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</si>
  <si>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</si>
  <si>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</si>
  <si>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</si>
  <si>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</si>
  <si>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</si>
  <si>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</si>
  <si>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</si>
  <si>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</si>
  <si>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</si>
  <si>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</si>
  <si>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</si>
  <si>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</si>
  <si>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</si>
  <si>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</si>
  <si>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</si>
  <si>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</si>
  <si>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</si>
  <si>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</si>
  <si>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</si>
  <si>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</si>
  <si>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</si>
  <si>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</si>
  <si>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</si>
  <si>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</si>
  <si>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</si>
  <si>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</si>
  <si>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</si>
  <si>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</si>
  <si>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</si>
  <si>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</si>
  <si>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</si>
  <si>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</si>
  <si>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</si>
  <si>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</si>
  <si>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</si>
  <si>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</si>
  <si>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</si>
  <si>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</si>
  <si>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</si>
  <si>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</si>
  <si>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</si>
  <si>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</si>
  <si>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</si>
  <si>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</si>
  <si>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</si>
  <si>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</si>
  <si>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</si>
  <si>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</si>
  <si>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</si>
  <si>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</si>
  <si>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</si>
  <si>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</si>
  <si>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</si>
  <si>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</si>
  <si>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</si>
  <si>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</si>
  <si>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</si>
  <si>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</si>
  <si>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</si>
  <si>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</si>
  <si>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</si>
  <si>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</si>
  <si>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</si>
  <si>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</si>
  <si>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</si>
  <si>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</si>
  <si>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</si>
  <si>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</si>
  <si>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</si>
  <si>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</si>
  <si>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</si>
  <si>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</si>
  <si>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</si>
  <si>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</si>
  <si>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</si>
  <si>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</si>
  <si>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</si>
  <si>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</si>
  <si>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</si>
  <si>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</si>
  <si>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</si>
  <si>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</si>
  <si>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</si>
  <si>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</si>
  <si>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</si>
  <si>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</si>
  <si>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</si>
  <si>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</si>
  <si>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</si>
  <si>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</si>
  <si>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</si>
  <si>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</si>
  <si>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</si>
  <si>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</si>
  <si>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</si>
  <si>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</si>
  <si>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</si>
  <si>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</si>
  <si>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</si>
  <si>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</si>
  <si>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</si>
  <si>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</si>
  <si>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</si>
  <si>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</si>
  <si>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</si>
  <si>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</si>
  <si>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</si>
  <si>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</si>
  <si>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</si>
  <si>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</si>
  <si>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</si>
  <si>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</si>
  <si>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</si>
  <si>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</si>
  <si>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</si>
  <si>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</si>
  <si>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</si>
  <si>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</si>
  <si>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</si>
  <si>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</si>
  <si>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</si>
  <si>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</si>
  <si>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</si>
  <si>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</si>
  <si>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</si>
  <si>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</si>
  <si>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</si>
  <si>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</si>
  <si>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</si>
  <si>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</si>
  <si>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</si>
  <si>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</si>
  <si>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</si>
  <si>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</si>
  <si>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</si>
  <si>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</si>
  <si>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</si>
  <si>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</si>
  <si>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</si>
  <si>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</si>
  <si>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</si>
  <si>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</si>
  <si>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</si>
  <si>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</si>
  <si>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</si>
  <si>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</si>
  <si>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</si>
  <si>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</si>
  <si>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</si>
  <si>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</si>
  <si>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</si>
  <si>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</si>
  <si>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</si>
  <si>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</si>
  <si>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</si>
  <si>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</si>
  <si>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</si>
  <si>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</si>
  <si>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</si>
  <si>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</si>
  <si>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</si>
  <si>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</si>
  <si>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</si>
  <si>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</si>
  <si>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</si>
  <si>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</si>
  <si>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</si>
  <si>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</si>
  <si>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</si>
  <si>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</si>
  <si>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</si>
  <si>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</si>
  <si>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</si>
  <si>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</si>
  <si>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</si>
  <si>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</si>
  <si>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</si>
  <si>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</si>
  <si>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</si>
  <si>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</si>
  <si>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</si>
  <si>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</si>
  <si>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</si>
  <si>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</si>
  <si>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</si>
  <si>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</si>
  <si>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</si>
  <si>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</si>
  <si>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</si>
  <si>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</si>
  <si>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</si>
  <si>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</si>
  <si>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</si>
  <si>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</si>
  <si>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</si>
  <si>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</si>
  <si>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</si>
  <si>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</si>
  <si>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</si>
  <si>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</si>
  <si>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</si>
  <si>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</si>
  <si>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</si>
  <si>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</si>
  <si>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</si>
  <si>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</si>
  <si>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</si>
  <si>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</si>
  <si>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</si>
  <si>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</si>
  <si>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</si>
  <si>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</si>
  <si>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</si>
  <si>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</si>
  <si>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</si>
  <si>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</si>
  <si>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</si>
  <si>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</si>
  <si>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</si>
  <si>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</si>
  <si>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</si>
  <si>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</si>
  <si>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</si>
  <si>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</si>
  <si>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</si>
  <si>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</si>
  <si>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</si>
  <si>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</si>
  <si>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</si>
  <si>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</si>
  <si>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</si>
  <si>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</si>
  <si>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</si>
  <si>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</si>
  <si>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</si>
  <si>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</si>
  <si>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</si>
  <si>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</si>
  <si>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</si>
  <si>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</si>
  <si>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</si>
  <si>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</si>
  <si>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</si>
  <si>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</si>
  <si>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</si>
  <si>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</si>
  <si>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</si>
  <si>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</si>
  <si>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</si>
  <si>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</si>
  <si>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</si>
  <si>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</si>
  <si>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</si>
  <si>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</si>
  <si>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</si>
  <si>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</si>
  <si>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</si>
  <si>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</si>
  <si>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</si>
  <si>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</si>
  <si>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</si>
  <si>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</si>
  <si>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</si>
  <si>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</si>
  <si>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</si>
  <si>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</si>
  <si>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</si>
  <si>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</si>
  <si>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</si>
  <si>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</si>
  <si>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</si>
  <si>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</si>
  <si>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</si>
  <si>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</si>
  <si>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</si>
  <si>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</si>
  <si>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</si>
  <si>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</si>
  <si>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</si>
  <si>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</si>
  <si>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</si>
  <si>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</si>
  <si>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</si>
  <si>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</si>
  <si>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</si>
  <si>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</si>
  <si>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</si>
  <si>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</si>
  <si>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</si>
  <si>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</si>
  <si>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</si>
  <si>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</si>
  <si>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</si>
  <si>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</si>
  <si>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</si>
  <si>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</si>
  <si>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</si>
  <si>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</si>
  <si>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</si>
  <si>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</si>
  <si>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</si>
  <si>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</si>
  <si>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</si>
  <si>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</si>
  <si>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</si>
  <si>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</si>
  <si>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</si>
  <si>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</si>
  <si>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</si>
  <si>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</si>
  <si>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</si>
  <si>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</si>
  <si>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</si>
  <si>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</si>
  <si>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</si>
  <si>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</si>
  <si>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</si>
  <si>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</si>
  <si>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</si>
  <si>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</si>
  <si>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</si>
  <si>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</si>
  <si>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</si>
  <si>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</si>
  <si>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</si>
  <si>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</si>
  <si>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</si>
  <si>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</si>
  <si>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</si>
  <si>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</si>
  <si>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</si>
  <si>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</si>
  <si>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</si>
  <si>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</si>
  <si>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</si>
  <si>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</si>
  <si>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</si>
  <si>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</si>
  <si>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</si>
  <si>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</si>
  <si>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</si>
  <si>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</si>
  <si>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</si>
  <si>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</si>
  <si>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</si>
  <si>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</si>
  <si>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</si>
  <si>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</si>
  <si>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</si>
  <si>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</si>
  <si>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</si>
  <si>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</si>
  <si>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</si>
  <si>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</si>
  <si>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</si>
  <si>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</si>
  <si>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</si>
  <si>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</si>
  <si>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</si>
  <si>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</si>
  <si>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</si>
  <si>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</si>
  <si>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</si>
  <si>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</si>
  <si>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</si>
  <si>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</si>
  <si>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</si>
  <si>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</si>
  <si>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</si>
  <si>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</si>
  <si>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</si>
  <si>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</si>
  <si>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</si>
  <si>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</si>
  <si>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</si>
  <si>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</si>
  <si>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</si>
  <si>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</si>
  <si>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</si>
  <si>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</si>
  <si>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</si>
  <si>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</si>
  <si>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</si>
  <si>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</si>
  <si>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</si>
  <si>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</si>
  <si>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</si>
  <si>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</si>
  <si>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</si>
  <si>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</si>
  <si>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</si>
  <si>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</si>
  <si>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</si>
  <si>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</si>
  <si>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</si>
  <si>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</si>
  <si>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</si>
  <si>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</si>
  <si>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</si>
  <si>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</si>
  <si>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</si>
  <si>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</si>
  <si>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</si>
  <si>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</si>
  <si>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</si>
  <si>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</si>
  <si>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</si>
  <si>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</si>
  <si>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</si>
  <si>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</si>
  <si>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</si>
  <si>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</si>
  <si>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</si>
  <si>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</si>
  <si>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</si>
  <si>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</si>
  <si>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</si>
  <si>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</si>
  <si>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</si>
  <si>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</si>
  <si>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</si>
  <si>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</si>
  <si>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</si>
  <si>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</si>
  <si>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</si>
  <si>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</si>
  <si>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</si>
  <si>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</si>
  <si>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</si>
  <si>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</si>
  <si>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</si>
  <si>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</si>
  <si>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</si>
  <si>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</si>
  <si>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</si>
  <si>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</si>
  <si>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</si>
  <si>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</si>
  <si>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</si>
  <si>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</si>
  <si>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</si>
  <si>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</si>
  <si>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</si>
  <si>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</si>
  <si>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</si>
  <si>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</si>
  <si>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</si>
  <si>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</si>
  <si>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</si>
  <si>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</si>
  <si>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</si>
  <si>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</si>
  <si>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</si>
  <si>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</si>
  <si>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</si>
  <si>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</si>
  <si>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</si>
  <si>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</si>
  <si>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</si>
  <si>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</si>
  <si>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</si>
  <si>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</si>
  <si>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</si>
  <si>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</si>
  <si>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</si>
  <si>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</si>
  <si>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</si>
  <si>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</si>
  <si>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</si>
  <si>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</si>
  <si>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</si>
  <si>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</si>
  <si>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</si>
  <si>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</si>
  <si>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</si>
  <si>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</si>
  <si>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</si>
  <si>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</si>
  <si>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</si>
  <si>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</si>
  <si>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</si>
  <si>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</si>
  <si>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</si>
  <si>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</si>
  <si>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</si>
  <si>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</si>
  <si>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</si>
  <si>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</si>
  <si>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</si>
  <si>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</si>
  <si>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</si>
  <si>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</si>
  <si>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</si>
  <si>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</si>
  <si>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</si>
  <si>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</si>
  <si>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</si>
  <si>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</si>
  <si>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</si>
  <si>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</si>
  <si>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</si>
  <si>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</si>
  <si>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</si>
  <si>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</si>
  <si>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</si>
  <si>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</si>
  <si>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</si>
  <si>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</si>
  <si>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</si>
  <si>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</si>
  <si>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</si>
  <si>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</si>
  <si>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</si>
  <si>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</si>
  <si>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</si>
  <si>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</si>
  <si>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</si>
  <si>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</si>
  <si>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</si>
  <si>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</si>
  <si>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</si>
  <si>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</si>
  <si>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</si>
  <si>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</si>
  <si>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</si>
  <si>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</si>
  <si>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</si>
  <si>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</si>
  <si>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</si>
  <si>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</si>
  <si>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</si>
  <si>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</si>
  <si>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</si>
  <si>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</si>
  <si>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</si>
  <si>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</si>
  <si>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</si>
  <si>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</si>
  <si>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</si>
  <si>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</si>
  <si>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</si>
  <si>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</si>
  <si>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</si>
  <si>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</si>
  <si>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</si>
  <si>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</si>
  <si>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</si>
  <si>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</si>
  <si>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</si>
  <si>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</si>
  <si>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</si>
  <si>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</si>
  <si>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</si>
  <si>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</si>
  <si>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</si>
  <si>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</si>
  <si>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</si>
  <si>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</si>
  <si>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</si>
  <si>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</si>
  <si>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</si>
  <si>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</si>
  <si>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</si>
  <si>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</si>
  <si>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</si>
  <si>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</si>
  <si>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</si>
  <si>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</si>
  <si>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</si>
  <si>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</si>
  <si>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</si>
  <si>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</si>
  <si>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</si>
  <si>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</si>
  <si>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</si>
  <si>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</si>
  <si>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</si>
  <si>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</si>
  <si>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</si>
  <si>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</si>
  <si>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</si>
  <si>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</si>
  <si>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</si>
  <si>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</si>
  <si>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</si>
  <si>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</si>
  <si>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</si>
  <si>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</si>
  <si>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</si>
  <si>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</si>
  <si>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</si>
  <si>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</si>
  <si>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</si>
  <si>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</si>
  <si>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</si>
  <si>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</si>
  <si>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</si>
  <si>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</si>
  <si>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</si>
  <si>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</si>
  <si>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</si>
  <si>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</si>
  <si>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</si>
  <si>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</si>
  <si>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</si>
  <si>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</si>
  <si>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</si>
  <si>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</si>
  <si>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</si>
  <si>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</si>
  <si>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</si>
  <si>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</si>
  <si>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</si>
  <si>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</si>
  <si>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</si>
  <si>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</si>
  <si>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</si>
  <si>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</si>
  <si>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</si>
  <si>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</si>
  <si>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</si>
  <si>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</si>
  <si>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</si>
  <si>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</si>
  <si>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</si>
  <si>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</si>
  <si>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</si>
  <si>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</si>
  <si>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</si>
  <si>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</si>
  <si>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</si>
  <si>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</si>
  <si>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</si>
  <si>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</si>
  <si>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</si>
  <si>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</si>
  <si>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</si>
  <si>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</si>
  <si>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</si>
  <si>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</si>
  <si>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</si>
  <si>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</si>
  <si>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</si>
  <si>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</si>
  <si>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</si>
  <si>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</si>
  <si>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</si>
  <si>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</si>
  <si>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</si>
  <si>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</si>
  <si>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</si>
  <si>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</si>
  <si>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</si>
  <si>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</si>
  <si>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</si>
  <si>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</si>
  <si>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</si>
  <si>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</si>
  <si>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</si>
  <si>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</si>
  <si>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</si>
  <si>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</si>
  <si>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</si>
  <si>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</si>
  <si>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</si>
  <si>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</si>
  <si>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</si>
  <si>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</si>
  <si>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</si>
  <si>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</si>
  <si>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</si>
  <si>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</si>
  <si>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</si>
  <si>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</si>
  <si>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</si>
  <si>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</si>
  <si>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</si>
  <si>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</si>
  <si>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</si>
  <si>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</si>
  <si>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</si>
  <si>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</si>
  <si>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</si>
  <si>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</si>
  <si>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</si>
  <si>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</si>
  <si>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</si>
  <si>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</si>
  <si>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</si>
  <si>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</si>
  <si>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</si>
  <si>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</si>
  <si>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</si>
  <si>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</si>
  <si>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</si>
  <si>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</si>
  <si>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</si>
  <si>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</si>
  <si>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</si>
  <si>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</si>
  <si>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</si>
  <si>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</si>
  <si>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</si>
  <si>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</si>
  <si>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</si>
  <si>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</si>
  <si>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</si>
  <si>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</si>
  <si>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</si>
  <si>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</si>
  <si>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</si>
  <si>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</si>
  <si>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</si>
  <si>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</si>
  <si>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</si>
  <si>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</si>
  <si>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</si>
  <si>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</si>
  <si>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</si>
  <si>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</si>
  <si>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</si>
  <si>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</si>
  <si>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</si>
  <si>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</si>
  <si>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</si>
  <si>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</si>
  <si>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</si>
  <si>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</si>
  <si>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</si>
  <si>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</si>
  <si>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</si>
  <si>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</si>
  <si>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</si>
  <si>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</si>
  <si>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</si>
  <si>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</si>
  <si>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</si>
  <si>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</si>
  <si>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</si>
  <si>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</si>
  <si>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</si>
  <si>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</si>
  <si>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</si>
  <si>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</si>
  <si>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</si>
  <si>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</si>
  <si>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</si>
  <si>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</si>
  <si>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</si>
  <si>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</si>
  <si>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</si>
  <si>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</si>
  <si>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</si>
  <si>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</si>
  <si>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</si>
  <si>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</si>
  <si>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</si>
  <si>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</si>
  <si>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</si>
  <si>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</si>
  <si>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</si>
  <si>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</si>
  <si>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</si>
  <si>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</si>
  <si>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</si>
  <si>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</si>
  <si>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</si>
  <si>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</si>
  <si>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</si>
  <si>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</si>
  <si>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</si>
  <si>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</si>
  <si>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</si>
  <si>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</si>
  <si>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</si>
  <si>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</si>
  <si>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</si>
  <si>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</si>
  <si>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</si>
  <si>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</si>
  <si>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</si>
  <si>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</si>
  <si>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</si>
  <si>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</si>
  <si>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</si>
  <si>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</si>
  <si>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</si>
  <si>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</si>
  <si>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</si>
  <si>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</si>
  <si>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</si>
  <si>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</si>
  <si>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</si>
  <si>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</si>
  <si>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</si>
  <si>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</si>
  <si>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</si>
  <si>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</si>
  <si>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</si>
  <si>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</si>
  <si>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</si>
  <si>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</si>
  <si>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</si>
  <si>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</si>
  <si>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</si>
  <si>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</si>
  <si>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</si>
  <si>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</si>
  <si>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</si>
  <si>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</si>
  <si>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</si>
  <si>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</si>
  <si>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</si>
  <si>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</si>
  <si>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</si>
  <si>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</si>
  <si>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</si>
  <si>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</si>
  <si>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</si>
  <si>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</si>
  <si>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</si>
  <si>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</si>
  <si>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</si>
  <si>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</si>
  <si>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</si>
  <si>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</si>
  <si>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</si>
  <si>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</si>
  <si>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</si>
  <si>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</si>
  <si>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</si>
  <si>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</si>
  <si>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</si>
  <si>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</si>
  <si>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</si>
  <si>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</si>
  <si>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</si>
  <si>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</si>
  <si>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</si>
  <si>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</si>
  <si>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</si>
  <si>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</si>
  <si>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</si>
  <si>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</si>
  <si>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</si>
  <si>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</si>
  <si>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</si>
  <si>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</si>
  <si>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</si>
  <si>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</si>
  <si>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</si>
  <si>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</si>
  <si>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</si>
  <si>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</si>
  <si>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</si>
  <si>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</si>
  <si>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</si>
  <si>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</si>
  <si>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</si>
  <si>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</si>
  <si>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</si>
  <si>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</si>
  <si>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</si>
  <si>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</si>
  <si>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</si>
  <si>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</si>
  <si>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</si>
  <si>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</si>
  <si>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</si>
  <si>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</si>
  <si>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</si>
  <si>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</si>
  <si>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</si>
  <si>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</si>
  <si>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</si>
  <si>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</si>
  <si>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</si>
  <si>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</si>
  <si>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</si>
  <si>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</si>
  <si>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</si>
  <si>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</si>
  <si>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</si>
  <si>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</si>
  <si>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</si>
  <si>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</si>
  <si>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</si>
  <si>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</si>
  <si>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</si>
  <si>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</si>
  <si>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</si>
  <si>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</si>
  <si>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</si>
  <si>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</si>
  <si>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</si>
  <si>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</si>
  <si>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</si>
  <si>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</si>
  <si>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</si>
  <si>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</si>
  <si>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</si>
  <si>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</si>
  <si>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</si>
  <si>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</si>
  <si>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</si>
  <si>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</si>
  <si>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</si>
  <si>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</si>
  <si>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</si>
  <si>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</si>
  <si>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</si>
  <si>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</si>
  <si>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</si>
  <si>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</si>
  <si>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</si>
  <si>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</si>
  <si>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</si>
  <si>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</si>
  <si>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</si>
  <si>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</si>
  <si>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</si>
  <si>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</si>
  <si>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</si>
  <si>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</si>
  <si>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</si>
  <si>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</si>
  <si>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</si>
  <si>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</si>
  <si>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</si>
  <si>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</si>
  <si>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</si>
  <si>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</si>
  <si>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</si>
  <si>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</si>
  <si>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</si>
  <si>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</si>
  <si>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</si>
  <si>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</si>
  <si>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</si>
  <si>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</si>
  <si>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</si>
  <si>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</si>
  <si>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</si>
  <si>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</si>
  <si>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</si>
  <si>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</si>
  <si>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</si>
  <si>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</si>
  <si>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</si>
  <si>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</si>
  <si>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</si>
  <si>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</si>
  <si>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</si>
  <si>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</si>
  <si>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</si>
  <si>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</si>
  <si>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</si>
  <si>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</si>
  <si>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</si>
  <si>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</si>
  <si>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</si>
  <si>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</si>
  <si>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</si>
  <si>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</si>
  <si>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</si>
  <si>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</si>
  <si>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</si>
  <si>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</si>
  <si>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</si>
  <si>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</si>
  <si>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</si>
  <si>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</si>
  <si>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</si>
  <si>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</si>
  <si>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</si>
  <si>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</si>
  <si>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</si>
  <si>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</si>
  <si>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</si>
  <si>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</si>
  <si>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</si>
  <si>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</si>
  <si>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</si>
  <si>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</si>
  <si>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</si>
  <si>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</si>
  <si>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</si>
  <si>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</si>
  <si>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</si>
  <si>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</si>
  <si>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</si>
  <si>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</si>
  <si>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</si>
  <si>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</si>
  <si>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</si>
  <si>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</si>
  <si>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</si>
  <si>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</si>
  <si>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</si>
  <si>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</si>
  <si>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</si>
  <si>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</si>
  <si>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</si>
  <si>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</si>
  <si>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</si>
  <si>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</si>
  <si>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</si>
  <si>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</si>
  <si>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</si>
  <si>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</si>
  <si>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</si>
  <si>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</si>
  <si>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</si>
  <si>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</si>
  <si>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</si>
  <si>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</si>
  <si>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</si>
  <si>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</si>
  <si>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</si>
  <si>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</si>
  <si>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</si>
  <si>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</si>
  <si>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</si>
  <si>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</si>
  <si>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</si>
  <si>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</si>
  <si>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</si>
  <si>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</si>
  <si>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</si>
  <si>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</si>
  <si>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</si>
  <si>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</si>
  <si>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</si>
  <si>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</si>
  <si>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</si>
  <si>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</si>
  <si>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</si>
  <si>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</si>
  <si>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</si>
  <si>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</si>
  <si>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</si>
  <si>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</si>
  <si>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</si>
  <si>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</si>
  <si>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</si>
  <si>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</si>
  <si>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</si>
  <si>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</si>
  <si>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</si>
  <si>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</si>
  <si>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</si>
  <si>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</si>
  <si>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</si>
  <si>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</si>
  <si>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</si>
  <si>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</si>
  <si>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</si>
  <si>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</si>
  <si>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</si>
  <si>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</si>
  <si>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</si>
  <si>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</si>
  <si>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</si>
  <si>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</si>
  <si>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</si>
  <si>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</si>
  <si>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</si>
  <si>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</si>
  <si>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</si>
  <si>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</si>
  <si>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</si>
  <si>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</si>
  <si>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</si>
  <si>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</si>
  <si>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</si>
  <si>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</si>
  <si>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</si>
  <si>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</si>
  <si>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</si>
  <si>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</si>
  <si>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</si>
  <si>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</si>
  <si>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</si>
  <si>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</si>
  <si>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</si>
  <si>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</si>
  <si>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</si>
  <si>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</si>
  <si>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</si>
  <si>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</si>
  <si>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</si>
  <si>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</si>
  <si>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</si>
  <si>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</si>
  <si>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</si>
  <si>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</si>
  <si>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</si>
  <si>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</si>
  <si>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</si>
  <si>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</si>
  <si>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</si>
  <si>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</si>
  <si>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</si>
  <si>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</si>
  <si>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</si>
  <si>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</si>
  <si>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</si>
  <si>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</si>
  <si>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</si>
  <si>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</si>
  <si>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</si>
  <si>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</si>
  <si>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</si>
  <si>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</si>
  <si>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</si>
  <si>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</si>
  <si>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</si>
  <si>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</si>
  <si>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</si>
  <si>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</si>
  <si>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</si>
  <si>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</si>
  <si>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</si>
  <si>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</si>
  <si>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</si>
  <si>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</si>
  <si>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</si>
  <si>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</si>
  <si>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</si>
  <si>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</si>
  <si>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</si>
  <si>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</si>
  <si>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</si>
  <si>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</si>
  <si>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</si>
  <si>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</si>
  <si>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</si>
  <si>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</si>
  <si>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</si>
  <si>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</si>
  <si>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</si>
  <si>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</si>
  <si>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</si>
  <si>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</si>
  <si>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</si>
  <si>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</si>
  <si>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</si>
  <si>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</si>
  <si>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</si>
  <si>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</si>
  <si>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</si>
  <si>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</si>
  <si>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</si>
  <si>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</si>
  <si>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</si>
  <si>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</si>
  <si>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</si>
  <si>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</si>
  <si>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</si>
  <si>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</si>
  <si>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</si>
  <si>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</si>
  <si>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</si>
  <si>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</si>
  <si>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</si>
  <si>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</si>
  <si>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</si>
  <si>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</si>
  <si>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</si>
  <si>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</si>
  <si>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</si>
  <si>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</si>
  <si>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</si>
  <si>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</si>
  <si>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</si>
  <si>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</si>
  <si>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</si>
  <si>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</si>
  <si>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</si>
  <si>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</si>
  <si>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</si>
  <si>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</si>
  <si>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</si>
  <si>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</si>
  <si>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</si>
  <si>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</si>
  <si>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</si>
  <si>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</si>
  <si>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</si>
  <si>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</si>
  <si>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</si>
  <si>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</si>
  <si>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</si>
  <si>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</si>
  <si>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</si>
  <si>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</si>
  <si>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</si>
  <si>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</si>
  <si>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</si>
  <si>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</si>
  <si>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</si>
  <si>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</si>
  <si>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</si>
  <si>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</si>
  <si>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</si>
  <si>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</si>
  <si>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</si>
  <si>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</si>
  <si>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</si>
  <si>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</si>
  <si>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</si>
  <si>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</si>
  <si>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</si>
  <si>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</si>
  <si>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</si>
  <si>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</si>
  <si>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</si>
  <si>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</si>
  <si>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</si>
  <si>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</si>
  <si>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</si>
  <si>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</si>
  <si>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</si>
  <si>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</si>
  <si>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</si>
  <si>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</si>
  <si>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</si>
  <si>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Category: Theater</t>
  </si>
  <si>
    <t>30000 and up</t>
  </si>
  <si>
    <t>Category: NOT Theater</t>
  </si>
  <si>
    <t>Mean</t>
  </si>
  <si>
    <t>Median</t>
  </si>
  <si>
    <t>Minimum</t>
  </si>
  <si>
    <t>Maximum</t>
  </si>
  <si>
    <t>Variance</t>
  </si>
  <si>
    <t>Standard Dev</t>
  </si>
  <si>
    <t>Successful!</t>
  </si>
  <si>
    <t>Failed!</t>
  </si>
  <si>
    <r>
      <rPr>
        <b/>
        <sz val="11"/>
        <color theme="1"/>
        <rFont val="Calibri"/>
        <family val="2"/>
        <scheme val="minor"/>
      </rPr>
      <t>Notes</t>
    </r>
    <r>
      <rPr>
        <sz val="11"/>
        <color theme="1"/>
        <rFont val="Calibri"/>
        <family val="2"/>
        <scheme val="minor"/>
      </rPr>
      <t xml:space="preserve">: cases with big outliers can be better to look at the Median (middle number) because the mean (average) will be skewed by an outlier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 If the list of failed backers count looked like: 0,0,0,0,1,1,1,3,1000.  The mean(avg) is 111.77, however the median is 1, the median is the more useful number here because the 1000 is skewing the average</t>
    </r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</si>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</sst>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0" fillId="2" borderId="0" xfId="0" applyFill="1"/>
    <xf numFmtId="0" fontId="1" fillId="0" borderId="0" xfId="0" applyFont="1"/>
    <xf numFmtId="1" fontId="0" fillId="2" borderId="0" xfId="0" applyNumberFormat="1" applyFill="1"/>
    <xf numFmtId="0" fontId="0" fillId="3" borderId="0" xfId="0" applyFill="1"/>
    <xf numFmtId="1" fontId="0" fillId="3" borderId="0" xfId="0" applyNumberFormat="1" applyFill="1"/>
    <xf numFmtId="0" fontId="1" fillId="2" borderId="0" xfId="0" applyFont="1" applyFill="1" applyAlignment="1">
      <alignment horizontal="center"/>
    </xf>
    <xf numFmtId="0" fontId="0" fillId="0" borderId="0" xfId="0" applyFill="1" applyAlignment="1">
      <alignment horizontal="left" vertical="top"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6-484A-9787-CB5775CE40D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76-484A-9787-CB5775CE40D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76-484A-9787-CB5775CE40D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D67-BEC4-7E5FAA7E7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10231648"/>
        <c:axId val="210229152"/>
      </c:barChart>
      <c:catAx>
        <c:axId val="21023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9152"/>
        <c:crosses val="autoZero"/>
        <c:auto val="1"/>
        <c:lblAlgn val="ctr"/>
        <c:lblOffset val="100"/>
        <c:noMultiLvlLbl val="0"/>
      </c:catAx>
      <c:valAx>
        <c:axId val="2102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2-4BB6-B47E-B9BA75D8319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2-4BB6-B47E-B9BA75D8319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2-4BB6-B47E-B9BA75D8319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92-4BB6-B47E-B9BA75D8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365920"/>
        <c:axId val="545366752"/>
      </c:barChart>
      <c:catAx>
        <c:axId val="5453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66752"/>
        <c:crosses val="autoZero"/>
        <c:auto val="1"/>
        <c:lblAlgn val="ctr"/>
        <c:lblOffset val="100"/>
        <c:noMultiLvlLbl val="0"/>
      </c:catAx>
      <c:valAx>
        <c:axId val="54536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[StarterBook.xlsx]Start date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vs. Start Month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'Start 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'Start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7-4F52-B631-FC988117DA28}"/>
            </c:ext>
          </c:extLst>
        </c:ser>
        <c:ser>
          <c:idx val="1"/>
          <c:order val="1"/>
          <c:tx>
            <c:strRef>
              <c:f>'Start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'Start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17-4F52-B631-FC988117DA28}"/>
            </c:ext>
          </c:extLst>
        </c:ser>
        <c:ser>
          <c:idx val="2"/>
          <c:order val="2"/>
          <c:tx>
            <c:strRef>
              <c:f>'Start 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'Start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17-4F52-B631-FC988117DA28}"/>
            </c:ext>
          </c:extLst>
        </c:ser>
        <c:ser>
          <c:idx val="3"/>
          <c:order val="3"/>
          <c:tx>
            <c:strRef>
              <c:f>'Start 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'Start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17-4F52-B631-FC988117D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116687"/>
        <c:axId val="1150113359"/>
      </c:lineChart>
      <c:catAx>
        <c:axId val="115011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13359"/>
        <c:crosses val="autoZero"/>
        <c:auto val="1"/>
        <c:lblAlgn val="ctr"/>
        <c:lblOffset val="100"/>
        <c:noMultiLvlLbl val="0"/>
      </c:catAx>
      <c:valAx>
        <c:axId val="11501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1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'%Successful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'%Successful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'%Successful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18-4574-AEA2-CDA3D7388DC2}"/>
            </c:ext>
          </c:extLst>
        </c:ser>
        <c:ser>
          <c:idx val="5"/>
          <c:order val="1"/>
          <c:tx>
            <c:strRef>
              <c:f>'%Successful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'%Successful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'%Successful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18-4574-AEA2-CDA3D7388DC2}"/>
            </c:ext>
          </c:extLst>
        </c:ser>
        <c:ser>
          <c:idx val="6"/>
          <c:order val="2"/>
          <c:tx>
            <c:strRef>
              <c:f>'%Successful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'%Successful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'%Successful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18-4574-AEA2-CDA3D7388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28464"/>
        <c:axId val="80338032"/>
      </c:lineChart>
      <c:catAx>
        <c:axId val="803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8032"/>
        <c:crosses val="autoZero"/>
        <c:auto val="1"/>
        <c:lblAlgn val="ctr"/>
        <c:lblOffset val="100"/>
        <c:noMultiLvlLbl val="0"/>
      </c:catAx>
      <c:valAx>
        <c:axId val="803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538162</xdr:colOff>
      <xdr:row>2</xdr:row>
      <xdr:rowOff>23812</xdr:rowOff>
    </xdr:from>
    <xdr:to>
      <xdr:col>16</xdr:col>
      <xdr:colOff>47625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C487E-1634-4882-8626-08FD32899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176212</xdr:rowOff>
    </xdr:from>
    <xdr:to>
      <xdr:col>16</xdr:col>
      <xdr:colOff>257175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2446B-C6F6-41F8-8665-30B353AD6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1</xdr:row>
      <xdr:rowOff>138111</xdr:rowOff>
    </xdr:from>
    <xdr:to>
      <xdr:col>17</xdr:col>
      <xdr:colOff>238124</xdr:colOff>
      <xdr:row>19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1290D-69C0-4E94-BD6E-4EDA5C4C6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0</xdr:row>
      <xdr:rowOff>4761</xdr:rowOff>
    </xdr:from>
    <xdr:to>
      <xdr:col>15</xdr:col>
      <xdr:colOff>771525</xdr:colOff>
      <xdr:row>18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71C2C1-B7D2-420E-8E56-5FEE10305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ual" refreshedDate="44188.395860416669" createdVersion="6" refreshedVersion="6" minRefreshableVersion="3" recordCount="4114" xr:uid="{B94CA6AC-96E0-470C-94F0-ED19DEE59E7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ual" refreshedDate="44188.638499537039" createdVersion="6" refreshedVersion="6" minRefreshableVersion="3" recordCount="4114" xr:uid="{64B38B05-BE37-4661-9B71-2B2721899C7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F3461-5D62-4675-BF25-FCFD94ED90C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46273-58A2-4C5D-835C-1A5EC9D9B4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15FA4-2896-4738-AE75-E3F8A5321692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6" zoomScaleNormal="96" workbookViewId="0">
      <selection activeCell="T1" sqref="T1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85546875" customWidth="1"/>
    <col min="16" max="16" width="12" bestFit="1" customWidth="1"/>
    <col min="17" max="17" width="14.28515625" customWidth="1"/>
    <col min="19" max="19" width="12.42578125" bestFit="1" customWidth="1"/>
    <col min="20" max="20" width="9.8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REPLACE(N2,SEARCH("/",N2),LEN(N2),"")</f>
        <v>film &amp; video</v>
      </c>
      <c r="R2" t="str">
        <f>REPLACE(N2,1,SEARCH("/",N2),"")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tr">
        <f t="shared" ref="Q3:Q66" si="2">REPLACE(N3,SEARCH("/",N3),LEN(N3),"")</f>
        <v>film &amp; video</v>
      </c>
      <c r="R3" t="str">
        <f t="shared" ref="R3:R66" si="3">REPLACE(N3,1,SEARCH("/",N3),"")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ref="Q67:Q130" si="8">REPLACE(N67,SEARCH("/",N67),LEN(N67),"")</f>
        <v>film &amp; video</v>
      </c>
      <c r="R67" t="str">
        <f t="shared" ref="R67:R130" si="9">REPLACE(N67,1,SEARCH("/",N67),"")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IF(L131&gt;0,E131/L131,0)</f>
        <v>0</v>
      </c>
      <c r="Q131" t="str">
        <f t="shared" ref="Q131:Q194" si="14">REPLACE(N131,SEARCH("/",N131),LEN(N131),"")</f>
        <v>film &amp; video</v>
      </c>
      <c r="R131" t="str">
        <f t="shared" ref="R131:R194" si="15">REPLACE(N131,1,SEARCH("/",N131),"")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IF(L195&gt;0,E195/L195,0)</f>
        <v>0</v>
      </c>
      <c r="Q195" t="str">
        <f t="shared" ref="Q195:Q258" si="20">REPLACE(N195,SEARCH("/",N195),LEN(N195),"")</f>
        <v>film &amp; video</v>
      </c>
      <c r="R195" t="str">
        <f t="shared" ref="R195:R258" si="21">REPLACE(N195,1,SEARCH("/",N195),"")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IF(L259&gt;0,E259/L259,0)</f>
        <v>66.70405357142856</v>
      </c>
      <c r="Q259" t="str">
        <f t="shared" ref="Q259:Q322" si="26">REPLACE(N259,SEARCH("/",N259),LEN(N259),"")</f>
        <v>film &amp; video</v>
      </c>
      <c r="R259" t="str">
        <f t="shared" ref="R259:R322" si="27">REPLACE(N259,1,SEARCH("/",N259),"")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IF(L323&gt;0,E323/L323,0)</f>
        <v>106.62314540059347</v>
      </c>
      <c r="Q323" t="str">
        <f t="shared" ref="Q323:Q386" si="32">REPLACE(N323,SEARCH("/",N323),LEN(N323),"")</f>
        <v>film &amp; video</v>
      </c>
      <c r="R323" t="str">
        <f t="shared" ref="R323:R386" si="33">REPLACE(N323,1,SEARCH("/",N323),"")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IF(L387&gt;0,E387/L387,0)</f>
        <v>111.79535864978902</v>
      </c>
      <c r="Q387" t="str">
        <f t="shared" ref="Q387:Q450" si="38">REPLACE(N387,SEARCH("/",N387),LEN(N387),"")</f>
        <v>film &amp; video</v>
      </c>
      <c r="R387" t="str">
        <f t="shared" ref="R387:R450" si="39">REPLACE(N387,1,SEARCH("/",N387),"")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IF(L451&gt;0,E451/L451,0)</f>
        <v>9</v>
      </c>
      <c r="Q451" t="str">
        <f t="shared" ref="Q451:Q514" si="44">REPLACE(N451,SEARCH("/",N451),LEN(N451),"")</f>
        <v>film &amp; video</v>
      </c>
      <c r="R451" t="str">
        <f t="shared" ref="R451:R514" si="45">REPLACE(N451,1,SEARCH("/",N451),"")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IF(L515&gt;0,E515/L515,0)</f>
        <v>102.38235294117646</v>
      </c>
      <c r="Q515" t="str">
        <f t="shared" ref="Q515:Q578" si="50">REPLACE(N515,SEARCH("/",N515),LEN(N515),"")</f>
        <v>film &amp; video</v>
      </c>
      <c r="R515" t="str">
        <f t="shared" ref="R515:R578" si="51">REPLACE(N515,1,SEARCH("/",N515),"")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IF(L579&gt;0,E579/L579,0)</f>
        <v>10</v>
      </c>
      <c r="Q579" t="str">
        <f t="shared" ref="Q579:Q642" si="56">REPLACE(N579,SEARCH("/",N579),LEN(N579),"")</f>
        <v>technology</v>
      </c>
      <c r="R579" t="str">
        <f t="shared" ref="R579:R642" si="57">REPLACE(N579,1,SEARCH("/",N579),"")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IF(L643&gt;0,E643/L643,0)</f>
        <v>151.31746031746033</v>
      </c>
      <c r="Q643" t="str">
        <f t="shared" ref="Q643:Q706" si="62">REPLACE(N643,SEARCH("/",N643),LEN(N643),"")</f>
        <v>technology</v>
      </c>
      <c r="R643" t="str">
        <f t="shared" ref="R643:R706" si="63">REPLACE(N643,1,SEARCH("/",N643),"")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IF(L707&gt;0,E707/L707,0)</f>
        <v>195.4</v>
      </c>
      <c r="Q707" t="str">
        <f t="shared" ref="Q707:Q770" si="68">REPLACE(N707,SEARCH("/",N707),LEN(N707),"")</f>
        <v>technology</v>
      </c>
      <c r="R707" t="str">
        <f t="shared" ref="R707:R770" si="69">REPLACE(N707,1,SEARCH("/",N707),"")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IF(L771&gt;0,E771/L771,0)</f>
        <v>31.846153846153847</v>
      </c>
      <c r="Q771" t="str">
        <f t="shared" ref="Q771:Q834" si="74">REPLACE(N771,SEARCH("/",N771),LEN(N771),"")</f>
        <v>publishing</v>
      </c>
      <c r="R771" t="str">
        <f t="shared" ref="R771:R834" si="75">REPLACE(N771,1,SEARCH("/",N771),"")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IF(L835&gt;0,E835/L835,0)</f>
        <v>148.78048780487805</v>
      </c>
      <c r="Q835" t="str">
        <f t="shared" ref="Q835:Q898" si="80">REPLACE(N835,SEARCH("/",N835),LEN(N835),"")</f>
        <v>music</v>
      </c>
      <c r="R835" t="str">
        <f t="shared" ref="R835:R898" si="81">REPLACE(N835,1,SEARCH("/",N835),"")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IF(L899&gt;0,E899/L899,0)</f>
        <v>0</v>
      </c>
      <c r="Q899" t="str">
        <f t="shared" ref="Q899:Q962" si="86">REPLACE(N899,SEARCH("/",N899),LEN(N899),"")</f>
        <v>music</v>
      </c>
      <c r="R899" t="str">
        <f t="shared" ref="R899:R962" si="87">REPLACE(N899,1,SEARCH("/",N899),"")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IF(L963&gt;0,E963/L963,0)</f>
        <v>364.35454545454547</v>
      </c>
      <c r="Q963" t="str">
        <f t="shared" ref="Q963:Q1026" si="92">REPLACE(N963,SEARCH("/",N963),LEN(N963),"")</f>
        <v>technology</v>
      </c>
      <c r="R963" t="str">
        <f t="shared" ref="R963:R1026" si="93">REPLACE(N963,1,SEARCH("/",N963),"")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IF(L1027&gt;0,E1027/L1027,0)</f>
        <v>71.848571428571432</v>
      </c>
      <c r="Q1027" t="str">
        <f t="shared" ref="Q1027:Q1090" si="98">REPLACE(N1027,SEARCH("/",N1027),LEN(N1027),"")</f>
        <v>music</v>
      </c>
      <c r="R1027" t="str">
        <f t="shared" ref="R1027:R1090" si="99">REPLACE(N1027,1,SEARCH("/",N1027),"")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IF(L1091&gt;0,E1091/L1091,0)</f>
        <v>23.959183673469386</v>
      </c>
      <c r="Q1091" t="str">
        <f t="shared" ref="Q1091:Q1154" si="104">REPLACE(N1091,SEARCH("/",N1091),LEN(N1091),"")</f>
        <v>games</v>
      </c>
      <c r="R1091" t="str">
        <f t="shared" ref="R1091:R1154" si="105">REPLACE(N1091,1,SEARCH("/",N1091),"")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IF(L1155&gt;0,E1155/L1155,0)</f>
        <v>50</v>
      </c>
      <c r="Q1155" t="str">
        <f t="shared" ref="Q1155:Q1218" si="110">REPLACE(N1155,SEARCH("/",N1155),LEN(N1155),"")</f>
        <v>food</v>
      </c>
      <c r="R1155" t="str">
        <f t="shared" ref="R1155:R1218" si="111">REPLACE(N1155,1,SEARCH("/",N1155),"")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IF(L1219&gt;0,E1219/L1219,0)</f>
        <v>148.57377049180329</v>
      </c>
      <c r="Q1219" t="str">
        <f t="shared" ref="Q1219:Q1282" si="116">REPLACE(N1219,SEARCH("/",N1219),LEN(N1219),"")</f>
        <v>photography</v>
      </c>
      <c r="R1219" t="str">
        <f t="shared" ref="R1219:R1282" si="117">REPLACE(N1219,1,SEARCH("/",N1219),"")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IF(L1283&gt;0,E1283/L1283,0)</f>
        <v>104.72972972972973</v>
      </c>
      <c r="Q1283" t="str">
        <f t="shared" ref="Q1283:Q1346" si="122">REPLACE(N1283,SEARCH("/",N1283),LEN(N1283),"")</f>
        <v>music</v>
      </c>
      <c r="R1283" t="str">
        <f t="shared" ref="R1283:R1346" si="123">REPLACE(N1283,1,SEARCH("/",N1283),"")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IF(L1347&gt;0,E1347/L1347,0)</f>
        <v>53.571428571428569</v>
      </c>
      <c r="Q1347" t="str">
        <f t="shared" ref="Q1347:Q1410" si="128">REPLACE(N1347,SEARCH("/",N1347),LEN(N1347),"")</f>
        <v>publishing</v>
      </c>
      <c r="R1347" t="str">
        <f t="shared" ref="R1347:R1410" si="129">REPLACE(N1347,1,SEARCH("/",N1347),"")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IF(L1411&gt;0,E1411/L1411,0)</f>
        <v>0</v>
      </c>
      <c r="Q1411" t="str">
        <f t="shared" ref="Q1411:Q1474" si="134">REPLACE(N1411,SEARCH("/",N1411),LEN(N1411),"")</f>
        <v>publishing</v>
      </c>
      <c r="R1411" t="str">
        <f t="shared" ref="R1411:R1474" si="135">REPLACE(N1411,1,SEARCH("/",N1411),"")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IF(L1475&gt;0,E1475/L1475,0)</f>
        <v>38.462553191489363</v>
      </c>
      <c r="Q1475" t="str">
        <f t="shared" ref="Q1475:Q1538" si="140">REPLACE(N1475,SEARCH("/",N1475),LEN(N1475),"")</f>
        <v>publishing</v>
      </c>
      <c r="R1475" t="str">
        <f t="shared" ref="R1475:R1538" si="141">REPLACE(N1475,1,SEARCH("/",N1475),"")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IF(L1539&gt;0,E1539/L1539,0)</f>
        <v>96.375</v>
      </c>
      <c r="Q1539" t="str">
        <f t="shared" ref="Q1539:Q1602" si="146">REPLACE(N1539,SEARCH("/",N1539),LEN(N1539),"")</f>
        <v>photography</v>
      </c>
      <c r="R1539" t="str">
        <f t="shared" ref="R1539:R1602" si="147">REPLACE(N1539,1,SEARCH("/",N1539),"")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IF(L1603&gt;0,E1603/L1603,0)</f>
        <v>48.325535714285714</v>
      </c>
      <c r="Q1603" t="str">
        <f t="shared" ref="Q1603:Q1666" si="152">REPLACE(N1603,SEARCH("/",N1603),LEN(N1603),"")</f>
        <v>music</v>
      </c>
      <c r="R1603" t="str">
        <f t="shared" ref="R1603:R1666" si="153">REPLACE(N1603,1,SEARCH("/",N1603),"")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IF(L1667&gt;0,E1667/L1667,0)</f>
        <v>44.956989247311824</v>
      </c>
      <c r="Q1667" t="str">
        <f t="shared" ref="Q1667:Q1730" si="158">REPLACE(N1667,SEARCH("/",N1667),LEN(N1667),"")</f>
        <v>music</v>
      </c>
      <c r="R1667" t="str">
        <f t="shared" ref="R1667:R1730" si="159">REPLACE(N1667,1,SEARCH("/",N1667),"")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IF(L1731&gt;0,E1731/L1731,0)</f>
        <v>0</v>
      </c>
      <c r="Q1731" t="str">
        <f t="shared" ref="Q1731:Q1794" si="164">REPLACE(N1731,SEARCH("/",N1731),LEN(N1731),"")</f>
        <v>music</v>
      </c>
      <c r="R1731" t="str">
        <f t="shared" ref="R1731:R1794" si="165">REPLACE(N1731,1,SEARCH("/",N1731),"")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IF(L1795&gt;0,E1795/L1795,0)</f>
        <v>20</v>
      </c>
      <c r="Q1795" t="str">
        <f t="shared" ref="Q1795:Q1858" si="170">REPLACE(N1795,SEARCH("/",N1795),LEN(N1795),"")</f>
        <v>photography</v>
      </c>
      <c r="R1795" t="str">
        <f t="shared" ref="R1795:R1858" si="171">REPLACE(N1795,1,SEARCH("/",N1795),"")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IF(L1859&gt;0,E1859/L1859,0)</f>
        <v>136.36363636363637</v>
      </c>
      <c r="Q1859" t="str">
        <f t="shared" ref="Q1859:Q1922" si="176">REPLACE(N1859,SEARCH("/",N1859),LEN(N1859),"")</f>
        <v>music</v>
      </c>
      <c r="R1859" t="str">
        <f t="shared" ref="R1859:R1922" si="177">REPLACE(N1859,1,SEARCH("/",N1859),"")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IF(L1923&gt;0,E1923/L1923,0)</f>
        <v>54</v>
      </c>
      <c r="Q1923" t="str">
        <f t="shared" ref="Q1923:Q1986" si="182">REPLACE(N1923,SEARCH("/",N1923),LEN(N1923),"")</f>
        <v>music</v>
      </c>
      <c r="R1923" t="str">
        <f t="shared" ref="R1923:R1986" si="183">REPLACE(N1923,1,SEARCH("/",N1923),"")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IF(L1987&gt;0,E1987/L1987,0)</f>
        <v>12.75</v>
      </c>
      <c r="Q1987" t="str">
        <f t="shared" ref="Q1987:Q2050" si="188">REPLACE(N1987,SEARCH("/",N1987),LEN(N1987),"")</f>
        <v>photography</v>
      </c>
      <c r="R1987" t="str">
        <f t="shared" ref="R1987:R2050" si="189">REPLACE(N1987,1,SEARCH("/",N1987),"")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IF(L2051&gt;0,E2051/L2051,0)</f>
        <v>80.991037735849048</v>
      </c>
      <c r="Q2051" t="str">
        <f t="shared" ref="Q2051:Q2114" si="194">REPLACE(N2051,SEARCH("/",N2051),LEN(N2051),"")</f>
        <v>technology</v>
      </c>
      <c r="R2051" t="str">
        <f t="shared" ref="R2051:R2114" si="195">REPLACE(N2051,1,SEARCH("/",N2051),"")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IF(L2115&gt;0,E2115/L2115,0)</f>
        <v>68.598130841121488</v>
      </c>
      <c r="Q2115" t="str">
        <f t="shared" ref="Q2115:Q2178" si="200">REPLACE(N2115,SEARCH("/",N2115),LEN(N2115),"")</f>
        <v>music</v>
      </c>
      <c r="R2115" t="str">
        <f t="shared" ref="R2115:R2178" si="201">REPLACE(N2115,1,SEARCH("/",N2115),"")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IF(L2179&gt;0,E2179/L2179,0)</f>
        <v>65.868421052631575</v>
      </c>
      <c r="Q2179" t="str">
        <f t="shared" ref="Q2179:Q2242" si="206">REPLACE(N2179,SEARCH("/",N2179),LEN(N2179),"")</f>
        <v>music</v>
      </c>
      <c r="R2179" t="str">
        <f t="shared" ref="R2179:R2242" si="207">REPLACE(N2179,1,SEARCH("/",N2179),"")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IF(L2243&gt;0,E2243/L2243,0)</f>
        <v>49.472392638036808</v>
      </c>
      <c r="Q2243" t="str">
        <f t="shared" ref="Q2243:Q2306" si="212">REPLACE(N2243,SEARCH("/",N2243),LEN(N2243),"")</f>
        <v>games</v>
      </c>
      <c r="R2243" t="str">
        <f t="shared" ref="R2243:R2306" si="213">REPLACE(N2243,1,SEARCH("/",N2243),"")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IF(L2307&gt;0,E2307/L2307,0)</f>
        <v>109.10778443113773</v>
      </c>
      <c r="Q2307" t="str">
        <f t="shared" ref="Q2307:Q2370" si="218">REPLACE(N2307,SEARCH("/",N2307),LEN(N2307),"")</f>
        <v>music</v>
      </c>
      <c r="R2307" t="str">
        <f t="shared" ref="R2307:R2370" si="219">REPLACE(N2307,1,SEARCH("/",N2307),"")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IF(L2371&gt;0,E2371/L2371,0)</f>
        <v>0</v>
      </c>
      <c r="Q2371" t="str">
        <f t="shared" ref="Q2371:Q2434" si="224">REPLACE(N2371,SEARCH("/",N2371),LEN(N2371),"")</f>
        <v>technology</v>
      </c>
      <c r="R2371" t="str">
        <f t="shared" ref="R2371:R2434" si="225">REPLACE(N2371,1,SEARCH("/",N2371),"")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IF(L2435&gt;0,E2435/L2435,0)</f>
        <v>0</v>
      </c>
      <c r="Q2435" t="str">
        <f t="shared" ref="Q2435:Q2498" si="230">REPLACE(N2435,SEARCH("/",N2435),LEN(N2435),"")</f>
        <v>food</v>
      </c>
      <c r="R2435" t="str">
        <f t="shared" ref="R2435:R2498" si="231">REPLACE(N2435,1,SEARCH("/",N2435),"")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IF(L2499&gt;0,E2499/L2499,0)</f>
        <v>80.551071428571419</v>
      </c>
      <c r="Q2499" t="str">
        <f t="shared" ref="Q2499:Q2562" si="236">REPLACE(N2499,SEARCH("/",N2499),LEN(N2499),"")</f>
        <v>music</v>
      </c>
      <c r="R2499" t="str">
        <f t="shared" ref="R2499:R2562" si="237">REPLACE(N2499,1,SEARCH("/",N2499),"")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IF(L2563&gt;0,E2563/L2563,0)</f>
        <v>0</v>
      </c>
      <c r="Q2563" t="str">
        <f t="shared" ref="Q2563:Q2626" si="242">REPLACE(N2563,SEARCH("/",N2563),LEN(N2563),"")</f>
        <v>food</v>
      </c>
      <c r="R2563" t="str">
        <f t="shared" ref="R2563:R2626" si="243">REPLACE(N2563,1,SEARCH("/",N2563),"")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IF(L2627&gt;0,E2627/L2627,0)</f>
        <v>27.576923076923077</v>
      </c>
      <c r="Q2627" t="str">
        <f t="shared" ref="Q2627:Q2690" si="248">REPLACE(N2627,SEARCH("/",N2627),LEN(N2627),"")</f>
        <v>technology</v>
      </c>
      <c r="R2627" t="str">
        <f t="shared" ref="R2627:R2690" si="249">REPLACE(N2627,1,SEARCH("/",N2627),"")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IF(L2691&gt;0,E2691/L2691,0)</f>
        <v>1</v>
      </c>
      <c r="Q2691" t="str">
        <f t="shared" ref="Q2691:Q2754" si="254">REPLACE(N2691,SEARCH("/",N2691),LEN(N2691),"")</f>
        <v>food</v>
      </c>
      <c r="R2691" t="str">
        <f t="shared" ref="R2691:R2754" si="255">REPLACE(N2691,1,SEARCH("/",N2691),"")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IF(L2755&gt;0,E2755/L2755,0)</f>
        <v>47.5</v>
      </c>
      <c r="Q2755" t="str">
        <f t="shared" ref="Q2755:Q2818" si="260">REPLACE(N2755,SEARCH("/",N2755),LEN(N2755),"")</f>
        <v>publishing</v>
      </c>
      <c r="R2755" t="str">
        <f t="shared" ref="R2755:R2818" si="261">REPLACE(N2755,1,SEARCH("/",N2755),"")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IF(L2819&gt;0,E2819/L2819,0)</f>
        <v>23.636363636363637</v>
      </c>
      <c r="Q2819" t="str">
        <f t="shared" ref="Q2819:Q2882" si="266">REPLACE(N2819,SEARCH("/",N2819),LEN(N2819),"")</f>
        <v>theater</v>
      </c>
      <c r="R2819" t="str">
        <f t="shared" ref="R2819:R2882" si="267">REPLACE(N2819,1,SEARCH("/",N2819),"")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IF(L2883&gt;0,E2883/L2883,0)</f>
        <v>0</v>
      </c>
      <c r="Q2883" t="str">
        <f t="shared" ref="Q2883:Q2946" si="272">REPLACE(N2883,SEARCH("/",N2883),LEN(N2883),"")</f>
        <v>theater</v>
      </c>
      <c r="R2883" t="str">
        <f t="shared" ref="R2883:R2946" si="273">REPLACE(N2883,1,SEARCH("/",N2883),"")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IF(L2947&gt;0,E2947/L2947,0)</f>
        <v>0</v>
      </c>
      <c r="Q2947" t="str">
        <f t="shared" ref="Q2947:Q3010" si="278">REPLACE(N2947,SEARCH("/",N2947),LEN(N2947),"")</f>
        <v>theater</v>
      </c>
      <c r="R2947" t="str">
        <f t="shared" ref="R2947:R3010" si="279">REPLACE(N2947,1,SEARCH("/",N2947),"")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IF(L3011&gt;0,E3011/L3011,0)</f>
        <v>233.8984375</v>
      </c>
      <c r="Q3011" t="str">
        <f t="shared" ref="Q3011:Q3074" si="284">REPLACE(N3011,SEARCH("/",N3011),LEN(N3011),"")</f>
        <v>theater</v>
      </c>
      <c r="R3011" t="str">
        <f t="shared" ref="R3011:R3074" si="285">REPLACE(N3011,1,SEARCH("/",N3011),"")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IF(L3075&gt;0,E3075/L3075,0)</f>
        <v>92.142857142857139</v>
      </c>
      <c r="Q3075" t="str">
        <f t="shared" ref="Q3075:Q3138" si="290">REPLACE(N3075,SEARCH("/",N3075),LEN(N3075),"")</f>
        <v>theater</v>
      </c>
      <c r="R3075" t="str">
        <f t="shared" ref="R3075:R3138" si="291">REPLACE(N3075,1,SEARCH("/",N3075),"")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IF(L3139&gt;0,E3139/L3139,0)</f>
        <v>50</v>
      </c>
      <c r="Q3139" t="str">
        <f t="shared" ref="Q3139:Q3202" si="296">REPLACE(N3139,SEARCH("/",N3139),LEN(N3139),"")</f>
        <v>theater</v>
      </c>
      <c r="R3139" t="str">
        <f t="shared" ref="R3139:R3202" si="297">REPLACE(N3139,1,SEARCH("/",N3139),"")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IF(L3203&gt;0,E3203/L3203,0)</f>
        <v>12.5</v>
      </c>
      <c r="Q3203" t="str">
        <f t="shared" ref="Q3203:Q3266" si="302">REPLACE(N3203,SEARCH("/",N3203),LEN(N3203),"")</f>
        <v>theater</v>
      </c>
      <c r="R3203" t="str">
        <f t="shared" ref="R3203:R3266" si="303">REPLACE(N3203,1,SEARCH("/",N3203),"")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IF(L3267&gt;0,E3267/L3267,0)</f>
        <v>70.285714285714292</v>
      </c>
      <c r="Q3267" t="str">
        <f t="shared" ref="Q3267:Q3330" si="308">REPLACE(N3267,SEARCH("/",N3267),LEN(N3267),"")</f>
        <v>theater</v>
      </c>
      <c r="R3267" t="str">
        <f t="shared" ref="R3267:R3330" si="309">REPLACE(N3267,1,SEARCH("/",N3267),"")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IF(L3331&gt;0,E3331/L3331,0)</f>
        <v>44.92307692307692</v>
      </c>
      <c r="Q3331" t="str">
        <f t="shared" ref="Q3331:Q3394" si="314">REPLACE(N3331,SEARCH("/",N3331),LEN(N3331),"")</f>
        <v>theater</v>
      </c>
      <c r="R3331" t="str">
        <f t="shared" ref="R3331:R3394" si="315">REPLACE(N3331,1,SEARCH("/",N3331),"")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IF(L3395&gt;0,E3395/L3395,0)</f>
        <v>36.06818181818182</v>
      </c>
      <c r="Q3395" t="str">
        <f t="shared" ref="Q3395:Q3458" si="320">REPLACE(N3395,SEARCH("/",N3395),LEN(N3395),"")</f>
        <v>theater</v>
      </c>
      <c r="R3395" t="str">
        <f t="shared" ref="R3395:R3458" si="321">REPLACE(N3395,1,SEARCH("/",N3395),"")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IF(L3459&gt;0,E3459/L3459,0)</f>
        <v>50.981818181818184</v>
      </c>
      <c r="Q3459" t="str">
        <f t="shared" ref="Q3459:Q3522" si="326">REPLACE(N3459,SEARCH("/",N3459),LEN(N3459),"")</f>
        <v>theater</v>
      </c>
      <c r="R3459" t="str">
        <f t="shared" ref="R3459:R3522" si="327">REPLACE(N3459,1,SEARCH("/",N3459),"")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IF(L3523&gt;0,E3523/L3523,0)</f>
        <v>45.615384615384613</v>
      </c>
      <c r="Q3523" t="str">
        <f t="shared" ref="Q3523:Q3586" si="332">REPLACE(N3523,SEARCH("/",N3523),LEN(N3523),"")</f>
        <v>theater</v>
      </c>
      <c r="R3523" t="str">
        <f t="shared" ref="R3523:R3586" si="333">REPLACE(N3523,1,SEARCH("/",N3523),"")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IF(L3587&gt;0,E3587/L3587,0)</f>
        <v>176.08695652173913</v>
      </c>
      <c r="Q3587" t="str">
        <f t="shared" ref="Q3587:Q3650" si="338">REPLACE(N3587,SEARCH("/",N3587),LEN(N3587),"")</f>
        <v>theater</v>
      </c>
      <c r="R3587" t="str">
        <f t="shared" ref="R3587:R3650" si="339">REPLACE(N3587,1,SEARCH("/",N3587),"")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IF(L3651&gt;0,E3651/L3651,0)</f>
        <v>97.5</v>
      </c>
      <c r="Q3651" t="str">
        <f t="shared" ref="Q3651:Q3714" si="344">REPLACE(N3651,SEARCH("/",N3651),LEN(N3651),"")</f>
        <v>theater</v>
      </c>
      <c r="R3651" t="str">
        <f t="shared" ref="R3651:R3714" si="345">REPLACE(N3651,1,SEARCH("/",N3651),"")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IF(L3715&gt;0,E3715/L3715,0)</f>
        <v>106.84210526315789</v>
      </c>
      <c r="Q3715" t="str">
        <f t="shared" ref="Q3715:Q3778" si="350">REPLACE(N3715,SEARCH("/",N3715),LEN(N3715),"")</f>
        <v>theater</v>
      </c>
      <c r="R3715" t="str">
        <f t="shared" ref="R3715:R3778" si="351">REPLACE(N3715,1,SEARCH("/",N3715),"")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IF(L3779&gt;0,E3779/L3779,0)</f>
        <v>48.542372881355931</v>
      </c>
      <c r="Q3779" t="str">
        <f t="shared" ref="Q3779:Q3842" si="356">REPLACE(N3779,SEARCH("/",N3779),LEN(N3779),"")</f>
        <v>theater</v>
      </c>
      <c r="R3779" t="str">
        <f t="shared" ref="R3779:R3842" si="357">REPLACE(N3779,1,SEARCH("/",N3779),"")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IF(L3843&gt;0,E3843/L3843,0)</f>
        <v>25.647058823529413</v>
      </c>
      <c r="Q3843" t="str">
        <f t="shared" ref="Q3843:Q3906" si="362">REPLACE(N3843,SEARCH("/",N3843),LEN(N3843),"")</f>
        <v>theater</v>
      </c>
      <c r="R3843" t="str">
        <f t="shared" ref="R3843:R3906" si="363">REPLACE(N3843,1,SEARCH("/",N3843),"")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IF(L3907&gt;0,E3907/L3907,0)</f>
        <v>24.714285714285715</v>
      </c>
      <c r="Q3907" t="str">
        <f t="shared" ref="Q3907:Q3970" si="368">REPLACE(N3907,SEARCH("/",N3907),LEN(N3907),"")</f>
        <v>theater</v>
      </c>
      <c r="R3907" t="str">
        <f t="shared" ref="R3907:R3970" si="369">REPLACE(N3907,1,SEARCH("/",N3907),"")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IF(L3971&gt;0,E3971/L3971,0)</f>
        <v>35.166666666666664</v>
      </c>
      <c r="Q3971" t="str">
        <f t="shared" ref="Q3971:Q4034" si="374">REPLACE(N3971,SEARCH("/",N3971),LEN(N3971),"")</f>
        <v>theater</v>
      </c>
      <c r="R3971" t="str">
        <f t="shared" ref="R3971:R4034" si="375">REPLACE(N3971,1,SEARCH("/",N3971),"")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IF(L4035&gt;0,E4035/L4035,0)</f>
        <v>65.340319148936175</v>
      </c>
      <c r="Q4035" t="str">
        <f t="shared" ref="Q4035:Q4098" si="380">REPLACE(N4035,SEARCH("/",N4035),LEN(N4035),"")</f>
        <v>theater</v>
      </c>
      <c r="R4035" t="str">
        <f t="shared" ref="R4035:R4098" si="381">REPLACE(N4035,1,SEARCH("/",N4035),"")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IF(L4099&gt;0,E4099/L4099,0)</f>
        <v>0</v>
      </c>
      <c r="Q4099" t="str">
        <f t="shared" ref="Q4099:Q4115" si="386">REPLACE(N4099,SEARCH("/",N4099),LEN(N4099),"")</f>
        <v>theater</v>
      </c>
      <c r="R4099" t="str">
        <f t="shared" ref="R4099:R4115" si="387">REPLACE(N4099,1,SEARCH("/",N4099),"")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E5F57143-BBBE-4B7F-A02C-493C7426AE5A}"/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968DE-B478-4206-88E4-4760E07BE723}">
  <dimension ref="A1:G14"/>
  <sheetViews>
    <sheetView tabSelected="1" workbookViewId="0">
      <selection activeCell="G9" sqref="G9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>
      <c r="A1" s="7" t="s">
        <v>8223</v>
      </c>
      <c r="B1" t="s">
        <v>8322</v>
      </c>
    </row>
    <row r="3" spans="1:7">
      <c r="A3" s="7" t="s">
        <v>8321</v>
      </c>
      <c r="B3" s="7" t="s">
        <v>8323</v>
      </c>
    </row>
    <row r="4" spans="1:7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s="15" t="s">
        <v>8381</v>
      </c>
    </row>
    <row r="5" spans="1:7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  <c r="G5" s="5">
        <f>GETPIVOTDATA("state",$A$3,"state","successful","Category","film &amp; video")/GETPIVOTDATA("state",$A$3,"Category","film &amp; video")</f>
        <v>0.57692307692307687</v>
      </c>
    </row>
    <row r="6" spans="1:7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5">
        <f>GETPIVOTDATA("state",$A$3,"state","successful","Category","food")/GETPIVOTDATA("state",$A$3,"Category","food")</f>
        <v>0.17</v>
      </c>
    </row>
    <row r="7" spans="1:7">
      <c r="A7" s="8" t="s">
        <v>8313</v>
      </c>
      <c r="B7" s="9"/>
      <c r="C7" s="9">
        <v>140</v>
      </c>
      <c r="D7" s="9"/>
      <c r="E7" s="9">
        <v>80</v>
      </c>
      <c r="F7" s="9">
        <v>220</v>
      </c>
      <c r="G7" s="5">
        <f>GETPIVOTDATA("state",$A$3,"state","successful","Category","games")/GETPIVOTDATA("state",$A$3,"Category","games")</f>
        <v>0.36363636363636365</v>
      </c>
    </row>
    <row r="8" spans="1:7">
      <c r="A8" s="8" t="s">
        <v>8314</v>
      </c>
      <c r="B8" s="9">
        <v>24</v>
      </c>
      <c r="C8" s="9"/>
      <c r="D8" s="9"/>
      <c r="E8" s="9"/>
      <c r="F8" s="9">
        <v>24</v>
      </c>
      <c r="G8" s="5">
        <f>GETPIVOTDATA("state",$A$3,"state","successful","Category","journalism")/GETPIVOTDATA("state",$A$3,"Category","journalism")</f>
        <v>0</v>
      </c>
    </row>
    <row r="9" spans="1:7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5">
        <f>GETPIVOTDATA("state",$A$3,"state","successful","Category","music")/GETPIVOTDATA("state",$A$3,"Category","music")</f>
        <v>0.77142857142857146</v>
      </c>
    </row>
    <row r="10" spans="1:7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  <c r="G11" s="5">
        <f>GETPIVOTDATA("state",$A$3,"state","successful","Category","publishing")/GETPIVOTDATA("state",$A$3,"Category","publishing")</f>
        <v>0.33755274261603374</v>
      </c>
    </row>
    <row r="12" spans="1:7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  <c r="G12" s="5">
        <f>GETPIVOTDATA("state",$A$3,"state","successful","Category","technology")/GETPIVOTDATA("state",$A$3,"Category","technology")</f>
        <v>0.34833333333333333</v>
      </c>
    </row>
    <row r="13" spans="1:7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5">
        <f>GETPIVOTDATA("state",$A$3,"state","successful","Category","theater")/GETPIVOTDATA("state",$A$3,"Category","theater")</f>
        <v>0.60229720028715006</v>
      </c>
    </row>
    <row r="14" spans="1:7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7784-ED8F-41FF-83CD-00CC9286B8AD}">
  <dimension ref="A1:G30"/>
  <sheetViews>
    <sheetView workbookViewId="0">
      <selection activeCell="G2" sqref="G2"/>
    </sheetView>
  </sheetViews>
  <sheetFormatPr defaultRowHeight="1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>
      <c r="A1" s="7" t="s">
        <v>8223</v>
      </c>
      <c r="B1" t="s">
        <v>8322</v>
      </c>
    </row>
    <row r="2" spans="1:7">
      <c r="A2" s="7" t="s">
        <v>8348</v>
      </c>
      <c r="B2" t="s">
        <v>8315</v>
      </c>
    </row>
    <row r="4" spans="1:7">
      <c r="A4" s="7" t="s">
        <v>8321</v>
      </c>
      <c r="B4" s="7" t="s">
        <v>8323</v>
      </c>
    </row>
    <row r="5" spans="1:7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s="15"/>
    </row>
    <row r="6" spans="1:7">
      <c r="A6" s="8" t="s">
        <v>8324</v>
      </c>
      <c r="B6" s="9"/>
      <c r="C6" s="9"/>
      <c r="D6" s="9"/>
      <c r="E6" s="9">
        <v>40</v>
      </c>
      <c r="F6" s="9">
        <v>40</v>
      </c>
      <c r="G6" s="5"/>
    </row>
    <row r="7" spans="1:7">
      <c r="A7" s="8" t="s">
        <v>8325</v>
      </c>
      <c r="B7" s="9"/>
      <c r="C7" s="9"/>
      <c r="D7" s="9"/>
      <c r="E7" s="9">
        <v>40</v>
      </c>
      <c r="F7" s="9">
        <v>40</v>
      </c>
      <c r="G7" s="5"/>
    </row>
    <row r="8" spans="1:7">
      <c r="A8" s="8" t="s">
        <v>8326</v>
      </c>
      <c r="B8" s="9"/>
      <c r="C8" s="9">
        <v>40</v>
      </c>
      <c r="D8" s="9">
        <v>20</v>
      </c>
      <c r="E8" s="9"/>
      <c r="F8" s="9">
        <v>60</v>
      </c>
      <c r="G8" s="5"/>
    </row>
    <row r="9" spans="1:7">
      <c r="A9" s="8" t="s">
        <v>8327</v>
      </c>
      <c r="B9" s="9"/>
      <c r="C9" s="9">
        <v>20</v>
      </c>
      <c r="D9" s="9"/>
      <c r="E9" s="9">
        <v>140</v>
      </c>
      <c r="F9" s="9">
        <v>160</v>
      </c>
      <c r="G9" s="5"/>
    </row>
    <row r="10" spans="1:7">
      <c r="A10" s="8" t="s">
        <v>8328</v>
      </c>
      <c r="B10" s="9"/>
      <c r="C10" s="9">
        <v>60</v>
      </c>
      <c r="D10" s="9"/>
      <c r="E10" s="9"/>
      <c r="F10" s="9">
        <v>60</v>
      </c>
      <c r="G10" s="5"/>
    </row>
    <row r="11" spans="1:7">
      <c r="A11" s="8" t="s">
        <v>8329</v>
      </c>
      <c r="B11" s="9"/>
      <c r="C11" s="9"/>
      <c r="D11" s="9"/>
      <c r="E11" s="9">
        <v>20</v>
      </c>
      <c r="F11" s="9">
        <v>20</v>
      </c>
      <c r="G11" s="5"/>
    </row>
    <row r="12" spans="1:7">
      <c r="A12" s="8" t="s">
        <v>8330</v>
      </c>
      <c r="B12" s="9"/>
      <c r="C12" s="9"/>
      <c r="D12" s="9"/>
      <c r="E12" s="9">
        <v>40</v>
      </c>
      <c r="F12" s="9">
        <v>40</v>
      </c>
      <c r="G12" s="5"/>
    </row>
    <row r="13" spans="1:7">
      <c r="A13" s="8" t="s">
        <v>8331</v>
      </c>
      <c r="B13" s="9"/>
      <c r="C13" s="9"/>
      <c r="D13" s="9"/>
      <c r="E13" s="9">
        <v>260</v>
      </c>
      <c r="F13" s="9">
        <v>260</v>
      </c>
      <c r="G13" s="5"/>
    </row>
    <row r="14" spans="1:7">
      <c r="A14" s="8" t="s">
        <v>8332</v>
      </c>
      <c r="B14" s="9">
        <v>20</v>
      </c>
      <c r="C14" s="9"/>
      <c r="D14" s="9"/>
      <c r="E14" s="9"/>
      <c r="F14" s="9">
        <v>20</v>
      </c>
      <c r="G14" s="5"/>
    </row>
    <row r="15" spans="1:7">
      <c r="A15" s="8" t="s">
        <v>8320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  <row r="30" spans="7:7">
      <c r="G30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3FA-5DD1-4058-872C-19A8E38DD7BA}">
  <dimension ref="A1:G18"/>
  <sheetViews>
    <sheetView workbookViewId="0">
      <selection activeCell="G4" sqref="G4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5703125" customWidth="1"/>
  </cols>
  <sheetData>
    <row r="1" spans="1:7">
      <c r="A1" s="7" t="s">
        <v>8348</v>
      </c>
      <c r="B1" t="s">
        <v>8322</v>
      </c>
    </row>
    <row r="2" spans="1:7">
      <c r="A2" s="7" t="s">
        <v>8347</v>
      </c>
      <c r="B2" t="s">
        <v>8322</v>
      </c>
    </row>
    <row r="4" spans="1:7">
      <c r="A4" s="7" t="s">
        <v>8321</v>
      </c>
      <c r="B4" s="7" t="s">
        <v>8323</v>
      </c>
    </row>
    <row r="5" spans="1:7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s="15" t="s">
        <v>8381</v>
      </c>
    </row>
    <row r="6" spans="1:7">
      <c r="A6" s="11" t="s">
        <v>8341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5">
        <f>GETPIVOTDATA("state",$A$4,"state","successful","Date Created Conversion",1)/GETPIVOTDATA("state",$A$4,"Date Created Conversion",1)</f>
        <v>0.49591280653950953</v>
      </c>
    </row>
    <row r="7" spans="1:7">
      <c r="A7" s="11" t="s">
        <v>8342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5">
        <f>GETPIVOTDATA("state",$A$4,"state","successful","Date Created Conversion",2)/GETPIVOTDATA("state",$A$4,"Date Created Conversion",2)</f>
        <v>0.57223796033994334</v>
      </c>
    </row>
    <row r="8" spans="1:7">
      <c r="A8" s="11" t="s">
        <v>8343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5">
        <f>GETPIVOTDATA("state",$A$4,"state","successful","Date Created Conversion",3)/GETPIVOTDATA("state",$A$4,"Date Created Conversion",3)</f>
        <v>0.52023121387283233</v>
      </c>
    </row>
    <row r="9" spans="1:7">
      <c r="A9" s="11" t="s">
        <v>8344</v>
      </c>
      <c r="B9" s="9">
        <v>27</v>
      </c>
      <c r="C9" s="9">
        <v>102</v>
      </c>
      <c r="D9" s="9"/>
      <c r="E9" s="9">
        <v>192</v>
      </c>
      <c r="F9" s="9">
        <v>321</v>
      </c>
      <c r="G9" s="5">
        <f>GETPIVOTDATA("state",$A$4,"state","successful","Date Created Conversion",4)/GETPIVOTDATA("state",$A$4,"Date Created Conversion",4)</f>
        <v>0.59813084112149528</v>
      </c>
    </row>
    <row r="10" spans="1:7">
      <c r="A10" s="11" t="s">
        <v>8335</v>
      </c>
      <c r="B10" s="9">
        <v>26</v>
      </c>
      <c r="C10" s="9">
        <v>126</v>
      </c>
      <c r="D10" s="9"/>
      <c r="E10" s="9">
        <v>234</v>
      </c>
      <c r="F10" s="9">
        <v>386</v>
      </c>
      <c r="G10" s="5">
        <f>GETPIVOTDATA("state",$A$4,"state","successful","Date Created Conversion",5)/GETPIVOTDATA("state",$A$4,"Date Created Conversion",5)</f>
        <v>0.60621761658031093</v>
      </c>
    </row>
    <row r="11" spans="1:7">
      <c r="A11" s="11" t="s">
        <v>8345</v>
      </c>
      <c r="B11" s="9">
        <v>27</v>
      </c>
      <c r="C11" s="9">
        <v>147</v>
      </c>
      <c r="D11" s="9"/>
      <c r="E11" s="9">
        <v>211</v>
      </c>
      <c r="F11" s="9">
        <v>385</v>
      </c>
      <c r="G11" s="5">
        <f>GETPIVOTDATA("state",$A$4,"state","successful","Date Created Conversion",6)/GETPIVOTDATA("state",$A$4,"Date Created Conversion",6)</f>
        <v>0.54805194805194801</v>
      </c>
    </row>
    <row r="12" spans="1:7">
      <c r="A12" s="11" t="s">
        <v>8336</v>
      </c>
      <c r="B12" s="9">
        <v>43</v>
      </c>
      <c r="C12" s="9">
        <v>150</v>
      </c>
      <c r="D12" s="9"/>
      <c r="E12" s="9">
        <v>194</v>
      </c>
      <c r="F12" s="9">
        <v>387</v>
      </c>
      <c r="G12" s="5">
        <f>GETPIVOTDATA("state",$A$4,"state","successful","Date Created Conversion",7)/GETPIVOTDATA("state",$A$4,"Date Created Conversion",7)</f>
        <v>0.50129198966408273</v>
      </c>
    </row>
    <row r="13" spans="1:7">
      <c r="A13" s="11" t="s">
        <v>8337</v>
      </c>
      <c r="B13" s="9">
        <v>33</v>
      </c>
      <c r="C13" s="9">
        <v>134</v>
      </c>
      <c r="D13" s="9"/>
      <c r="E13" s="9">
        <v>166</v>
      </c>
      <c r="F13" s="9">
        <v>333</v>
      </c>
      <c r="G13" s="5">
        <f>GETPIVOTDATA("state",$A$4,"state","successful","Date Created Conversion",8)/GETPIVOTDATA("state",$A$4,"Date Created Conversion",8)</f>
        <v>0.49849849849849848</v>
      </c>
    </row>
    <row r="14" spans="1:7">
      <c r="A14" s="11" t="s">
        <v>8338</v>
      </c>
      <c r="B14" s="9">
        <v>24</v>
      </c>
      <c r="C14" s="9">
        <v>127</v>
      </c>
      <c r="D14" s="9"/>
      <c r="E14" s="9">
        <v>147</v>
      </c>
      <c r="F14" s="9">
        <v>298</v>
      </c>
      <c r="G14" s="5">
        <f>GETPIVOTDATA("state",$A$4,"state","successful","Date Created Conversion",9)/GETPIVOTDATA("state",$A$4,"Date Created Conversion",9)</f>
        <v>0.49328859060402686</v>
      </c>
    </row>
    <row r="15" spans="1:7">
      <c r="A15" s="11" t="s">
        <v>8339</v>
      </c>
      <c r="B15" s="9">
        <v>20</v>
      </c>
      <c r="C15" s="9">
        <v>149</v>
      </c>
      <c r="D15" s="9"/>
      <c r="E15" s="9">
        <v>183</v>
      </c>
      <c r="F15" s="9">
        <v>352</v>
      </c>
      <c r="G15" s="5">
        <f>GETPIVOTDATA("state",$A$4,"state","successful","Date Created Conversion",10)/GETPIVOTDATA("state",$A$4,"Date Created Conversion",10)</f>
        <v>0.51988636363636365</v>
      </c>
    </row>
    <row r="16" spans="1:7">
      <c r="A16" s="11" t="s">
        <v>8340</v>
      </c>
      <c r="B16" s="9">
        <v>37</v>
      </c>
      <c r="C16" s="9">
        <v>114</v>
      </c>
      <c r="D16" s="9"/>
      <c r="E16" s="9">
        <v>183</v>
      </c>
      <c r="F16" s="9">
        <v>334</v>
      </c>
      <c r="G16" s="5">
        <f>GETPIVOTDATA("state",$A$4,"state","successful","Date Created Conversion",11)/GETPIVOTDATA("state",$A$4,"Date Created Conversion",11)</f>
        <v>0.54790419161676651</v>
      </c>
    </row>
    <row r="17" spans="1:7">
      <c r="A17" s="11" t="s">
        <v>8346</v>
      </c>
      <c r="B17" s="9">
        <v>23</v>
      </c>
      <c r="C17" s="9">
        <v>118</v>
      </c>
      <c r="D17" s="9"/>
      <c r="E17" s="9">
        <v>111</v>
      </c>
      <c r="F17" s="9">
        <v>252</v>
      </c>
      <c r="G17" s="5">
        <f>GETPIVOTDATA("state",$A$4,"state","successful","Date Created Conversion",12)/GETPIVOTDATA("state",$A$4,"Date Created Conversion",12)</f>
        <v>0.44047619047619047</v>
      </c>
    </row>
    <row r="18" spans="1:7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BAB7-F9F2-4733-B3A0-A6798BAFDB5B}">
  <dimension ref="A1:I42"/>
  <sheetViews>
    <sheetView workbookViewId="0">
      <selection activeCell="B15" sqref="B15"/>
    </sheetView>
  </sheetViews>
  <sheetFormatPr defaultRowHeight="15"/>
  <cols>
    <col min="1" max="1" width="28.140625" bestFit="1" customWidth="1"/>
    <col min="2" max="2" width="16.28515625" bestFit="1" customWidth="1"/>
    <col min="3" max="3" width="10.85546875" customWidth="1"/>
    <col min="4" max="4" width="13.7109375" customWidth="1"/>
    <col min="5" max="5" width="12.42578125" bestFit="1" customWidth="1"/>
    <col min="6" max="6" width="12.42578125" customWidth="1"/>
    <col min="7" max="7" width="8.42578125" bestFit="1" customWidth="1"/>
    <col min="8" max="8" width="9.42578125" bestFit="1" customWidth="1"/>
    <col min="9" max="9" width="4.5703125" bestFit="1" customWidth="1"/>
    <col min="10" max="11" width="9.42578125" bestFit="1" customWidth="1"/>
    <col min="12" max="12" width="4.5703125" bestFit="1" customWidth="1"/>
    <col min="13" max="13" width="8.42578125" bestFit="1" customWidth="1"/>
    <col min="14" max="14" width="28.140625" bestFit="1" customWidth="1"/>
    <col min="15" max="15" width="27.7109375" bestFit="1" customWidth="1"/>
    <col min="16" max="16" width="23.85546875" bestFit="1" customWidth="1"/>
    <col min="17" max="17" width="26.7109375" bestFit="1" customWidth="1"/>
    <col min="18" max="18" width="4.5703125" bestFit="1" customWidth="1"/>
    <col min="19" max="20" width="9.42578125" bestFit="1" customWidth="1"/>
    <col min="21" max="21" width="4.5703125" bestFit="1" customWidth="1"/>
    <col min="22" max="23" width="9.42578125" bestFit="1" customWidth="1"/>
    <col min="24" max="24" width="4.5703125" bestFit="1" customWidth="1"/>
    <col min="25" max="26" width="9.42578125" bestFit="1" customWidth="1"/>
    <col min="27" max="27" width="4.5703125" bestFit="1" customWidth="1"/>
    <col min="28" max="29" width="9.42578125" bestFit="1" customWidth="1"/>
    <col min="30" max="30" width="4.5703125" bestFit="1" customWidth="1"/>
    <col min="31" max="32" width="9.42578125" bestFit="1" customWidth="1"/>
    <col min="33" max="33" width="4.5703125" bestFit="1" customWidth="1"/>
    <col min="34" max="35" width="9.42578125" bestFit="1" customWidth="1"/>
    <col min="36" max="36" width="4.5703125" bestFit="1" customWidth="1"/>
    <col min="37" max="38" width="9.42578125" bestFit="1" customWidth="1"/>
    <col min="39" max="39" width="4.5703125" bestFit="1" customWidth="1"/>
    <col min="40" max="41" width="9.42578125" bestFit="1" customWidth="1"/>
    <col min="42" max="42" width="4.5703125" bestFit="1" customWidth="1"/>
    <col min="43" max="44" width="9.42578125" bestFit="1" customWidth="1"/>
    <col min="45" max="45" width="4.5703125" bestFit="1" customWidth="1"/>
    <col min="46" max="47" width="9.42578125" bestFit="1" customWidth="1"/>
    <col min="48" max="48" width="4.5703125" bestFit="1" customWidth="1"/>
    <col min="49" max="50" width="9.42578125" bestFit="1" customWidth="1"/>
    <col min="51" max="51" width="11.28515625" bestFit="1" customWidth="1"/>
    <col min="52" max="52" width="23.85546875" bestFit="1" customWidth="1"/>
    <col min="53" max="53" width="31.85546875" bestFit="1" customWidth="1"/>
    <col min="54" max="54" width="28" bestFit="1" customWidth="1"/>
    <col min="55" max="55" width="31.85546875" bestFit="1" customWidth="1"/>
    <col min="56" max="56" width="28" bestFit="1" customWidth="1"/>
    <col min="57" max="57" width="27.7109375" bestFit="1" customWidth="1"/>
    <col min="58" max="58" width="23.85546875" bestFit="1" customWidth="1"/>
    <col min="59" max="59" width="31.85546875" bestFit="1" customWidth="1"/>
    <col min="60" max="60" width="28" bestFit="1" customWidth="1"/>
    <col min="61" max="61" width="31.85546875" bestFit="1" customWidth="1"/>
    <col min="62" max="62" width="28" bestFit="1" customWidth="1"/>
    <col min="63" max="63" width="27.7109375" bestFit="1" customWidth="1"/>
    <col min="64" max="64" width="23.85546875" bestFit="1" customWidth="1"/>
    <col min="65" max="65" width="31.85546875" bestFit="1" customWidth="1"/>
    <col min="66" max="66" width="28" bestFit="1" customWidth="1"/>
    <col min="67" max="67" width="31.85546875" bestFit="1" customWidth="1"/>
    <col min="68" max="68" width="28" bestFit="1" customWidth="1"/>
    <col min="69" max="69" width="27.7109375" bestFit="1" customWidth="1"/>
    <col min="70" max="70" width="23.85546875" bestFit="1" customWidth="1"/>
    <col min="71" max="71" width="31.85546875" bestFit="1" customWidth="1"/>
    <col min="72" max="72" width="28" bestFit="1" customWidth="1"/>
    <col min="73" max="73" width="31.85546875" bestFit="1" customWidth="1"/>
    <col min="74" max="74" width="28" bestFit="1" customWidth="1"/>
    <col min="75" max="75" width="27.7109375" bestFit="1" customWidth="1"/>
    <col min="76" max="76" width="23.85546875" bestFit="1" customWidth="1"/>
    <col min="77" max="77" width="31.85546875" bestFit="1" customWidth="1"/>
    <col min="78" max="78" width="28" bestFit="1" customWidth="1"/>
    <col min="79" max="79" width="31.85546875" bestFit="1" customWidth="1"/>
    <col min="80" max="80" width="28" bestFit="1" customWidth="1"/>
    <col min="81" max="81" width="27.7109375" bestFit="1" customWidth="1"/>
    <col min="82" max="82" width="23.85546875" bestFit="1" customWidth="1"/>
    <col min="83" max="83" width="31.85546875" bestFit="1" customWidth="1"/>
    <col min="84" max="84" width="28" bestFit="1" customWidth="1"/>
    <col min="85" max="85" width="31.85546875" bestFit="1" customWidth="1"/>
    <col min="86" max="86" width="28" bestFit="1" customWidth="1"/>
    <col min="87" max="87" width="32.7109375" bestFit="1" customWidth="1"/>
    <col min="88" max="88" width="28.85546875" bestFit="1" customWidth="1"/>
    <col min="89" max="89" width="28" bestFit="1" customWidth="1"/>
    <col min="90" max="90" width="29" bestFit="1" customWidth="1"/>
    <col min="91" max="91" width="25.140625" bestFit="1" customWidth="1"/>
    <col min="92" max="92" width="28" bestFit="1" customWidth="1"/>
    <col min="93" max="93" width="24.85546875" bestFit="1" customWidth="1"/>
    <col min="94" max="94" width="21" bestFit="1" customWidth="1"/>
    <col min="95" max="95" width="23.85546875" bestFit="1" customWidth="1"/>
    <col min="96" max="96" width="29" bestFit="1" customWidth="1"/>
    <col min="97" max="97" width="25.140625" bestFit="1" customWidth="1"/>
    <col min="98" max="98" width="28" bestFit="1" customWidth="1"/>
    <col min="99" max="99" width="29" bestFit="1" customWidth="1"/>
    <col min="100" max="100" width="25.140625" bestFit="1" customWidth="1"/>
    <col min="101" max="101" width="28" bestFit="1" customWidth="1"/>
    <col min="102" max="102" width="24.85546875" bestFit="1" customWidth="1"/>
    <col min="103" max="103" width="21" bestFit="1" customWidth="1"/>
    <col min="104" max="104" width="23.85546875" bestFit="1" customWidth="1"/>
    <col min="105" max="105" width="29" bestFit="1" customWidth="1"/>
    <col min="106" max="106" width="25.140625" bestFit="1" customWidth="1"/>
    <col min="107" max="107" width="28" bestFit="1" customWidth="1"/>
    <col min="108" max="108" width="29" bestFit="1" customWidth="1"/>
    <col min="109" max="109" width="25.140625" bestFit="1" customWidth="1"/>
    <col min="110" max="110" width="28" bestFit="1" customWidth="1"/>
    <col min="111" max="111" width="30" bestFit="1" customWidth="1"/>
    <col min="112" max="112" width="26.140625" bestFit="1" customWidth="1"/>
    <col min="113" max="113" width="28.85546875" bestFit="1" customWidth="1"/>
  </cols>
  <sheetData>
    <row r="1" spans="1:8">
      <c r="A1" s="13" t="s">
        <v>8349</v>
      </c>
      <c r="B1" s="13" t="s">
        <v>8350</v>
      </c>
      <c r="C1" s="13" t="s">
        <v>8351</v>
      </c>
      <c r="D1" s="13" t="s">
        <v>8352</v>
      </c>
      <c r="E1" s="13" t="s">
        <v>8353</v>
      </c>
      <c r="F1" s="13" t="s">
        <v>8354</v>
      </c>
      <c r="G1" s="13" t="s">
        <v>8355</v>
      </c>
      <c r="H1" s="13" t="s">
        <v>8356</v>
      </c>
    </row>
    <row r="2" spans="1:8">
      <c r="A2" t="s">
        <v>8357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 t="shared" ref="E2:E13" si="0">SUM(B2:D2)</f>
        <v>453</v>
      </c>
      <c r="F2" s="5">
        <f t="shared" ref="F2:F13" si="1">B2/E2</f>
        <v>0.71081677704194257</v>
      </c>
      <c r="G2" s="5">
        <f t="shared" ref="G2:G13" si="2">C2/E2</f>
        <v>0.24944812362030905</v>
      </c>
      <c r="H2" s="5">
        <f t="shared" ref="H2:H13" si="3">D2/E2</f>
        <v>3.9735099337748346E-2</v>
      </c>
    </row>
    <row r="3" spans="1:8">
      <c r="A3" t="s">
        <v>8358</v>
      </c>
      <c r="B3">
        <f>COUNTIFS(data!D:D,"&gt;=1000",data!D:D,"&lt;5000",data!F:F,"successful")</f>
        <v>932</v>
      </c>
      <c r="C3">
        <f>COUNTIFS(data!D:D,"&gt;=1000",data!D:D,"&lt;5000",data!F:F,"failed")</f>
        <v>420</v>
      </c>
      <c r="D3">
        <f>COUNTIFS(data!D:D,"&gt;=1000",data!D:D,"&lt;5000",data!F:F,"canceled")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>
      <c r="A4" t="s">
        <v>8359</v>
      </c>
      <c r="B4">
        <f>COUNTIFS(data!D:D,"&gt;=5000",data!D:D,"&lt;10000",data!F:F,"successful")</f>
        <v>381</v>
      </c>
      <c r="C4">
        <f>COUNTIFS(data!D:D,"&gt;=5000",data!D:D,"&lt;10000",data!F:F,"failed")</f>
        <v>283</v>
      </c>
      <c r="D4">
        <f>COUNTIFS(data!D:D,"&gt;=5000",data!D:D,"&lt;10000",data!F:F,"canceled")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8360</v>
      </c>
      <c r="B5">
        <f>COUNTIFS(data!D:D,"&gt;=10000",data!D:D,"&lt;15000",data!F:F,"successful")</f>
        <v>168</v>
      </c>
      <c r="C5">
        <f>COUNTIFS(data!D:D,"&gt;=10000",data!D:D,"&lt;15000",data!F:F,"failed")</f>
        <v>144</v>
      </c>
      <c r="D5">
        <f>COUNTIFS(data!D:D,"&gt;=10000",data!D:D,"&lt;15000",data!F:F,"canceled")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8361</v>
      </c>
      <c r="B6">
        <f>COUNTIFS(data!D:D,"&gt;=15000",data!D:D,"&lt;20000",data!F:F,"successful")</f>
        <v>94</v>
      </c>
      <c r="C6">
        <f>COUNTIFS(data!D:D,"&gt;=15000",data!D:D,"&lt;20000",data!F:F,"failed")</f>
        <v>90</v>
      </c>
      <c r="D6">
        <f>COUNTIFS(data!D:D,"&gt;=15000",data!D:D,"&lt;20000",data!F:F,"canceled")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8362</v>
      </c>
      <c r="B7">
        <f>COUNTIFS(data!D:D,"&gt;=20000",data!D:D,"&lt;25000",data!F:F,"successful")</f>
        <v>62</v>
      </c>
      <c r="C7">
        <f>COUNTIFS(data!D:D,"&gt;=20000",data!D:D,"&lt;25000",data!F:F,"failed")</f>
        <v>72</v>
      </c>
      <c r="D7">
        <f>COUNTIFS(data!D:D,"&gt;=20000",data!D:D,"&lt;25000",data!F:F,"canceled")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8363</v>
      </c>
      <c r="B8">
        <f>COUNTIFS(data!D:D,"&gt;=25000",data!D:D,"&lt;30000",data!F:F,"successful")</f>
        <v>55</v>
      </c>
      <c r="C8">
        <f>COUNTIFS(data!D:D,"&gt;=25000",data!D:D,"&lt;30000",data!F:F,"failed")</f>
        <v>64</v>
      </c>
      <c r="D8">
        <f>COUNTIFS(data!D:D,"&gt;=25000",data!D:D,"&lt;30000",data!F:F,"canceled")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8364</v>
      </c>
      <c r="B9">
        <f>COUNTIFS(data!D:D,"&gt;=30000",data!D:D,"&lt;35000",data!F:F,"successful")</f>
        <v>32</v>
      </c>
      <c r="C9">
        <f>COUNTIFS(data!D:D,"&gt;=30000",data!D:D,"&lt;35000",data!F:F,"failed")</f>
        <v>37</v>
      </c>
      <c r="D9">
        <f>COUNTIFS(data!D:D,"&gt;=30000",data!D:D,"&lt;35000",data!F:F,"canceled")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8365</v>
      </c>
      <c r="B10">
        <f>COUNTIFS(data!D:D,"&gt;=35000",data!D:D,"&lt;40000",data!F:F,"successful")</f>
        <v>26</v>
      </c>
      <c r="C10">
        <f>COUNTIFS(data!D:D,"&gt;=35000",data!D:D,"&lt;40000",data!F:F,"failed")</f>
        <v>22</v>
      </c>
      <c r="D10">
        <f>COUNTIFS(data!D:D,"&gt;=35000",data!D:D,"&lt;40000",data!F:F,"canceled")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8366</v>
      </c>
      <c r="B11">
        <f>COUNTIFS(data!D:D,"&gt;=40000",data!D:D,"&lt;45000",data!F:F,"successful")</f>
        <v>21</v>
      </c>
      <c r="C11">
        <f>COUNTIFS(data!D:D,"&gt;=40000",data!D:D,"&lt;45000",data!F:F,"failed")</f>
        <v>16</v>
      </c>
      <c r="D11">
        <f>COUNTIFS(data!D:D,"&gt;=40000",data!D:D,"&lt;45000",data!F:F,"canceled")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8367</v>
      </c>
      <c r="B12">
        <f>COUNTIFS(data!D:D,"&gt;=45000",data!D:D,"&lt;50000",data!F:F,"successful")</f>
        <v>6</v>
      </c>
      <c r="C12">
        <f>COUNTIFS(data!D:D,"&gt;=45000",data!D:D,"&lt;50000",data!F:F,"failed")</f>
        <v>11</v>
      </c>
      <c r="D12">
        <f>COUNTIFS(data!D:D,"&gt;=45000",data!D:D,"&lt;50000",data!F:F,"canceled")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8368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21" spans="1:9">
      <c r="A21" s="19"/>
      <c r="B21" s="19"/>
      <c r="C21" s="19"/>
      <c r="D21" s="19"/>
      <c r="E21" s="19"/>
      <c r="F21" s="19"/>
      <c r="G21" s="19"/>
      <c r="H21" s="19"/>
    </row>
    <row r="22" spans="1:9">
      <c r="A22" t="s">
        <v>8369</v>
      </c>
    </row>
    <row r="23" spans="1:9">
      <c r="A23" s="12" t="s">
        <v>8349</v>
      </c>
      <c r="B23" s="12" t="s">
        <v>8350</v>
      </c>
      <c r="C23" s="12" t="s">
        <v>8351</v>
      </c>
      <c r="D23" s="12" t="s">
        <v>8352</v>
      </c>
      <c r="E23" s="12" t="s">
        <v>8353</v>
      </c>
      <c r="F23" s="12" t="s">
        <v>8354</v>
      </c>
      <c r="G23" s="12" t="s">
        <v>8355</v>
      </c>
      <c r="H23" s="12" t="s">
        <v>8356</v>
      </c>
    </row>
    <row r="24" spans="1:9">
      <c r="A24" t="s">
        <v>8357</v>
      </c>
      <c r="B24">
        <f>COUNTIFS(data!D:D,"&lt;1000",data!Q:Q,"theater",data!F:F,"successful")</f>
        <v>159</v>
      </c>
      <c r="C24">
        <f>COUNTIFS(data!D:D,"&lt;1000",data!Q:Q,"theater",data!F:F,"failed")</f>
        <v>53</v>
      </c>
      <c r="D24">
        <f>COUNTIFS(data!D:D,"&lt;1000",data!Q:Q,"theater",data!F:F,"canceled")</f>
        <v>3</v>
      </c>
      <c r="E24">
        <f>SUM(B24:D24)</f>
        <v>215</v>
      </c>
      <c r="F24" s="5">
        <f>B24/E24</f>
        <v>0.73953488372093024</v>
      </c>
      <c r="G24" s="5">
        <f>C24/E24</f>
        <v>0.24651162790697675</v>
      </c>
      <c r="H24" s="5">
        <f>D24/E24</f>
        <v>1.3953488372093023E-2</v>
      </c>
    </row>
    <row r="25" spans="1:9">
      <c r="A25" t="s">
        <v>8358</v>
      </c>
      <c r="B25">
        <f>COUNTIFS(data!D:D,"&gt;=1000",data!D:D,"&lt;5000",data!Q:Q,"theater",data!F:F,"successful")</f>
        <v>446</v>
      </c>
      <c r="C25">
        <f>COUNTIFS(data!D:D,"&gt;=1000",data!D:D,"&lt;5000",data!Q:Q,"theater",data!F:F,"failed")</f>
        <v>176</v>
      </c>
      <c r="D25">
        <f>COUNTIFS(data!D:D,"&gt;=1000",data!D:D,"&lt;5000",data!Q:Q,"theater",data!F:F,"canceled")</f>
        <v>5</v>
      </c>
      <c r="E25">
        <f t="shared" ref="E25:E31" si="4">SUM(B25:D25)</f>
        <v>627</v>
      </c>
      <c r="F25" s="5">
        <f t="shared" ref="F25:F31" si="5">B25/E25</f>
        <v>0.71132376395534291</v>
      </c>
      <c r="G25" s="5">
        <f t="shared" ref="G25:G31" si="6">C25/E25</f>
        <v>0.2807017543859649</v>
      </c>
      <c r="H25" s="5">
        <f t="shared" ref="H25:H31" si="7">D25/E25</f>
        <v>7.9744816586921844E-3</v>
      </c>
    </row>
    <row r="26" spans="1:9">
      <c r="A26" t="s">
        <v>8359</v>
      </c>
      <c r="B26">
        <f>COUNTIFS(data!D:D,"&gt;=5000",data!D:D,"&lt;10000",data!Q:Q,"theater",data!F:F,"successful")</f>
        <v>120</v>
      </c>
      <c r="C26">
        <f>COUNTIFS(data!D:D,"&gt;=5000",data!D:D,"&lt;10000",data!Q:Q,"theater",data!F:F,"failed")</f>
        <v>94</v>
      </c>
      <c r="D26">
        <f>COUNTIFS(data!D:D,"&gt;=5000",data!D:D,"&lt;10000",data!Q:Q,"theater",data!F:F,"canceled")</f>
        <v>4</v>
      </c>
      <c r="E26">
        <f t="shared" si="4"/>
        <v>218</v>
      </c>
      <c r="F26" s="5">
        <f t="shared" si="5"/>
        <v>0.55045871559633031</v>
      </c>
      <c r="G26" s="5">
        <f t="shared" si="6"/>
        <v>0.43119266055045874</v>
      </c>
      <c r="H26" s="5">
        <f t="shared" si="7"/>
        <v>1.834862385321101E-2</v>
      </c>
    </row>
    <row r="27" spans="1:9">
      <c r="A27" t="s">
        <v>8360</v>
      </c>
      <c r="B27">
        <f>COUNTIFS(data!D:D,"&gt;=10000",data!D:D,"&lt;15000",data!Q:Q,"theater",data!F:F,"successful")</f>
        <v>50</v>
      </c>
      <c r="C27">
        <f>COUNTIFS(data!D:D,"&gt;=10000",data!D:D,"&lt;15000",data!Q:Q,"theater",data!F:F,"failed")</f>
        <v>53</v>
      </c>
      <c r="D27">
        <f>COUNTIFS(data!D:D,"&gt;=10000",data!D:D,"&lt;15000",data!Q:Q,"theater",data!F:F,"canceled")</f>
        <v>5</v>
      </c>
      <c r="E27">
        <f t="shared" si="4"/>
        <v>108</v>
      </c>
      <c r="F27" s="5">
        <f t="shared" si="5"/>
        <v>0.46296296296296297</v>
      </c>
      <c r="G27" s="5">
        <f t="shared" si="6"/>
        <v>0.49074074074074076</v>
      </c>
      <c r="H27" s="5">
        <f t="shared" si="7"/>
        <v>4.6296296296296294E-2</v>
      </c>
    </row>
    <row r="28" spans="1:9">
      <c r="A28" t="s">
        <v>8361</v>
      </c>
      <c r="B28">
        <f>COUNTIFS(data!D:D,"&gt;=15000",data!D:D,"&lt;20000",data!Q:Q,"theater",data!F:F,"successful")</f>
        <v>17</v>
      </c>
      <c r="C28">
        <f>COUNTIFS(data!D:D,"&gt;=15000",data!D:D,"&lt;20000",data!Q:Q,"theater",data!F:F,"failed")</f>
        <v>18</v>
      </c>
      <c r="D28">
        <f>COUNTIFS(data!D:D,"&gt;=15000",data!D:D,"&lt;20000",data!Q:Q,"theater",data!F:F,"canceled")</f>
        <v>6</v>
      </c>
      <c r="E28">
        <f t="shared" si="4"/>
        <v>41</v>
      </c>
      <c r="F28" s="5">
        <f t="shared" si="5"/>
        <v>0.41463414634146339</v>
      </c>
      <c r="G28" s="5">
        <f t="shared" si="6"/>
        <v>0.43902439024390244</v>
      </c>
      <c r="H28" s="5">
        <f t="shared" si="7"/>
        <v>0.14634146341463414</v>
      </c>
    </row>
    <row r="29" spans="1:9">
      <c r="A29" t="s">
        <v>8362</v>
      </c>
      <c r="B29">
        <f>COUNTIFS(data!D:D,"&gt;=20000",data!D:D,"&lt;25000",data!Q:Q,"theater",data!F:F,"successful")</f>
        <v>13</v>
      </c>
      <c r="C29">
        <f>COUNTIFS(data!D:D,"&gt;=20000",data!D:D,"&lt;25000",data!Q:Q,"theater",data!F:F,"failed")</f>
        <v>20</v>
      </c>
      <c r="D29">
        <f>COUNTIFS(data!D:D,"&gt;=20000",data!D:D,"&lt;25000",data!Q:Q,"theater",data!F:F,"canceled")</f>
        <v>1</v>
      </c>
      <c r="E29">
        <f t="shared" si="4"/>
        <v>34</v>
      </c>
      <c r="F29" s="5">
        <f t="shared" si="5"/>
        <v>0.38235294117647056</v>
      </c>
      <c r="G29" s="5">
        <f t="shared" si="6"/>
        <v>0.58823529411764708</v>
      </c>
      <c r="H29" s="5">
        <f t="shared" si="7"/>
        <v>2.9411764705882353E-2</v>
      </c>
    </row>
    <row r="30" spans="1:9">
      <c r="A30" t="s">
        <v>8363</v>
      </c>
      <c r="B30">
        <f>COUNTIFS(data!D:D,"&gt;=25000",data!D:D,"&lt;30000",data!Q:Q,"theater",data!F:F,"successful")</f>
        <v>11</v>
      </c>
      <c r="C30">
        <f>COUNTIFS(data!D:D,"&gt;=25000",data!D:D,"&lt;30000",data!Q:Q,"theater",data!F:F,"failed")</f>
        <v>15</v>
      </c>
      <c r="D30">
        <f>COUNTIFS(data!D:D,"&gt;=25000",data!D:D,"&lt;30000",data!Q:Q,"theater",data!F:F,"canceled")</f>
        <v>2</v>
      </c>
      <c r="E30">
        <f t="shared" si="4"/>
        <v>28</v>
      </c>
      <c r="F30" s="5">
        <f t="shared" si="5"/>
        <v>0.39285714285714285</v>
      </c>
      <c r="G30" s="5">
        <f t="shared" si="6"/>
        <v>0.5357142857142857</v>
      </c>
      <c r="H30" s="5">
        <f t="shared" si="7"/>
        <v>7.1428571428571425E-2</v>
      </c>
    </row>
    <row r="31" spans="1:9">
      <c r="A31" t="s">
        <v>8370</v>
      </c>
      <c r="B31">
        <f>COUNTIFS(data!D:D,"&gt;=30000",data!Q:Q,"theater",data!F:F,"successful")</f>
        <v>23</v>
      </c>
      <c r="C31">
        <f>COUNTIFS(data!D:D,"&gt;=30000",data!Q:Q,"theater",data!F:F,"failed")</f>
        <v>64</v>
      </c>
      <c r="D31">
        <f>COUNTIFS(data!D:D,"&gt;=30000",data!Q:Q,"theater",data!F:F,"canceled")</f>
        <v>11</v>
      </c>
      <c r="E31">
        <f t="shared" si="4"/>
        <v>98</v>
      </c>
      <c r="F31" s="5">
        <f t="shared" si="5"/>
        <v>0.23469387755102042</v>
      </c>
      <c r="G31" s="5">
        <f t="shared" si="6"/>
        <v>0.65306122448979587</v>
      </c>
      <c r="H31" s="5">
        <f t="shared" si="7"/>
        <v>0.11224489795918367</v>
      </c>
    </row>
    <row r="32" spans="1:9">
      <c r="G32" s="5"/>
      <c r="H32" s="5"/>
      <c r="I32" s="5"/>
    </row>
    <row r="33" spans="1:8">
      <c r="A33" t="s">
        <v>8371</v>
      </c>
    </row>
    <row r="34" spans="1:8">
      <c r="A34" s="12" t="s">
        <v>8349</v>
      </c>
      <c r="B34" s="12" t="s">
        <v>8350</v>
      </c>
      <c r="C34" s="12" t="s">
        <v>8351</v>
      </c>
      <c r="D34" s="12" t="s">
        <v>8352</v>
      </c>
      <c r="E34" s="12" t="s">
        <v>8353</v>
      </c>
      <c r="F34" s="12" t="s">
        <v>8354</v>
      </c>
      <c r="G34" s="12" t="s">
        <v>8355</v>
      </c>
      <c r="H34" s="12" t="s">
        <v>8356</v>
      </c>
    </row>
    <row r="35" spans="1:8">
      <c r="A35" t="s">
        <v>8357</v>
      </c>
      <c r="B35">
        <f>COUNTIFS(data!D:D,"&lt;1000",data!Q:Q,"&lt;&gt;theater",data!F:F,"successful")</f>
        <v>163</v>
      </c>
      <c r="C35">
        <f>COUNTIFS(data!D:D,"&lt;1000",data!Q:Q,"&lt;&gt;theater",data!F:F,"failed")</f>
        <v>60</v>
      </c>
      <c r="D35">
        <f>COUNTIFS(data!D:D,"&lt;1000",data!Q:Q,"&lt;&gt;theater",data!F:F,"canceled")</f>
        <v>15</v>
      </c>
      <c r="E35">
        <f>SUM(B35:D35)</f>
        <v>238</v>
      </c>
      <c r="F35" s="5">
        <f t="shared" ref="F35:F42" si="8">B35/E35</f>
        <v>0.68487394957983194</v>
      </c>
      <c r="G35" s="5">
        <f t="shared" ref="G35:G42" si="9">C35/E35</f>
        <v>0.25210084033613445</v>
      </c>
      <c r="H35" s="5">
        <f t="shared" ref="H35:H42" si="10">D35/E35</f>
        <v>6.3025210084033612E-2</v>
      </c>
    </row>
    <row r="36" spans="1:8">
      <c r="A36" t="s">
        <v>8358</v>
      </c>
      <c r="B36">
        <f>COUNTIFS(data!D:D,"&gt;=1000",data!D:D,"&lt;5000",data!Q:Q,"&lt;&gt;theater",data!F:F,"successful")</f>
        <v>486</v>
      </c>
      <c r="C36">
        <f>COUNTIFS(data!D:D,"&gt;=1000",data!D:D,"&lt;5000",data!Q:Q,"&lt;&gt;theater",data!F:F,"failed")</f>
        <v>244</v>
      </c>
      <c r="D36">
        <f>COUNTIFS(data!D:D,"&gt;=1000",data!D:D,"&lt;5000",data!Q:Q,"&lt;&gt;theater",data!F:F,"canceled")</f>
        <v>55</v>
      </c>
      <c r="E36">
        <f t="shared" ref="E36:E42" si="11">SUM(B36:D36)</f>
        <v>785</v>
      </c>
      <c r="F36" s="5">
        <f t="shared" si="8"/>
        <v>0.61910828025477704</v>
      </c>
      <c r="G36" s="5">
        <f t="shared" si="9"/>
        <v>0.31082802547770699</v>
      </c>
      <c r="H36" s="5">
        <f t="shared" si="10"/>
        <v>7.0063694267515922E-2</v>
      </c>
    </row>
    <row r="37" spans="1:8">
      <c r="A37" t="s">
        <v>8359</v>
      </c>
      <c r="B37">
        <f>COUNTIFS(data!D:D,"&gt;=5000",data!D:D,"&lt;10000",data!Q:Q,"&lt;&gt;theater",data!F:F,"successful")</f>
        <v>261</v>
      </c>
      <c r="C37">
        <f>COUNTIFS(data!D:D,"&gt;=5000",data!D:D,"&lt;10000",data!Q:Q,"&lt;&gt;theater",data!F:F,"failed")</f>
        <v>189</v>
      </c>
      <c r="D37">
        <f>COUNTIFS(data!D:D,"&gt;=5000",data!D:D,"&lt;10000",data!Q:Q,"&lt;&gt;theater",data!F:F,"canceled")</f>
        <v>48</v>
      </c>
      <c r="E37">
        <f t="shared" si="11"/>
        <v>498</v>
      </c>
      <c r="F37" s="5">
        <f t="shared" si="8"/>
        <v>0.52409638554216864</v>
      </c>
      <c r="G37" s="5">
        <f t="shared" si="9"/>
        <v>0.37951807228915663</v>
      </c>
      <c r="H37" s="5">
        <f t="shared" si="10"/>
        <v>9.6385542168674704E-2</v>
      </c>
    </row>
    <row r="38" spans="1:8">
      <c r="A38" t="s">
        <v>8360</v>
      </c>
      <c r="B38">
        <f>COUNTIFS(data!D:D,"&gt;=10000",data!D:D,"&lt;15000",data!Q:Q,"&lt;&gt;theater",data!F:F,"successful")</f>
        <v>118</v>
      </c>
      <c r="C38">
        <f>COUNTIFS(data!D:D,"&gt;=10000",data!D:D,"&lt;15000",data!Q:Q,"&lt;&gt;theater",data!F:F,"failed")</f>
        <v>91</v>
      </c>
      <c r="D38">
        <f>COUNTIFS(data!D:D,"&gt;=10000",data!D:D,"&lt;15000",data!Q:Q,"&lt;&gt;theater",data!F:F,"canceled")</f>
        <v>35</v>
      </c>
      <c r="E38">
        <f t="shared" si="11"/>
        <v>244</v>
      </c>
      <c r="F38" s="5">
        <f t="shared" si="8"/>
        <v>0.48360655737704916</v>
      </c>
      <c r="G38" s="5">
        <f t="shared" si="9"/>
        <v>0.37295081967213117</v>
      </c>
      <c r="H38" s="5">
        <f t="shared" si="10"/>
        <v>0.14344262295081966</v>
      </c>
    </row>
    <row r="39" spans="1:8">
      <c r="A39" t="s">
        <v>8361</v>
      </c>
      <c r="B39">
        <f>COUNTIFS(data!D:D,"&gt;=15000",data!D:D,"&lt;20000",data!Q:Q,"&lt;&gt;theater",data!F:F,"successful")</f>
        <v>77</v>
      </c>
      <c r="C39">
        <f>COUNTIFS(data!D:D,"&gt;=15000",data!D:D,"&lt;20000",data!Q:Q,"&lt;&gt;theater",data!F:F,"failed")</f>
        <v>72</v>
      </c>
      <c r="D39">
        <f>COUNTIFS(data!D:D,"&gt;=15000",data!D:D,"&lt;20000",data!Q:Q,"&lt;&gt;theater",data!F:F,"canceled")</f>
        <v>11</v>
      </c>
      <c r="E39">
        <f t="shared" si="11"/>
        <v>160</v>
      </c>
      <c r="F39" s="5">
        <f t="shared" si="8"/>
        <v>0.48125000000000001</v>
      </c>
      <c r="G39" s="5">
        <f t="shared" si="9"/>
        <v>0.45</v>
      </c>
      <c r="H39" s="5">
        <f t="shared" si="10"/>
        <v>6.8750000000000006E-2</v>
      </c>
    </row>
    <row r="40" spans="1:8">
      <c r="A40" t="s">
        <v>8362</v>
      </c>
      <c r="B40">
        <f>COUNTIFS(data!D:D,"&gt;=20000",data!D:D,"&lt;25000",data!Q:Q,"&lt;&gt;theater",data!F:F,"successful")</f>
        <v>49</v>
      </c>
      <c r="C40">
        <f>COUNTIFS(data!D:D,"&gt;=20000",data!D:D,"&lt;25000",data!Q:Q,"&lt;&gt;theater",data!F:F,"failed")</f>
        <v>52</v>
      </c>
      <c r="D40">
        <f>COUNTIFS(data!D:D,"&gt;=20000",data!D:D,"&lt;25000",data!Q:Q,"&lt;&gt;theater",data!F:F,"canceled")</f>
        <v>13</v>
      </c>
      <c r="E40">
        <f t="shared" si="11"/>
        <v>114</v>
      </c>
      <c r="F40" s="5">
        <f t="shared" si="8"/>
        <v>0.42982456140350878</v>
      </c>
      <c r="G40" s="5">
        <f t="shared" si="9"/>
        <v>0.45614035087719296</v>
      </c>
      <c r="H40" s="5">
        <f t="shared" si="10"/>
        <v>0.11403508771929824</v>
      </c>
    </row>
    <row r="41" spans="1:8">
      <c r="A41" t="s">
        <v>8363</v>
      </c>
      <c r="B41">
        <f>COUNTIFS(data!D:D,"&gt;=25000",data!D:D,"&lt;30000",data!Q:Q,"&lt;&gt;theater",data!F:F,"successful")</f>
        <v>44</v>
      </c>
      <c r="C41">
        <f>COUNTIFS(data!D:D,"&gt;=25000",data!D:D,"&lt;30000",data!Q:Q,"&lt;&gt;theater",data!F:F,"failed")</f>
        <v>49</v>
      </c>
      <c r="D41">
        <f>COUNTIFS(data!D:D,"&gt;=25000",data!D:D,"&lt;30000",data!Q:Q,"&lt;&gt;theater",data!F:F,"canceled")</f>
        <v>16</v>
      </c>
      <c r="E41">
        <f t="shared" si="11"/>
        <v>109</v>
      </c>
      <c r="F41" s="5">
        <f t="shared" si="8"/>
        <v>0.40366972477064222</v>
      </c>
      <c r="G41" s="5">
        <f t="shared" si="9"/>
        <v>0.44954128440366975</v>
      </c>
      <c r="H41" s="5">
        <f t="shared" si="10"/>
        <v>0.14678899082568808</v>
      </c>
    </row>
    <row r="42" spans="1:8">
      <c r="A42" t="s">
        <v>8370</v>
      </c>
      <c r="B42">
        <f>COUNTIFS(data!D:D,"&gt;=30000",data!Q:Q,"&lt;&gt;theater",data!F:F,"successful")</f>
        <v>148</v>
      </c>
      <c r="C42">
        <f>COUNTIFS(data!D:D,"&gt;=30000",data!Q:Q,"&lt;&gt;theater",data!F:F,"failed")</f>
        <v>280</v>
      </c>
      <c r="D42">
        <f>COUNTIFS(data!D:D,"&gt;=30000",data!Q:Q,"&lt;&gt;theater",data!F:F,"canceled")</f>
        <v>119</v>
      </c>
      <c r="E42">
        <f t="shared" si="11"/>
        <v>547</v>
      </c>
      <c r="F42" s="5">
        <f t="shared" si="8"/>
        <v>0.27056672760511885</v>
      </c>
      <c r="G42" s="5">
        <f t="shared" si="9"/>
        <v>0.51188299817184646</v>
      </c>
      <c r="H42" s="5">
        <f t="shared" si="10"/>
        <v>0.21755027422303475</v>
      </c>
    </row>
  </sheetData>
  <mergeCells count="1">
    <mergeCell ref="A21:H2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E614E-C1CC-4C16-9DC9-07482A3478AE}">
  <dimension ref="A1:N1531"/>
  <sheetViews>
    <sheetView workbookViewId="0">
      <selection activeCell="I17" sqref="I17"/>
    </sheetView>
  </sheetViews>
  <sheetFormatPr defaultRowHeight="15"/>
  <cols>
    <col min="1" max="1" width="15.140625" customWidth="1"/>
    <col min="2" max="2" width="15.85546875" customWidth="1"/>
    <col min="4" max="4" width="10.85546875" customWidth="1"/>
    <col min="5" max="5" width="13.85546875" bestFit="1" customWidth="1"/>
    <col min="8" max="8" width="12.7109375" bestFit="1" customWidth="1"/>
    <col min="9" max="9" width="9.5703125" bestFit="1" customWidth="1"/>
    <col min="11" max="11" width="12.7109375" bestFit="1" customWidth="1"/>
  </cols>
  <sheetData>
    <row r="1" spans="1:14">
      <c r="A1" s="1" t="s">
        <v>8218</v>
      </c>
      <c r="B1" s="1" t="s">
        <v>8262</v>
      </c>
      <c r="D1" s="15" t="s">
        <v>8218</v>
      </c>
      <c r="E1" s="15" t="s">
        <v>8262</v>
      </c>
    </row>
    <row r="2" spans="1:14">
      <c r="A2" t="s">
        <v>8219</v>
      </c>
      <c r="B2">
        <v>182</v>
      </c>
      <c r="D2" t="s">
        <v>8221</v>
      </c>
      <c r="E2">
        <v>0</v>
      </c>
      <c r="H2" s="14" t="s">
        <v>8378</v>
      </c>
      <c r="I2" s="14"/>
      <c r="K2" s="17" t="s">
        <v>8379</v>
      </c>
      <c r="L2" s="17"/>
    </row>
    <row r="3" spans="1:14">
      <c r="A3" t="s">
        <v>8219</v>
      </c>
      <c r="B3">
        <v>79</v>
      </c>
      <c r="D3" t="s">
        <v>8221</v>
      </c>
      <c r="E3">
        <v>1</v>
      </c>
      <c r="H3" s="14" t="s">
        <v>8372</v>
      </c>
      <c r="I3" s="16">
        <f>AVERAGE(B:B)</f>
        <v>124.00624999999999</v>
      </c>
      <c r="K3" s="17" t="s">
        <v>8372</v>
      </c>
      <c r="L3" s="18">
        <f>AVERAGE(E:E)</f>
        <v>17.709803921568628</v>
      </c>
    </row>
    <row r="4" spans="1:14">
      <c r="A4" t="s">
        <v>8219</v>
      </c>
      <c r="B4">
        <v>35</v>
      </c>
      <c r="D4" t="s">
        <v>8221</v>
      </c>
      <c r="E4">
        <v>10</v>
      </c>
      <c r="H4" s="14" t="s">
        <v>8373</v>
      </c>
      <c r="I4" s="14">
        <f>MEDIAN(B:B)</f>
        <v>47</v>
      </c>
      <c r="K4" s="17" t="s">
        <v>8373</v>
      </c>
      <c r="L4" s="17">
        <f>MEDIAN(E:E)</f>
        <v>4</v>
      </c>
    </row>
    <row r="5" spans="1:14">
      <c r="A5" t="s">
        <v>8219</v>
      </c>
      <c r="B5">
        <v>150</v>
      </c>
      <c r="D5" t="s">
        <v>8221</v>
      </c>
      <c r="E5">
        <v>0</v>
      </c>
      <c r="H5" s="14" t="s">
        <v>8374</v>
      </c>
      <c r="I5" s="14">
        <f>MIN(B:B)</f>
        <v>1</v>
      </c>
      <c r="K5" s="17" t="s">
        <v>8374</v>
      </c>
      <c r="L5" s="17">
        <f>MIN(E:E)</f>
        <v>0</v>
      </c>
    </row>
    <row r="6" spans="1:14">
      <c r="A6" t="s">
        <v>8219</v>
      </c>
      <c r="B6">
        <v>284</v>
      </c>
      <c r="D6" t="s">
        <v>8221</v>
      </c>
      <c r="E6">
        <v>7</v>
      </c>
      <c r="H6" s="14" t="s">
        <v>8375</v>
      </c>
      <c r="I6" s="14">
        <f>MAX(B:B)</f>
        <v>20242</v>
      </c>
      <c r="K6" s="17" t="s">
        <v>8375</v>
      </c>
      <c r="L6" s="17">
        <f>MAX(E:E)</f>
        <v>1293</v>
      </c>
    </row>
    <row r="7" spans="1:14">
      <c r="A7" t="s">
        <v>8219</v>
      </c>
      <c r="B7">
        <v>47</v>
      </c>
      <c r="D7" t="s">
        <v>8221</v>
      </c>
      <c r="E7">
        <v>0</v>
      </c>
      <c r="H7" s="14" t="s">
        <v>8376</v>
      </c>
      <c r="I7" s="14">
        <f>VAR(B:B)</f>
        <v>870579.55945981212</v>
      </c>
      <c r="K7" s="17" t="s">
        <v>8376</v>
      </c>
      <c r="L7" s="17">
        <f>VAR(E:E)</f>
        <v>3775.6894394644714</v>
      </c>
    </row>
    <row r="8" spans="1:14">
      <c r="A8" t="s">
        <v>8219</v>
      </c>
      <c r="B8">
        <v>58</v>
      </c>
      <c r="D8" t="s">
        <v>8221</v>
      </c>
      <c r="E8">
        <v>1</v>
      </c>
      <c r="H8" s="14" t="s">
        <v>8377</v>
      </c>
      <c r="I8" s="14">
        <f>STDEV(B:B)</f>
        <v>933.04853006679787</v>
      </c>
      <c r="K8" s="17" t="s">
        <v>8377</v>
      </c>
      <c r="L8" s="17">
        <f>STDEV(E:E)</f>
        <v>61.446638959868842</v>
      </c>
    </row>
    <row r="9" spans="1:14">
      <c r="A9" t="s">
        <v>8219</v>
      </c>
      <c r="B9">
        <v>57</v>
      </c>
      <c r="D9" t="s">
        <v>8221</v>
      </c>
      <c r="E9">
        <v>2</v>
      </c>
    </row>
    <row r="10" spans="1:14">
      <c r="A10" t="s">
        <v>8219</v>
      </c>
      <c r="B10">
        <v>12</v>
      </c>
      <c r="D10" t="s">
        <v>8221</v>
      </c>
      <c r="E10">
        <v>3</v>
      </c>
    </row>
    <row r="11" spans="1:14" ht="15" customHeight="1">
      <c r="A11" t="s">
        <v>8219</v>
      </c>
      <c r="B11">
        <v>20</v>
      </c>
      <c r="D11" t="s">
        <v>8221</v>
      </c>
      <c r="E11">
        <v>10</v>
      </c>
      <c r="H11" s="20" t="s">
        <v>8380</v>
      </c>
      <c r="I11" s="20"/>
      <c r="J11" s="20"/>
      <c r="K11" s="20"/>
      <c r="L11" s="20"/>
      <c r="M11" s="20"/>
      <c r="N11" s="20"/>
    </row>
    <row r="12" spans="1:14">
      <c r="A12" t="s">
        <v>8219</v>
      </c>
      <c r="B12">
        <v>19</v>
      </c>
      <c r="D12" t="s">
        <v>8221</v>
      </c>
      <c r="E12">
        <v>10</v>
      </c>
      <c r="H12" s="20"/>
      <c r="I12" s="20"/>
      <c r="J12" s="20"/>
      <c r="K12" s="20"/>
      <c r="L12" s="20"/>
      <c r="M12" s="20"/>
      <c r="N12" s="20"/>
    </row>
    <row r="13" spans="1:14">
      <c r="A13" t="s">
        <v>8219</v>
      </c>
      <c r="B13">
        <v>75</v>
      </c>
      <c r="D13" t="s">
        <v>8221</v>
      </c>
      <c r="E13">
        <v>1</v>
      </c>
      <c r="H13" s="20"/>
      <c r="I13" s="20"/>
      <c r="J13" s="20"/>
      <c r="K13" s="20"/>
      <c r="L13" s="20"/>
      <c r="M13" s="20"/>
      <c r="N13" s="20"/>
    </row>
    <row r="14" spans="1:14">
      <c r="A14" t="s">
        <v>8219</v>
      </c>
      <c r="B14">
        <v>827</v>
      </c>
      <c r="D14" t="s">
        <v>8221</v>
      </c>
      <c r="E14">
        <v>0</v>
      </c>
      <c r="H14" s="20"/>
      <c r="I14" s="20"/>
      <c r="J14" s="20"/>
      <c r="K14" s="20"/>
      <c r="L14" s="20"/>
      <c r="M14" s="20"/>
      <c r="N14" s="20"/>
    </row>
    <row r="15" spans="1:14">
      <c r="A15" t="s">
        <v>8219</v>
      </c>
      <c r="B15">
        <v>51</v>
      </c>
      <c r="D15" t="s">
        <v>8221</v>
      </c>
      <c r="E15">
        <v>0</v>
      </c>
      <c r="H15" s="20"/>
      <c r="I15" s="20"/>
      <c r="J15" s="20"/>
      <c r="K15" s="20"/>
      <c r="L15" s="20"/>
      <c r="M15" s="20"/>
      <c r="N15" s="20"/>
    </row>
    <row r="16" spans="1:14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19</v>
      </c>
      <c r="D122" t="s">
        <v>8221</v>
      </c>
      <c r="E122">
        <v>2</v>
      </c>
    </row>
    <row r="123" spans="1:5">
      <c r="A123" t="s">
        <v>8219</v>
      </c>
      <c r="B123">
        <v>94</v>
      </c>
      <c r="D123" t="s">
        <v>8221</v>
      </c>
      <c r="E123">
        <v>0</v>
      </c>
    </row>
    <row r="124" spans="1:5">
      <c r="A124" t="s">
        <v>8219</v>
      </c>
      <c r="B124">
        <v>23</v>
      </c>
      <c r="D124" t="s">
        <v>8221</v>
      </c>
      <c r="E124">
        <v>0</v>
      </c>
    </row>
    <row r="125" spans="1:5">
      <c r="A125" t="s">
        <v>8219</v>
      </c>
      <c r="B125">
        <v>15</v>
      </c>
      <c r="D125" t="s">
        <v>8221</v>
      </c>
      <c r="E125">
        <v>11</v>
      </c>
    </row>
    <row r="126" spans="1:5">
      <c r="A126" t="s">
        <v>8219</v>
      </c>
      <c r="B126">
        <v>62</v>
      </c>
      <c r="D126" t="s">
        <v>8221</v>
      </c>
      <c r="E126">
        <v>1</v>
      </c>
    </row>
    <row r="127" spans="1:5">
      <c r="A127" t="s">
        <v>8219</v>
      </c>
      <c r="B127">
        <v>74</v>
      </c>
      <c r="D127" t="s">
        <v>8221</v>
      </c>
      <c r="E127">
        <v>8</v>
      </c>
    </row>
    <row r="128" spans="1:5">
      <c r="A128" t="s">
        <v>8219</v>
      </c>
      <c r="B128">
        <v>97</v>
      </c>
      <c r="D128" t="s">
        <v>8221</v>
      </c>
      <c r="E128">
        <v>5</v>
      </c>
    </row>
    <row r="129" spans="1:5">
      <c r="A129" t="s">
        <v>8219</v>
      </c>
      <c r="B129">
        <v>55</v>
      </c>
      <c r="D129" t="s">
        <v>8221</v>
      </c>
      <c r="E129">
        <v>39</v>
      </c>
    </row>
    <row r="130" spans="1:5">
      <c r="A130" t="s">
        <v>8219</v>
      </c>
      <c r="B130">
        <v>44</v>
      </c>
      <c r="D130" t="s">
        <v>8221</v>
      </c>
      <c r="E130">
        <v>0</v>
      </c>
    </row>
    <row r="131" spans="1:5">
      <c r="A131" t="s">
        <v>8219</v>
      </c>
      <c r="B131">
        <v>110</v>
      </c>
      <c r="D131" t="s">
        <v>8221</v>
      </c>
      <c r="E131">
        <v>0</v>
      </c>
    </row>
    <row r="132" spans="1:5">
      <c r="A132" t="s">
        <v>8219</v>
      </c>
      <c r="B132">
        <v>59</v>
      </c>
      <c r="D132" t="s">
        <v>8221</v>
      </c>
      <c r="E132">
        <v>2</v>
      </c>
    </row>
    <row r="133" spans="1:5">
      <c r="A133" t="s">
        <v>8219</v>
      </c>
      <c r="B133">
        <v>62</v>
      </c>
      <c r="D133" t="s">
        <v>8221</v>
      </c>
      <c r="E133">
        <v>170</v>
      </c>
    </row>
    <row r="134" spans="1:5">
      <c r="A134" t="s">
        <v>8219</v>
      </c>
      <c r="B134">
        <v>105</v>
      </c>
      <c r="D134" t="s">
        <v>8221</v>
      </c>
      <c r="E134">
        <v>5</v>
      </c>
    </row>
    <row r="135" spans="1:5">
      <c r="A135" t="s">
        <v>8219</v>
      </c>
      <c r="B135">
        <v>26</v>
      </c>
      <c r="D135" t="s">
        <v>8221</v>
      </c>
      <c r="E135">
        <v>14</v>
      </c>
    </row>
    <row r="136" spans="1:5">
      <c r="A136" t="s">
        <v>8219</v>
      </c>
      <c r="B136">
        <v>49</v>
      </c>
      <c r="D136" t="s">
        <v>8221</v>
      </c>
      <c r="E136">
        <v>1</v>
      </c>
    </row>
    <row r="137" spans="1:5">
      <c r="A137" t="s">
        <v>8219</v>
      </c>
      <c r="B137">
        <v>68</v>
      </c>
      <c r="D137" t="s">
        <v>8221</v>
      </c>
      <c r="E137">
        <v>0</v>
      </c>
    </row>
    <row r="138" spans="1:5">
      <c r="A138" t="s">
        <v>8219</v>
      </c>
      <c r="B138">
        <v>22</v>
      </c>
      <c r="D138" t="s">
        <v>8221</v>
      </c>
      <c r="E138">
        <v>124</v>
      </c>
    </row>
    <row r="139" spans="1:5">
      <c r="A139" t="s">
        <v>8219</v>
      </c>
      <c r="B139">
        <v>18</v>
      </c>
      <c r="D139" t="s">
        <v>8221</v>
      </c>
      <c r="E139">
        <v>0</v>
      </c>
    </row>
    <row r="140" spans="1:5">
      <c r="A140" t="s">
        <v>8219</v>
      </c>
      <c r="B140">
        <v>19</v>
      </c>
      <c r="D140" t="s">
        <v>8221</v>
      </c>
      <c r="E140">
        <v>0</v>
      </c>
    </row>
    <row r="141" spans="1:5">
      <c r="A141" t="s">
        <v>8219</v>
      </c>
      <c r="B141">
        <v>99</v>
      </c>
      <c r="D141" t="s">
        <v>8221</v>
      </c>
      <c r="E141">
        <v>55</v>
      </c>
    </row>
    <row r="142" spans="1:5">
      <c r="A142" t="s">
        <v>8219</v>
      </c>
      <c r="B142">
        <v>27</v>
      </c>
      <c r="D142" t="s">
        <v>8221</v>
      </c>
      <c r="E142">
        <v>140</v>
      </c>
    </row>
    <row r="143" spans="1:5">
      <c r="A143" t="s">
        <v>8219</v>
      </c>
      <c r="B143">
        <v>25</v>
      </c>
      <c r="D143" t="s">
        <v>8221</v>
      </c>
      <c r="E143">
        <v>21</v>
      </c>
    </row>
    <row r="144" spans="1:5">
      <c r="A144" t="s">
        <v>8219</v>
      </c>
      <c r="B144">
        <v>14</v>
      </c>
      <c r="D144" t="s">
        <v>8221</v>
      </c>
      <c r="E144">
        <v>1</v>
      </c>
    </row>
    <row r="145" spans="1:5">
      <c r="A145" t="s">
        <v>8219</v>
      </c>
      <c r="B145">
        <v>35</v>
      </c>
      <c r="D145" t="s">
        <v>8221</v>
      </c>
      <c r="E145">
        <v>147</v>
      </c>
    </row>
    <row r="146" spans="1:5">
      <c r="A146" t="s">
        <v>8219</v>
      </c>
      <c r="B146">
        <v>10</v>
      </c>
      <c r="D146" t="s">
        <v>8221</v>
      </c>
      <c r="E146">
        <v>11</v>
      </c>
    </row>
    <row r="147" spans="1:5">
      <c r="A147" t="s">
        <v>8219</v>
      </c>
      <c r="B147">
        <v>29</v>
      </c>
      <c r="D147" t="s">
        <v>8221</v>
      </c>
      <c r="E147">
        <v>125</v>
      </c>
    </row>
    <row r="148" spans="1:5">
      <c r="A148" t="s">
        <v>8219</v>
      </c>
      <c r="B148">
        <v>44</v>
      </c>
      <c r="D148" t="s">
        <v>8221</v>
      </c>
      <c r="E148">
        <v>1</v>
      </c>
    </row>
    <row r="149" spans="1:5">
      <c r="A149" t="s">
        <v>8219</v>
      </c>
      <c r="B149">
        <v>17</v>
      </c>
      <c r="D149" t="s">
        <v>8221</v>
      </c>
      <c r="E149">
        <v>0</v>
      </c>
    </row>
    <row r="150" spans="1:5">
      <c r="A150" t="s">
        <v>8219</v>
      </c>
      <c r="B150">
        <v>34</v>
      </c>
      <c r="D150" t="s">
        <v>8221</v>
      </c>
      <c r="E150">
        <v>0</v>
      </c>
    </row>
    <row r="151" spans="1:5">
      <c r="A151" t="s">
        <v>8219</v>
      </c>
      <c r="B151">
        <v>14</v>
      </c>
      <c r="D151" t="s">
        <v>8221</v>
      </c>
      <c r="E151">
        <v>3</v>
      </c>
    </row>
    <row r="152" spans="1:5">
      <c r="A152" t="s">
        <v>8219</v>
      </c>
      <c r="B152">
        <v>156</v>
      </c>
      <c r="D152" t="s">
        <v>8221</v>
      </c>
      <c r="E152">
        <v>0</v>
      </c>
    </row>
    <row r="153" spans="1:5">
      <c r="A153" t="s">
        <v>8219</v>
      </c>
      <c r="B153">
        <v>128</v>
      </c>
      <c r="D153" t="s">
        <v>8221</v>
      </c>
      <c r="E153">
        <v>0</v>
      </c>
    </row>
    <row r="154" spans="1:5">
      <c r="A154" t="s">
        <v>8219</v>
      </c>
      <c r="B154">
        <v>60</v>
      </c>
      <c r="D154" t="s">
        <v>8221</v>
      </c>
      <c r="E154">
        <v>0</v>
      </c>
    </row>
    <row r="155" spans="1:5">
      <c r="A155" t="s">
        <v>8219</v>
      </c>
      <c r="B155">
        <v>32</v>
      </c>
      <c r="D155" t="s">
        <v>8221</v>
      </c>
      <c r="E155">
        <v>0</v>
      </c>
    </row>
    <row r="156" spans="1:5">
      <c r="A156" t="s">
        <v>8219</v>
      </c>
      <c r="B156">
        <v>53</v>
      </c>
      <c r="D156" t="s">
        <v>8221</v>
      </c>
      <c r="E156">
        <v>3</v>
      </c>
    </row>
    <row r="157" spans="1:5">
      <c r="A157" t="s">
        <v>8219</v>
      </c>
      <c r="B157">
        <v>184</v>
      </c>
      <c r="D157" t="s">
        <v>8221</v>
      </c>
      <c r="E157">
        <v>0</v>
      </c>
    </row>
    <row r="158" spans="1:5">
      <c r="A158" t="s">
        <v>8219</v>
      </c>
      <c r="B158">
        <v>90</v>
      </c>
      <c r="D158" t="s">
        <v>8221</v>
      </c>
      <c r="E158">
        <v>1</v>
      </c>
    </row>
    <row r="159" spans="1:5">
      <c r="A159" t="s">
        <v>8219</v>
      </c>
      <c r="B159">
        <v>71</v>
      </c>
      <c r="D159" t="s">
        <v>8221</v>
      </c>
      <c r="E159">
        <v>3</v>
      </c>
    </row>
    <row r="160" spans="1:5">
      <c r="A160" t="s">
        <v>8219</v>
      </c>
      <c r="B160">
        <v>87</v>
      </c>
      <c r="D160" t="s">
        <v>8221</v>
      </c>
      <c r="E160">
        <v>22</v>
      </c>
    </row>
    <row r="161" spans="1:5">
      <c r="A161" t="s">
        <v>8219</v>
      </c>
      <c r="B161">
        <v>28</v>
      </c>
      <c r="D161" t="s">
        <v>8221</v>
      </c>
      <c r="E161">
        <v>26</v>
      </c>
    </row>
    <row r="162" spans="1:5">
      <c r="A162" t="s">
        <v>8219</v>
      </c>
      <c r="B162">
        <v>56</v>
      </c>
      <c r="D162" t="s">
        <v>8221</v>
      </c>
      <c r="E162">
        <v>4</v>
      </c>
    </row>
    <row r="163" spans="1:5">
      <c r="A163" t="s">
        <v>8219</v>
      </c>
      <c r="B163">
        <v>51</v>
      </c>
      <c r="D163" t="s">
        <v>8221</v>
      </c>
      <c r="E163">
        <v>0</v>
      </c>
    </row>
    <row r="164" spans="1:5">
      <c r="A164" t="s">
        <v>8219</v>
      </c>
      <c r="B164">
        <v>75</v>
      </c>
      <c r="D164" t="s">
        <v>8221</v>
      </c>
      <c r="E164">
        <v>4</v>
      </c>
    </row>
    <row r="165" spans="1:5">
      <c r="A165" t="s">
        <v>8219</v>
      </c>
      <c r="B165">
        <v>38</v>
      </c>
      <c r="D165" t="s">
        <v>8221</v>
      </c>
      <c r="E165">
        <v>9</v>
      </c>
    </row>
    <row r="166" spans="1:5">
      <c r="A166" t="s">
        <v>8219</v>
      </c>
      <c r="B166">
        <v>18</v>
      </c>
      <c r="D166" t="s">
        <v>8221</v>
      </c>
      <c r="E166">
        <v>5</v>
      </c>
    </row>
    <row r="167" spans="1:5">
      <c r="A167" t="s">
        <v>8219</v>
      </c>
      <c r="B167">
        <v>54</v>
      </c>
      <c r="D167" t="s">
        <v>8221</v>
      </c>
      <c r="E167">
        <v>14</v>
      </c>
    </row>
    <row r="168" spans="1:5">
      <c r="A168" t="s">
        <v>8219</v>
      </c>
      <c r="B168">
        <v>71</v>
      </c>
      <c r="D168" t="s">
        <v>8221</v>
      </c>
      <c r="E168">
        <v>1</v>
      </c>
    </row>
    <row r="169" spans="1:5">
      <c r="A169" t="s">
        <v>8219</v>
      </c>
      <c r="B169">
        <v>57</v>
      </c>
      <c r="D169" t="s">
        <v>8221</v>
      </c>
      <c r="E169">
        <v>10</v>
      </c>
    </row>
    <row r="170" spans="1:5">
      <c r="A170" t="s">
        <v>8219</v>
      </c>
      <c r="B170">
        <v>43</v>
      </c>
      <c r="D170" t="s">
        <v>8221</v>
      </c>
      <c r="E170">
        <v>3</v>
      </c>
    </row>
    <row r="171" spans="1:5">
      <c r="A171" t="s">
        <v>8219</v>
      </c>
      <c r="B171">
        <v>52</v>
      </c>
      <c r="D171" t="s">
        <v>8221</v>
      </c>
      <c r="E171">
        <v>1</v>
      </c>
    </row>
    <row r="172" spans="1:5">
      <c r="A172" t="s">
        <v>8219</v>
      </c>
      <c r="B172">
        <v>27</v>
      </c>
      <c r="D172" t="s">
        <v>8221</v>
      </c>
      <c r="E172">
        <v>0</v>
      </c>
    </row>
    <row r="173" spans="1:5">
      <c r="A173" t="s">
        <v>8219</v>
      </c>
      <c r="B173">
        <v>12</v>
      </c>
      <c r="D173" t="s">
        <v>8221</v>
      </c>
      <c r="E173">
        <v>5</v>
      </c>
    </row>
    <row r="174" spans="1:5">
      <c r="A174" t="s">
        <v>8219</v>
      </c>
      <c r="B174">
        <v>33</v>
      </c>
      <c r="D174" t="s">
        <v>8221</v>
      </c>
      <c r="E174">
        <v>2</v>
      </c>
    </row>
    <row r="175" spans="1:5">
      <c r="A175" t="s">
        <v>8219</v>
      </c>
      <c r="B175">
        <v>96</v>
      </c>
      <c r="D175" t="s">
        <v>8221</v>
      </c>
      <c r="E175">
        <v>68</v>
      </c>
    </row>
    <row r="176" spans="1:5">
      <c r="A176" t="s">
        <v>8219</v>
      </c>
      <c r="B176">
        <v>28</v>
      </c>
      <c r="D176" t="s">
        <v>8221</v>
      </c>
      <c r="E176">
        <v>3</v>
      </c>
    </row>
    <row r="177" spans="1:5">
      <c r="A177" t="s">
        <v>8219</v>
      </c>
      <c r="B177">
        <v>43</v>
      </c>
      <c r="D177" t="s">
        <v>8221</v>
      </c>
      <c r="E177">
        <v>34</v>
      </c>
    </row>
    <row r="178" spans="1:5">
      <c r="A178" t="s">
        <v>8219</v>
      </c>
      <c r="B178">
        <v>205</v>
      </c>
      <c r="D178" t="s">
        <v>8221</v>
      </c>
      <c r="E178">
        <v>0</v>
      </c>
    </row>
    <row r="179" spans="1:5">
      <c r="A179" t="s">
        <v>8219</v>
      </c>
      <c r="B179">
        <v>23</v>
      </c>
      <c r="D179" t="s">
        <v>8221</v>
      </c>
      <c r="E179">
        <v>3</v>
      </c>
    </row>
    <row r="180" spans="1:5">
      <c r="A180" t="s">
        <v>8219</v>
      </c>
      <c r="B180">
        <v>19</v>
      </c>
      <c r="D180" t="s">
        <v>8221</v>
      </c>
      <c r="E180">
        <v>0</v>
      </c>
    </row>
    <row r="181" spans="1:5">
      <c r="A181" t="s">
        <v>8219</v>
      </c>
      <c r="B181">
        <v>14</v>
      </c>
      <c r="D181" t="s">
        <v>8221</v>
      </c>
      <c r="E181">
        <v>70</v>
      </c>
    </row>
    <row r="182" spans="1:5">
      <c r="A182" t="s">
        <v>8219</v>
      </c>
      <c r="B182">
        <v>45</v>
      </c>
      <c r="D182" t="s">
        <v>8221</v>
      </c>
      <c r="E182">
        <v>1</v>
      </c>
    </row>
    <row r="183" spans="1:5">
      <c r="A183" t="s">
        <v>8219</v>
      </c>
      <c r="B183">
        <v>17</v>
      </c>
      <c r="D183" t="s">
        <v>8221</v>
      </c>
      <c r="E183">
        <v>1</v>
      </c>
    </row>
    <row r="184" spans="1:5">
      <c r="A184" t="s">
        <v>8219</v>
      </c>
      <c r="B184">
        <v>31</v>
      </c>
      <c r="D184" t="s">
        <v>8221</v>
      </c>
      <c r="E184">
        <v>1</v>
      </c>
    </row>
    <row r="185" spans="1:5">
      <c r="A185" t="s">
        <v>8219</v>
      </c>
      <c r="B185">
        <v>50</v>
      </c>
      <c r="D185" t="s">
        <v>8221</v>
      </c>
      <c r="E185">
        <v>2</v>
      </c>
    </row>
    <row r="186" spans="1:5">
      <c r="A186" t="s">
        <v>8219</v>
      </c>
      <c r="B186">
        <v>59</v>
      </c>
      <c r="D186" t="s">
        <v>8221</v>
      </c>
      <c r="E186">
        <v>2</v>
      </c>
    </row>
    <row r="187" spans="1:5">
      <c r="A187" t="s">
        <v>8219</v>
      </c>
      <c r="B187">
        <v>81</v>
      </c>
      <c r="D187" t="s">
        <v>8221</v>
      </c>
      <c r="E187">
        <v>34</v>
      </c>
    </row>
    <row r="188" spans="1:5">
      <c r="A188" t="s">
        <v>8219</v>
      </c>
      <c r="B188">
        <v>508</v>
      </c>
      <c r="D188" t="s">
        <v>8221</v>
      </c>
      <c r="E188">
        <v>2</v>
      </c>
    </row>
    <row r="189" spans="1:5">
      <c r="A189" t="s">
        <v>8219</v>
      </c>
      <c r="B189">
        <v>74</v>
      </c>
      <c r="D189" t="s">
        <v>8221</v>
      </c>
      <c r="E189">
        <v>0</v>
      </c>
    </row>
    <row r="190" spans="1:5">
      <c r="A190" t="s">
        <v>8219</v>
      </c>
      <c r="B190">
        <v>141</v>
      </c>
      <c r="D190" t="s">
        <v>8221</v>
      </c>
      <c r="E190">
        <v>1</v>
      </c>
    </row>
    <row r="191" spans="1:5">
      <c r="A191" t="s">
        <v>8219</v>
      </c>
      <c r="B191">
        <v>711</v>
      </c>
      <c r="D191" t="s">
        <v>8221</v>
      </c>
      <c r="E191">
        <v>8</v>
      </c>
    </row>
    <row r="192" spans="1:5">
      <c r="A192" t="s">
        <v>8219</v>
      </c>
      <c r="B192">
        <v>141</v>
      </c>
      <c r="D192" t="s">
        <v>8221</v>
      </c>
      <c r="E192">
        <v>4</v>
      </c>
    </row>
    <row r="193" spans="1:5">
      <c r="A193" t="s">
        <v>8219</v>
      </c>
      <c r="B193">
        <v>109</v>
      </c>
      <c r="D193" t="s">
        <v>8221</v>
      </c>
      <c r="E193">
        <v>28</v>
      </c>
    </row>
    <row r="194" spans="1:5">
      <c r="A194" t="s">
        <v>8219</v>
      </c>
      <c r="B194">
        <v>361</v>
      </c>
      <c r="D194" t="s">
        <v>8221</v>
      </c>
      <c r="E194">
        <v>0</v>
      </c>
    </row>
    <row r="195" spans="1:5">
      <c r="A195" t="s">
        <v>8219</v>
      </c>
      <c r="B195">
        <v>176</v>
      </c>
      <c r="D195" t="s">
        <v>8221</v>
      </c>
      <c r="E195">
        <v>6</v>
      </c>
    </row>
    <row r="196" spans="1:5">
      <c r="A196" t="s">
        <v>8219</v>
      </c>
      <c r="B196">
        <v>670</v>
      </c>
      <c r="D196" t="s">
        <v>8221</v>
      </c>
      <c r="E196">
        <v>22</v>
      </c>
    </row>
    <row r="197" spans="1:5">
      <c r="A197" t="s">
        <v>8219</v>
      </c>
      <c r="B197">
        <v>96</v>
      </c>
      <c r="D197" t="s">
        <v>8221</v>
      </c>
      <c r="E197">
        <v>0</v>
      </c>
    </row>
    <row r="198" spans="1:5">
      <c r="A198" t="s">
        <v>8219</v>
      </c>
      <c r="B198">
        <v>74</v>
      </c>
      <c r="D198" t="s">
        <v>8221</v>
      </c>
      <c r="E198">
        <v>1</v>
      </c>
    </row>
    <row r="199" spans="1:5">
      <c r="A199" t="s">
        <v>8219</v>
      </c>
      <c r="B199">
        <v>52</v>
      </c>
      <c r="D199" t="s">
        <v>8221</v>
      </c>
      <c r="E199">
        <v>20</v>
      </c>
    </row>
    <row r="200" spans="1:5">
      <c r="A200" t="s">
        <v>8219</v>
      </c>
      <c r="B200">
        <v>105</v>
      </c>
      <c r="D200" t="s">
        <v>8221</v>
      </c>
      <c r="E200">
        <v>0</v>
      </c>
    </row>
    <row r="201" spans="1:5">
      <c r="A201" t="s">
        <v>8219</v>
      </c>
      <c r="B201">
        <v>41</v>
      </c>
      <c r="D201" t="s">
        <v>8221</v>
      </c>
      <c r="E201">
        <v>1</v>
      </c>
    </row>
    <row r="202" spans="1:5">
      <c r="A202" t="s">
        <v>8219</v>
      </c>
      <c r="B202">
        <v>340</v>
      </c>
      <c r="D202" t="s">
        <v>8221</v>
      </c>
      <c r="E202">
        <v>3</v>
      </c>
    </row>
    <row r="203" spans="1:5">
      <c r="A203" t="s">
        <v>8219</v>
      </c>
      <c r="B203">
        <v>150</v>
      </c>
      <c r="D203" t="s">
        <v>8221</v>
      </c>
      <c r="E203">
        <v>2</v>
      </c>
    </row>
    <row r="204" spans="1:5">
      <c r="A204" t="s">
        <v>8219</v>
      </c>
      <c r="B204">
        <v>25</v>
      </c>
      <c r="D204" t="s">
        <v>8221</v>
      </c>
      <c r="E204">
        <v>0</v>
      </c>
    </row>
    <row r="205" spans="1:5">
      <c r="A205" t="s">
        <v>8219</v>
      </c>
      <c r="B205">
        <v>234</v>
      </c>
      <c r="D205" t="s">
        <v>8221</v>
      </c>
      <c r="E205">
        <v>2</v>
      </c>
    </row>
    <row r="206" spans="1:5">
      <c r="A206" t="s">
        <v>8219</v>
      </c>
      <c r="B206">
        <v>2602</v>
      </c>
      <c r="D206" t="s">
        <v>8221</v>
      </c>
      <c r="E206">
        <v>1</v>
      </c>
    </row>
    <row r="207" spans="1:5">
      <c r="A207" t="s">
        <v>8219</v>
      </c>
      <c r="B207">
        <v>248</v>
      </c>
      <c r="D207" t="s">
        <v>8221</v>
      </c>
      <c r="E207">
        <v>0</v>
      </c>
    </row>
    <row r="208" spans="1:5">
      <c r="A208" t="s">
        <v>8219</v>
      </c>
      <c r="B208">
        <v>600</v>
      </c>
      <c r="D208" t="s">
        <v>8221</v>
      </c>
      <c r="E208">
        <v>1</v>
      </c>
    </row>
    <row r="209" spans="1:5">
      <c r="A209" t="s">
        <v>8219</v>
      </c>
      <c r="B209">
        <v>293</v>
      </c>
      <c r="D209" t="s">
        <v>8221</v>
      </c>
      <c r="E209">
        <v>0</v>
      </c>
    </row>
    <row r="210" spans="1:5">
      <c r="A210" t="s">
        <v>8219</v>
      </c>
      <c r="B210">
        <v>321</v>
      </c>
      <c r="D210" t="s">
        <v>8221</v>
      </c>
      <c r="E210">
        <v>5</v>
      </c>
    </row>
    <row r="211" spans="1:5">
      <c r="A211" t="s">
        <v>8219</v>
      </c>
      <c r="B211">
        <v>81</v>
      </c>
      <c r="D211" t="s">
        <v>8221</v>
      </c>
      <c r="E211">
        <v>1</v>
      </c>
    </row>
    <row r="212" spans="1:5">
      <c r="A212" t="s">
        <v>8219</v>
      </c>
      <c r="B212">
        <v>343</v>
      </c>
      <c r="D212" t="s">
        <v>8221</v>
      </c>
      <c r="E212">
        <v>1</v>
      </c>
    </row>
    <row r="213" spans="1:5">
      <c r="A213" t="s">
        <v>8219</v>
      </c>
      <c r="B213">
        <v>336</v>
      </c>
      <c r="D213" t="s">
        <v>8221</v>
      </c>
      <c r="E213">
        <v>2</v>
      </c>
    </row>
    <row r="214" spans="1:5">
      <c r="A214" t="s">
        <v>8219</v>
      </c>
      <c r="B214">
        <v>47</v>
      </c>
      <c r="D214" t="s">
        <v>8221</v>
      </c>
      <c r="E214">
        <v>0</v>
      </c>
    </row>
    <row r="215" spans="1:5">
      <c r="A215" t="s">
        <v>8219</v>
      </c>
      <c r="B215">
        <v>76</v>
      </c>
      <c r="D215" t="s">
        <v>8221</v>
      </c>
      <c r="E215">
        <v>9</v>
      </c>
    </row>
    <row r="216" spans="1:5">
      <c r="A216" t="s">
        <v>8219</v>
      </c>
      <c r="B216">
        <v>441</v>
      </c>
      <c r="D216" t="s">
        <v>8221</v>
      </c>
      <c r="E216">
        <v>4</v>
      </c>
    </row>
    <row r="217" spans="1:5">
      <c r="A217" t="s">
        <v>8219</v>
      </c>
      <c r="B217">
        <v>916</v>
      </c>
      <c r="D217" t="s">
        <v>8221</v>
      </c>
      <c r="E217">
        <v>4</v>
      </c>
    </row>
    <row r="218" spans="1:5">
      <c r="A218" t="s">
        <v>8219</v>
      </c>
      <c r="B218">
        <v>369</v>
      </c>
      <c r="D218" t="s">
        <v>8221</v>
      </c>
      <c r="E218">
        <v>1</v>
      </c>
    </row>
    <row r="219" spans="1:5">
      <c r="A219" t="s">
        <v>8219</v>
      </c>
      <c r="B219">
        <v>20242</v>
      </c>
      <c r="D219" t="s">
        <v>8221</v>
      </c>
      <c r="E219">
        <v>1</v>
      </c>
    </row>
    <row r="220" spans="1:5">
      <c r="A220" t="s">
        <v>8219</v>
      </c>
      <c r="B220">
        <v>71</v>
      </c>
      <c r="D220" t="s">
        <v>8221</v>
      </c>
      <c r="E220">
        <v>7</v>
      </c>
    </row>
    <row r="221" spans="1:5">
      <c r="A221" t="s">
        <v>8219</v>
      </c>
      <c r="B221">
        <v>635</v>
      </c>
      <c r="D221" t="s">
        <v>8221</v>
      </c>
      <c r="E221">
        <v>5</v>
      </c>
    </row>
    <row r="222" spans="1:5">
      <c r="A222" t="s">
        <v>8219</v>
      </c>
      <c r="B222">
        <v>37</v>
      </c>
      <c r="D222" t="s">
        <v>8221</v>
      </c>
      <c r="E222">
        <v>1</v>
      </c>
    </row>
    <row r="223" spans="1:5">
      <c r="A223" t="s">
        <v>8219</v>
      </c>
      <c r="B223">
        <v>65</v>
      </c>
      <c r="D223" t="s">
        <v>8221</v>
      </c>
      <c r="E223">
        <v>0</v>
      </c>
    </row>
    <row r="224" spans="1:5">
      <c r="A224" t="s">
        <v>8219</v>
      </c>
      <c r="B224">
        <v>18</v>
      </c>
      <c r="D224" t="s">
        <v>8221</v>
      </c>
      <c r="E224">
        <v>0</v>
      </c>
    </row>
    <row r="225" spans="1:5">
      <c r="A225" t="s">
        <v>8219</v>
      </c>
      <c r="B225">
        <v>25</v>
      </c>
      <c r="D225" t="s">
        <v>8221</v>
      </c>
      <c r="E225">
        <v>1</v>
      </c>
    </row>
    <row r="226" spans="1:5">
      <c r="A226" t="s">
        <v>8219</v>
      </c>
      <c r="B226">
        <v>104</v>
      </c>
      <c r="D226" t="s">
        <v>8221</v>
      </c>
      <c r="E226">
        <v>2</v>
      </c>
    </row>
    <row r="227" spans="1:5">
      <c r="A227" t="s">
        <v>8219</v>
      </c>
      <c r="B227">
        <v>108</v>
      </c>
      <c r="D227" t="s">
        <v>8221</v>
      </c>
      <c r="E227">
        <v>0</v>
      </c>
    </row>
    <row r="228" spans="1:5">
      <c r="A228" t="s">
        <v>8219</v>
      </c>
      <c r="B228">
        <v>38</v>
      </c>
      <c r="D228" t="s">
        <v>8221</v>
      </c>
      <c r="E228">
        <v>4</v>
      </c>
    </row>
    <row r="229" spans="1:5">
      <c r="A229" t="s">
        <v>8219</v>
      </c>
      <c r="B229">
        <v>88</v>
      </c>
      <c r="D229" t="s">
        <v>8221</v>
      </c>
      <c r="E229">
        <v>7</v>
      </c>
    </row>
    <row r="230" spans="1:5">
      <c r="A230" t="s">
        <v>8219</v>
      </c>
      <c r="B230">
        <v>82</v>
      </c>
      <c r="D230" t="s">
        <v>8221</v>
      </c>
      <c r="E230">
        <v>2</v>
      </c>
    </row>
    <row r="231" spans="1:5">
      <c r="A231" t="s">
        <v>8219</v>
      </c>
      <c r="B231">
        <v>126</v>
      </c>
      <c r="D231" t="s">
        <v>8221</v>
      </c>
      <c r="E231">
        <v>1</v>
      </c>
    </row>
    <row r="232" spans="1:5">
      <c r="A232" t="s">
        <v>8219</v>
      </c>
      <c r="B232">
        <v>133</v>
      </c>
      <c r="D232" t="s">
        <v>8221</v>
      </c>
      <c r="E232">
        <v>9</v>
      </c>
    </row>
    <row r="233" spans="1:5">
      <c r="A233" t="s">
        <v>8219</v>
      </c>
      <c r="B233">
        <v>47</v>
      </c>
      <c r="D233" t="s">
        <v>8221</v>
      </c>
      <c r="E233">
        <v>2</v>
      </c>
    </row>
    <row r="234" spans="1:5">
      <c r="A234" t="s">
        <v>8219</v>
      </c>
      <c r="B234">
        <v>58</v>
      </c>
      <c r="D234" t="s">
        <v>8221</v>
      </c>
      <c r="E234">
        <v>1</v>
      </c>
    </row>
    <row r="235" spans="1:5">
      <c r="A235" t="s">
        <v>8219</v>
      </c>
      <c r="B235">
        <v>32</v>
      </c>
      <c r="D235" t="s">
        <v>8221</v>
      </c>
      <c r="E235">
        <v>7</v>
      </c>
    </row>
    <row r="236" spans="1:5">
      <c r="A236" t="s">
        <v>8219</v>
      </c>
      <c r="B236">
        <v>37</v>
      </c>
      <c r="D236" t="s">
        <v>8221</v>
      </c>
      <c r="E236">
        <v>2</v>
      </c>
    </row>
    <row r="237" spans="1:5">
      <c r="A237" t="s">
        <v>8219</v>
      </c>
      <c r="B237">
        <v>87</v>
      </c>
      <c r="D237" t="s">
        <v>8221</v>
      </c>
      <c r="E237">
        <v>8</v>
      </c>
    </row>
    <row r="238" spans="1:5">
      <c r="A238" t="s">
        <v>8219</v>
      </c>
      <c r="B238">
        <v>15</v>
      </c>
      <c r="D238" t="s">
        <v>8221</v>
      </c>
      <c r="E238">
        <v>2</v>
      </c>
    </row>
    <row r="239" spans="1:5">
      <c r="A239" t="s">
        <v>8219</v>
      </c>
      <c r="B239">
        <v>27</v>
      </c>
      <c r="D239" t="s">
        <v>8221</v>
      </c>
      <c r="E239">
        <v>2</v>
      </c>
    </row>
    <row r="240" spans="1:5">
      <c r="A240" t="s">
        <v>8219</v>
      </c>
      <c r="B240">
        <v>19</v>
      </c>
      <c r="D240" t="s">
        <v>8221</v>
      </c>
      <c r="E240">
        <v>7</v>
      </c>
    </row>
    <row r="241" spans="1:5">
      <c r="A241" t="s">
        <v>8219</v>
      </c>
      <c r="B241">
        <v>17</v>
      </c>
      <c r="D241" t="s">
        <v>8221</v>
      </c>
      <c r="E241">
        <v>2</v>
      </c>
    </row>
    <row r="242" spans="1:5">
      <c r="A242" t="s">
        <v>8219</v>
      </c>
      <c r="B242">
        <v>26</v>
      </c>
      <c r="D242" t="s">
        <v>8221</v>
      </c>
      <c r="E242">
        <v>18</v>
      </c>
    </row>
    <row r="243" spans="1:5">
      <c r="A243" t="s">
        <v>8219</v>
      </c>
      <c r="B243">
        <v>28</v>
      </c>
      <c r="D243" t="s">
        <v>8221</v>
      </c>
      <c r="E243">
        <v>9</v>
      </c>
    </row>
    <row r="244" spans="1:5">
      <c r="A244" t="s">
        <v>8219</v>
      </c>
      <c r="B244">
        <v>37</v>
      </c>
      <c r="D244" t="s">
        <v>8221</v>
      </c>
      <c r="E244">
        <v>4</v>
      </c>
    </row>
    <row r="245" spans="1:5">
      <c r="A245" t="s">
        <v>8219</v>
      </c>
      <c r="B245">
        <v>128</v>
      </c>
      <c r="D245" t="s">
        <v>8221</v>
      </c>
      <c r="E245">
        <v>7</v>
      </c>
    </row>
    <row r="246" spans="1:5">
      <c r="A246" t="s">
        <v>8219</v>
      </c>
      <c r="B246">
        <v>10</v>
      </c>
      <c r="D246" t="s">
        <v>8221</v>
      </c>
      <c r="E246">
        <v>29</v>
      </c>
    </row>
    <row r="247" spans="1:5">
      <c r="A247" t="s">
        <v>8219</v>
      </c>
      <c r="B247">
        <v>83</v>
      </c>
      <c r="D247" t="s">
        <v>8221</v>
      </c>
      <c r="E247">
        <v>12</v>
      </c>
    </row>
    <row r="248" spans="1:5">
      <c r="A248" t="s">
        <v>8219</v>
      </c>
      <c r="B248">
        <v>46</v>
      </c>
      <c r="D248" t="s">
        <v>8221</v>
      </c>
      <c r="E248">
        <v>4</v>
      </c>
    </row>
    <row r="249" spans="1:5">
      <c r="A249" t="s">
        <v>8219</v>
      </c>
      <c r="B249">
        <v>90</v>
      </c>
      <c r="D249" t="s">
        <v>8221</v>
      </c>
      <c r="E249">
        <v>28</v>
      </c>
    </row>
    <row r="250" spans="1:5">
      <c r="A250" t="s">
        <v>8219</v>
      </c>
      <c r="B250">
        <v>81</v>
      </c>
      <c r="D250" t="s">
        <v>8221</v>
      </c>
      <c r="E250">
        <v>25</v>
      </c>
    </row>
    <row r="251" spans="1:5">
      <c r="A251" t="s">
        <v>8219</v>
      </c>
      <c r="B251">
        <v>32</v>
      </c>
      <c r="D251" t="s">
        <v>8221</v>
      </c>
      <c r="E251">
        <v>28</v>
      </c>
    </row>
    <row r="252" spans="1:5">
      <c r="A252" t="s">
        <v>8219</v>
      </c>
      <c r="B252">
        <v>20</v>
      </c>
      <c r="D252" t="s">
        <v>8221</v>
      </c>
      <c r="E252">
        <v>310</v>
      </c>
    </row>
    <row r="253" spans="1:5">
      <c r="A253" t="s">
        <v>8219</v>
      </c>
      <c r="B253">
        <v>70</v>
      </c>
      <c r="D253" t="s">
        <v>8221</v>
      </c>
      <c r="E253">
        <v>15</v>
      </c>
    </row>
    <row r="254" spans="1:5">
      <c r="A254" t="s">
        <v>8219</v>
      </c>
      <c r="B254">
        <v>168</v>
      </c>
      <c r="D254" t="s">
        <v>8221</v>
      </c>
      <c r="E254">
        <v>215</v>
      </c>
    </row>
    <row r="255" spans="1:5">
      <c r="A255" t="s">
        <v>8219</v>
      </c>
      <c r="B255">
        <v>34</v>
      </c>
      <c r="D255" t="s">
        <v>8221</v>
      </c>
      <c r="E255">
        <v>3</v>
      </c>
    </row>
    <row r="256" spans="1:5">
      <c r="A256" t="s">
        <v>8219</v>
      </c>
      <c r="B256">
        <v>48</v>
      </c>
      <c r="D256" t="s">
        <v>8221</v>
      </c>
      <c r="E256">
        <v>2</v>
      </c>
    </row>
    <row r="257" spans="1:5">
      <c r="A257" t="s">
        <v>8219</v>
      </c>
      <c r="B257">
        <v>48</v>
      </c>
      <c r="D257" t="s">
        <v>8221</v>
      </c>
      <c r="E257">
        <v>26</v>
      </c>
    </row>
    <row r="258" spans="1:5">
      <c r="A258" t="s">
        <v>8219</v>
      </c>
      <c r="B258">
        <v>221</v>
      </c>
      <c r="D258" t="s">
        <v>8221</v>
      </c>
      <c r="E258">
        <v>24</v>
      </c>
    </row>
    <row r="259" spans="1:5">
      <c r="A259" t="s">
        <v>8219</v>
      </c>
      <c r="B259">
        <v>107</v>
      </c>
      <c r="D259" t="s">
        <v>8221</v>
      </c>
      <c r="E259">
        <v>96</v>
      </c>
    </row>
    <row r="260" spans="1:5">
      <c r="A260" t="s">
        <v>8219</v>
      </c>
      <c r="B260">
        <v>45</v>
      </c>
      <c r="D260" t="s">
        <v>8221</v>
      </c>
      <c r="E260">
        <v>17</v>
      </c>
    </row>
    <row r="261" spans="1:5">
      <c r="A261" t="s">
        <v>8219</v>
      </c>
      <c r="B261">
        <v>36</v>
      </c>
      <c r="D261" t="s">
        <v>8221</v>
      </c>
      <c r="E261">
        <v>94</v>
      </c>
    </row>
    <row r="262" spans="1:5">
      <c r="A262" t="s">
        <v>8219</v>
      </c>
      <c r="B262">
        <v>52</v>
      </c>
      <c r="D262" t="s">
        <v>8221</v>
      </c>
      <c r="E262">
        <v>129</v>
      </c>
    </row>
    <row r="263" spans="1:5">
      <c r="A263" t="s">
        <v>8219</v>
      </c>
      <c r="B263">
        <v>34</v>
      </c>
      <c r="D263" t="s">
        <v>8221</v>
      </c>
      <c r="E263">
        <v>1</v>
      </c>
    </row>
    <row r="264" spans="1:5">
      <c r="A264" t="s">
        <v>8219</v>
      </c>
      <c r="B264">
        <v>67</v>
      </c>
      <c r="D264" t="s">
        <v>8221</v>
      </c>
      <c r="E264">
        <v>4</v>
      </c>
    </row>
    <row r="265" spans="1:5">
      <c r="A265" t="s">
        <v>8219</v>
      </c>
      <c r="B265">
        <v>70</v>
      </c>
      <c r="D265" t="s">
        <v>8221</v>
      </c>
      <c r="E265">
        <v>3</v>
      </c>
    </row>
    <row r="266" spans="1:5">
      <c r="A266" t="s">
        <v>8219</v>
      </c>
      <c r="B266">
        <v>89</v>
      </c>
      <c r="D266" t="s">
        <v>8221</v>
      </c>
      <c r="E266">
        <v>135</v>
      </c>
    </row>
    <row r="267" spans="1:5">
      <c r="A267" t="s">
        <v>8219</v>
      </c>
      <c r="B267">
        <v>107</v>
      </c>
      <c r="D267" t="s">
        <v>8221</v>
      </c>
      <c r="E267">
        <v>10</v>
      </c>
    </row>
    <row r="268" spans="1:5">
      <c r="A268" t="s">
        <v>8219</v>
      </c>
      <c r="B268">
        <v>159</v>
      </c>
      <c r="D268" t="s">
        <v>8221</v>
      </c>
      <c r="E268">
        <v>0</v>
      </c>
    </row>
    <row r="269" spans="1:5">
      <c r="A269" t="s">
        <v>8219</v>
      </c>
      <c r="B269">
        <v>181</v>
      </c>
      <c r="D269" t="s">
        <v>8221</v>
      </c>
      <c r="E269">
        <v>6</v>
      </c>
    </row>
    <row r="270" spans="1:5">
      <c r="A270" t="s">
        <v>8219</v>
      </c>
      <c r="B270">
        <v>131</v>
      </c>
      <c r="D270" t="s">
        <v>8221</v>
      </c>
      <c r="E270">
        <v>36</v>
      </c>
    </row>
    <row r="271" spans="1:5">
      <c r="A271" t="s">
        <v>8219</v>
      </c>
      <c r="B271">
        <v>125</v>
      </c>
      <c r="D271" t="s">
        <v>8221</v>
      </c>
      <c r="E271">
        <v>336</v>
      </c>
    </row>
    <row r="272" spans="1:5">
      <c r="A272" t="s">
        <v>8219</v>
      </c>
      <c r="B272">
        <v>61</v>
      </c>
      <c r="D272" t="s">
        <v>8221</v>
      </c>
      <c r="E272">
        <v>34</v>
      </c>
    </row>
    <row r="273" spans="1:5">
      <c r="A273" t="s">
        <v>8219</v>
      </c>
      <c r="B273">
        <v>90</v>
      </c>
      <c r="D273" t="s">
        <v>8221</v>
      </c>
      <c r="E273">
        <v>10</v>
      </c>
    </row>
    <row r="274" spans="1:5">
      <c r="A274" t="s">
        <v>8219</v>
      </c>
      <c r="B274">
        <v>35</v>
      </c>
      <c r="D274" t="s">
        <v>8221</v>
      </c>
      <c r="E274">
        <v>201</v>
      </c>
    </row>
    <row r="275" spans="1:5">
      <c r="A275" t="s">
        <v>8219</v>
      </c>
      <c r="B275">
        <v>90</v>
      </c>
      <c r="D275" t="s">
        <v>8221</v>
      </c>
      <c r="E275">
        <v>296</v>
      </c>
    </row>
    <row r="276" spans="1:5">
      <c r="A276" t="s">
        <v>8219</v>
      </c>
      <c r="B276">
        <v>4</v>
      </c>
      <c r="D276" t="s">
        <v>8221</v>
      </c>
      <c r="E276">
        <v>7</v>
      </c>
    </row>
    <row r="277" spans="1:5">
      <c r="A277" t="s">
        <v>8219</v>
      </c>
      <c r="B277">
        <v>120</v>
      </c>
      <c r="D277" t="s">
        <v>8221</v>
      </c>
      <c r="E277">
        <v>7</v>
      </c>
    </row>
    <row r="278" spans="1:5">
      <c r="A278" t="s">
        <v>8219</v>
      </c>
      <c r="B278">
        <v>14</v>
      </c>
      <c r="D278" t="s">
        <v>8221</v>
      </c>
      <c r="E278">
        <v>1</v>
      </c>
    </row>
    <row r="279" spans="1:5">
      <c r="A279" t="s">
        <v>8219</v>
      </c>
      <c r="B279">
        <v>27</v>
      </c>
      <c r="D279" t="s">
        <v>8221</v>
      </c>
      <c r="E279">
        <v>114</v>
      </c>
    </row>
    <row r="280" spans="1:5">
      <c r="A280" t="s">
        <v>8219</v>
      </c>
      <c r="B280">
        <v>49</v>
      </c>
      <c r="D280" t="s">
        <v>8221</v>
      </c>
      <c r="E280">
        <v>29</v>
      </c>
    </row>
    <row r="281" spans="1:5">
      <c r="A281" t="s">
        <v>8219</v>
      </c>
      <c r="B281">
        <v>102</v>
      </c>
      <c r="D281" t="s">
        <v>8221</v>
      </c>
      <c r="E281">
        <v>890</v>
      </c>
    </row>
    <row r="282" spans="1:5">
      <c r="A282" t="s">
        <v>8219</v>
      </c>
      <c r="B282">
        <v>3</v>
      </c>
      <c r="D282" t="s">
        <v>8221</v>
      </c>
      <c r="E282">
        <v>31</v>
      </c>
    </row>
    <row r="283" spans="1:5">
      <c r="A283" t="s">
        <v>8219</v>
      </c>
      <c r="B283">
        <v>25</v>
      </c>
      <c r="D283" t="s">
        <v>8221</v>
      </c>
      <c r="E283">
        <v>21</v>
      </c>
    </row>
    <row r="284" spans="1:5">
      <c r="A284" t="s">
        <v>8219</v>
      </c>
      <c r="B284">
        <v>118</v>
      </c>
      <c r="D284" t="s">
        <v>8221</v>
      </c>
      <c r="E284">
        <v>37</v>
      </c>
    </row>
    <row r="285" spans="1:5">
      <c r="A285" t="s">
        <v>8219</v>
      </c>
      <c r="B285">
        <v>57</v>
      </c>
      <c r="D285" t="s">
        <v>8221</v>
      </c>
      <c r="E285">
        <v>7</v>
      </c>
    </row>
    <row r="286" spans="1:5">
      <c r="A286" t="s">
        <v>8219</v>
      </c>
      <c r="B286">
        <v>11</v>
      </c>
      <c r="D286" t="s">
        <v>8221</v>
      </c>
      <c r="E286">
        <v>4</v>
      </c>
    </row>
    <row r="287" spans="1:5">
      <c r="A287" t="s">
        <v>8219</v>
      </c>
      <c r="B287">
        <v>33</v>
      </c>
      <c r="D287" t="s">
        <v>8221</v>
      </c>
      <c r="E287">
        <v>5</v>
      </c>
    </row>
    <row r="288" spans="1:5">
      <c r="A288" t="s">
        <v>8219</v>
      </c>
      <c r="B288">
        <v>40</v>
      </c>
      <c r="D288" t="s">
        <v>8221</v>
      </c>
      <c r="E288">
        <v>0</v>
      </c>
    </row>
    <row r="289" spans="1:5">
      <c r="A289" t="s">
        <v>8219</v>
      </c>
      <c r="B289">
        <v>50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96</v>
      </c>
      <c r="D291" t="s">
        <v>8221</v>
      </c>
      <c r="E291">
        <v>2</v>
      </c>
    </row>
    <row r="292" spans="1:5">
      <c r="A292" t="s">
        <v>8219</v>
      </c>
      <c r="B292">
        <v>48</v>
      </c>
      <c r="D292" t="s">
        <v>8221</v>
      </c>
      <c r="E292">
        <v>0</v>
      </c>
    </row>
    <row r="293" spans="1:5">
      <c r="A293" t="s">
        <v>8219</v>
      </c>
      <c r="B293">
        <v>33</v>
      </c>
      <c r="D293" t="s">
        <v>8221</v>
      </c>
      <c r="E293">
        <v>338</v>
      </c>
    </row>
    <row r="294" spans="1:5">
      <c r="A294" t="s">
        <v>8219</v>
      </c>
      <c r="B294">
        <v>226</v>
      </c>
      <c r="D294" t="s">
        <v>8221</v>
      </c>
      <c r="E294">
        <v>4</v>
      </c>
    </row>
    <row r="295" spans="1:5">
      <c r="A295" t="s">
        <v>8219</v>
      </c>
      <c r="B295">
        <v>14</v>
      </c>
      <c r="D295" t="s">
        <v>8221</v>
      </c>
      <c r="E295">
        <v>1</v>
      </c>
    </row>
    <row r="296" spans="1:5">
      <c r="A296" t="s">
        <v>8219</v>
      </c>
      <c r="B296">
        <v>20</v>
      </c>
      <c r="D296" t="s">
        <v>8221</v>
      </c>
      <c r="E296">
        <v>28</v>
      </c>
    </row>
    <row r="297" spans="1:5">
      <c r="A297" t="s">
        <v>8219</v>
      </c>
      <c r="B297">
        <v>25</v>
      </c>
      <c r="D297" t="s">
        <v>8221</v>
      </c>
      <c r="E297">
        <v>12</v>
      </c>
    </row>
    <row r="298" spans="1:5">
      <c r="A298" t="s">
        <v>8219</v>
      </c>
      <c r="B298">
        <v>90</v>
      </c>
      <c r="D298" t="s">
        <v>8221</v>
      </c>
      <c r="E298">
        <v>16</v>
      </c>
    </row>
    <row r="299" spans="1:5">
      <c r="A299" t="s">
        <v>8219</v>
      </c>
      <c r="B299">
        <v>11</v>
      </c>
      <c r="D299" t="s">
        <v>8221</v>
      </c>
      <c r="E299">
        <v>4</v>
      </c>
    </row>
    <row r="300" spans="1:5">
      <c r="A300" t="s">
        <v>8219</v>
      </c>
      <c r="B300">
        <v>55</v>
      </c>
      <c r="D300" t="s">
        <v>8221</v>
      </c>
      <c r="E300">
        <v>4</v>
      </c>
    </row>
    <row r="301" spans="1:5">
      <c r="A301" t="s">
        <v>8219</v>
      </c>
      <c r="B301">
        <v>30</v>
      </c>
      <c r="D301" t="s">
        <v>8221</v>
      </c>
      <c r="E301">
        <v>10</v>
      </c>
    </row>
    <row r="302" spans="1:5">
      <c r="A302" t="s">
        <v>8219</v>
      </c>
      <c r="B302">
        <v>58</v>
      </c>
      <c r="D302" t="s">
        <v>8221</v>
      </c>
      <c r="E302">
        <v>0</v>
      </c>
    </row>
    <row r="303" spans="1:5">
      <c r="A303" t="s">
        <v>8219</v>
      </c>
      <c r="B303">
        <v>47</v>
      </c>
      <c r="D303" t="s">
        <v>8221</v>
      </c>
      <c r="E303">
        <v>6</v>
      </c>
    </row>
    <row r="304" spans="1:5">
      <c r="A304" t="s">
        <v>8219</v>
      </c>
      <c r="B304">
        <v>36</v>
      </c>
      <c r="D304" t="s">
        <v>8221</v>
      </c>
      <c r="E304">
        <v>0</v>
      </c>
    </row>
    <row r="305" spans="1:5">
      <c r="A305" t="s">
        <v>8219</v>
      </c>
      <c r="B305">
        <v>17</v>
      </c>
      <c r="D305" t="s">
        <v>8221</v>
      </c>
      <c r="E305">
        <v>1</v>
      </c>
    </row>
    <row r="306" spans="1:5">
      <c r="A306" t="s">
        <v>8219</v>
      </c>
      <c r="B306">
        <v>104</v>
      </c>
      <c r="D306" t="s">
        <v>8221</v>
      </c>
      <c r="E306">
        <v>0</v>
      </c>
    </row>
    <row r="307" spans="1:5">
      <c r="A307" t="s">
        <v>8219</v>
      </c>
      <c r="B307">
        <v>47</v>
      </c>
      <c r="D307" t="s">
        <v>8221</v>
      </c>
      <c r="E307">
        <v>44</v>
      </c>
    </row>
    <row r="308" spans="1:5">
      <c r="A308" t="s">
        <v>8219</v>
      </c>
      <c r="B308">
        <v>38</v>
      </c>
      <c r="D308" t="s">
        <v>8221</v>
      </c>
      <c r="E308">
        <v>0</v>
      </c>
    </row>
    <row r="309" spans="1:5">
      <c r="A309" t="s">
        <v>8219</v>
      </c>
      <c r="B309">
        <v>81</v>
      </c>
      <c r="D309" t="s">
        <v>8221</v>
      </c>
      <c r="E309">
        <v>3</v>
      </c>
    </row>
    <row r="310" spans="1:5">
      <c r="A310" t="s">
        <v>8219</v>
      </c>
      <c r="B310">
        <v>55</v>
      </c>
      <c r="D310" t="s">
        <v>8221</v>
      </c>
      <c r="E310">
        <v>0</v>
      </c>
    </row>
    <row r="311" spans="1:5">
      <c r="A311" t="s">
        <v>8219</v>
      </c>
      <c r="B311">
        <v>41</v>
      </c>
      <c r="D311" t="s">
        <v>8221</v>
      </c>
      <c r="E311">
        <v>52</v>
      </c>
    </row>
    <row r="312" spans="1:5">
      <c r="A312" t="s">
        <v>8219</v>
      </c>
      <c r="B312">
        <v>79</v>
      </c>
      <c r="D312" t="s">
        <v>8221</v>
      </c>
      <c r="E312">
        <v>0</v>
      </c>
    </row>
    <row r="313" spans="1:5">
      <c r="A313" t="s">
        <v>8219</v>
      </c>
      <c r="B313">
        <v>16</v>
      </c>
      <c r="D313" t="s">
        <v>8221</v>
      </c>
      <c r="E313">
        <v>1</v>
      </c>
    </row>
    <row r="314" spans="1:5">
      <c r="A314" t="s">
        <v>8219</v>
      </c>
      <c r="B314">
        <v>8</v>
      </c>
      <c r="D314" t="s">
        <v>8221</v>
      </c>
      <c r="E314">
        <v>1</v>
      </c>
    </row>
    <row r="315" spans="1:5">
      <c r="A315" t="s">
        <v>8219</v>
      </c>
      <c r="B315">
        <v>95</v>
      </c>
      <c r="D315" t="s">
        <v>8221</v>
      </c>
      <c r="E315">
        <v>2</v>
      </c>
    </row>
    <row r="316" spans="1:5">
      <c r="A316" t="s">
        <v>8219</v>
      </c>
      <c r="B316">
        <v>25</v>
      </c>
      <c r="D316" t="s">
        <v>8221</v>
      </c>
      <c r="E316">
        <v>9</v>
      </c>
    </row>
    <row r="317" spans="1:5">
      <c r="A317" t="s">
        <v>8219</v>
      </c>
      <c r="B317">
        <v>19</v>
      </c>
      <c r="D317" t="s">
        <v>8221</v>
      </c>
      <c r="E317">
        <v>5</v>
      </c>
    </row>
    <row r="318" spans="1:5">
      <c r="A318" t="s">
        <v>8219</v>
      </c>
      <c r="B318">
        <v>90</v>
      </c>
      <c r="D318" t="s">
        <v>8221</v>
      </c>
      <c r="E318">
        <v>57</v>
      </c>
    </row>
    <row r="319" spans="1:5">
      <c r="A319" t="s">
        <v>8219</v>
      </c>
      <c r="B319">
        <v>41</v>
      </c>
      <c r="D319" t="s">
        <v>8221</v>
      </c>
      <c r="E319">
        <v>3</v>
      </c>
    </row>
    <row r="320" spans="1:5">
      <c r="A320" t="s">
        <v>8219</v>
      </c>
      <c r="B320">
        <v>30</v>
      </c>
      <c r="D320" t="s">
        <v>8221</v>
      </c>
      <c r="E320">
        <v>1</v>
      </c>
    </row>
    <row r="321" spans="1:5">
      <c r="A321" t="s">
        <v>8219</v>
      </c>
      <c r="B321">
        <v>38</v>
      </c>
      <c r="D321" t="s">
        <v>8221</v>
      </c>
      <c r="E321">
        <v>6</v>
      </c>
    </row>
    <row r="322" spans="1:5">
      <c r="A322" t="s">
        <v>8219</v>
      </c>
      <c r="B322">
        <v>3</v>
      </c>
      <c r="D322" t="s">
        <v>8221</v>
      </c>
      <c r="E322">
        <v>48</v>
      </c>
    </row>
    <row r="323" spans="1:5">
      <c r="A323" t="s">
        <v>8219</v>
      </c>
      <c r="B323">
        <v>6</v>
      </c>
      <c r="D323" t="s">
        <v>8221</v>
      </c>
      <c r="E323">
        <v>2</v>
      </c>
    </row>
    <row r="324" spans="1:5">
      <c r="A324" t="s">
        <v>8219</v>
      </c>
      <c r="B324">
        <v>10</v>
      </c>
      <c r="D324" t="s">
        <v>8221</v>
      </c>
      <c r="E324">
        <v>4</v>
      </c>
    </row>
    <row r="325" spans="1:5">
      <c r="A325" t="s">
        <v>8219</v>
      </c>
      <c r="B325">
        <v>147</v>
      </c>
      <c r="D325" t="s">
        <v>8221</v>
      </c>
      <c r="E325">
        <v>5</v>
      </c>
    </row>
    <row r="326" spans="1:5">
      <c r="A326" t="s">
        <v>8219</v>
      </c>
      <c r="B326">
        <v>199</v>
      </c>
      <c r="D326" t="s">
        <v>8221</v>
      </c>
      <c r="E326">
        <v>79</v>
      </c>
    </row>
    <row r="327" spans="1:5">
      <c r="A327" t="s">
        <v>8219</v>
      </c>
      <c r="B327">
        <v>50</v>
      </c>
      <c r="D327" t="s">
        <v>8221</v>
      </c>
      <c r="E327">
        <v>2</v>
      </c>
    </row>
    <row r="328" spans="1:5">
      <c r="A328" t="s">
        <v>8219</v>
      </c>
      <c r="B328">
        <v>21</v>
      </c>
      <c r="D328" t="s">
        <v>8221</v>
      </c>
      <c r="E328">
        <v>11</v>
      </c>
    </row>
    <row r="329" spans="1:5">
      <c r="A329" t="s">
        <v>8219</v>
      </c>
      <c r="B329">
        <v>24</v>
      </c>
      <c r="D329" t="s">
        <v>8221</v>
      </c>
      <c r="E329">
        <v>11</v>
      </c>
    </row>
    <row r="330" spans="1:5">
      <c r="A330" t="s">
        <v>8219</v>
      </c>
      <c r="B330">
        <v>32</v>
      </c>
      <c r="D330" t="s">
        <v>8221</v>
      </c>
      <c r="E330">
        <v>1</v>
      </c>
    </row>
    <row r="331" spans="1:5">
      <c r="A331" t="s">
        <v>8219</v>
      </c>
      <c r="B331">
        <v>62</v>
      </c>
      <c r="D331" t="s">
        <v>8221</v>
      </c>
      <c r="E331">
        <v>3</v>
      </c>
    </row>
    <row r="332" spans="1:5">
      <c r="A332" t="s">
        <v>8219</v>
      </c>
      <c r="B332">
        <v>9</v>
      </c>
      <c r="D332" t="s">
        <v>8221</v>
      </c>
      <c r="E332">
        <v>5</v>
      </c>
    </row>
    <row r="333" spans="1:5">
      <c r="A333" t="s">
        <v>8219</v>
      </c>
      <c r="B333">
        <v>38</v>
      </c>
      <c r="D333" t="s">
        <v>8221</v>
      </c>
      <c r="E333">
        <v>12</v>
      </c>
    </row>
    <row r="334" spans="1:5">
      <c r="A334" t="s">
        <v>8219</v>
      </c>
      <c r="B334">
        <v>54</v>
      </c>
      <c r="D334" t="s">
        <v>8221</v>
      </c>
      <c r="E334">
        <v>2</v>
      </c>
    </row>
    <row r="335" spans="1:5">
      <c r="A335" t="s">
        <v>8219</v>
      </c>
      <c r="B335">
        <v>37</v>
      </c>
      <c r="D335" t="s">
        <v>8221</v>
      </c>
      <c r="E335">
        <v>5</v>
      </c>
    </row>
    <row r="336" spans="1:5">
      <c r="A336" t="s">
        <v>8219</v>
      </c>
      <c r="B336">
        <v>39</v>
      </c>
      <c r="D336" t="s">
        <v>8221</v>
      </c>
      <c r="E336">
        <v>21</v>
      </c>
    </row>
    <row r="337" spans="1:5">
      <c r="A337" t="s">
        <v>8219</v>
      </c>
      <c r="B337">
        <v>34</v>
      </c>
      <c r="D337" t="s">
        <v>8221</v>
      </c>
      <c r="E337">
        <v>0</v>
      </c>
    </row>
    <row r="338" spans="1:5">
      <c r="A338" t="s">
        <v>8219</v>
      </c>
      <c r="B338">
        <v>55</v>
      </c>
      <c r="D338" t="s">
        <v>8221</v>
      </c>
      <c r="E338">
        <v>45</v>
      </c>
    </row>
    <row r="339" spans="1:5">
      <c r="A339" t="s">
        <v>8219</v>
      </c>
      <c r="B339">
        <v>32</v>
      </c>
      <c r="D339" t="s">
        <v>8221</v>
      </c>
      <c r="E339">
        <v>29</v>
      </c>
    </row>
    <row r="340" spans="1:5">
      <c r="A340" t="s">
        <v>8219</v>
      </c>
      <c r="B340">
        <v>25</v>
      </c>
      <c r="D340" t="s">
        <v>8221</v>
      </c>
      <c r="E340">
        <v>2</v>
      </c>
    </row>
    <row r="341" spans="1:5">
      <c r="A341" t="s">
        <v>8219</v>
      </c>
      <c r="B341">
        <v>33</v>
      </c>
      <c r="D341" t="s">
        <v>8221</v>
      </c>
      <c r="E341">
        <v>30</v>
      </c>
    </row>
    <row r="342" spans="1:5">
      <c r="A342" t="s">
        <v>8219</v>
      </c>
      <c r="B342">
        <v>104</v>
      </c>
      <c r="D342" t="s">
        <v>8221</v>
      </c>
      <c r="E342">
        <v>8</v>
      </c>
    </row>
    <row r="343" spans="1:5">
      <c r="A343" t="s">
        <v>8219</v>
      </c>
      <c r="B343">
        <v>184</v>
      </c>
      <c r="D343" t="s">
        <v>8221</v>
      </c>
      <c r="E343">
        <v>1</v>
      </c>
    </row>
    <row r="344" spans="1:5">
      <c r="A344" t="s">
        <v>8219</v>
      </c>
      <c r="B344">
        <v>119</v>
      </c>
      <c r="D344" t="s">
        <v>8221</v>
      </c>
      <c r="E344">
        <v>14</v>
      </c>
    </row>
    <row r="345" spans="1:5">
      <c r="A345" t="s">
        <v>8219</v>
      </c>
      <c r="B345">
        <v>59</v>
      </c>
      <c r="D345" t="s">
        <v>8221</v>
      </c>
      <c r="E345">
        <v>24</v>
      </c>
    </row>
    <row r="346" spans="1:5">
      <c r="A346" t="s">
        <v>8219</v>
      </c>
      <c r="B346">
        <v>113</v>
      </c>
      <c r="D346" t="s">
        <v>8221</v>
      </c>
      <c r="E346">
        <v>2</v>
      </c>
    </row>
    <row r="347" spans="1:5">
      <c r="A347" t="s">
        <v>8219</v>
      </c>
      <c r="B347">
        <v>84</v>
      </c>
      <c r="D347" t="s">
        <v>8221</v>
      </c>
      <c r="E347">
        <v>21</v>
      </c>
    </row>
    <row r="348" spans="1:5">
      <c r="A348" t="s">
        <v>8219</v>
      </c>
      <c r="B348">
        <v>74</v>
      </c>
      <c r="D348" t="s">
        <v>8221</v>
      </c>
      <c r="E348">
        <v>7</v>
      </c>
    </row>
    <row r="349" spans="1:5">
      <c r="A349" t="s">
        <v>8219</v>
      </c>
      <c r="B349">
        <v>216</v>
      </c>
      <c r="D349" t="s">
        <v>8221</v>
      </c>
      <c r="E349">
        <v>0</v>
      </c>
    </row>
    <row r="350" spans="1:5">
      <c r="A350" t="s">
        <v>8219</v>
      </c>
      <c r="B350">
        <v>39</v>
      </c>
      <c r="D350" t="s">
        <v>8221</v>
      </c>
      <c r="E350">
        <v>4</v>
      </c>
    </row>
    <row r="351" spans="1:5">
      <c r="A351" t="s">
        <v>8219</v>
      </c>
      <c r="B351">
        <v>21</v>
      </c>
      <c r="D351" t="s">
        <v>8221</v>
      </c>
      <c r="E351">
        <v>32</v>
      </c>
    </row>
    <row r="352" spans="1:5">
      <c r="A352" t="s">
        <v>8219</v>
      </c>
      <c r="B352">
        <v>30</v>
      </c>
      <c r="D352" t="s">
        <v>8221</v>
      </c>
      <c r="E352">
        <v>4</v>
      </c>
    </row>
    <row r="353" spans="1:5">
      <c r="A353" t="s">
        <v>8219</v>
      </c>
      <c r="B353">
        <v>37</v>
      </c>
      <c r="D353" t="s">
        <v>8221</v>
      </c>
      <c r="E353">
        <v>9</v>
      </c>
    </row>
    <row r="354" spans="1:5">
      <c r="A354" t="s">
        <v>8219</v>
      </c>
      <c r="B354">
        <v>202</v>
      </c>
      <c r="D354" t="s">
        <v>8221</v>
      </c>
      <c r="E354">
        <v>17</v>
      </c>
    </row>
    <row r="355" spans="1:5">
      <c r="A355" t="s">
        <v>8219</v>
      </c>
      <c r="B355">
        <v>37</v>
      </c>
      <c r="D355" t="s">
        <v>8221</v>
      </c>
      <c r="E355">
        <v>5</v>
      </c>
    </row>
    <row r="356" spans="1:5">
      <c r="A356" t="s">
        <v>8219</v>
      </c>
      <c r="B356">
        <v>28</v>
      </c>
      <c r="D356" t="s">
        <v>8221</v>
      </c>
      <c r="E356">
        <v>53</v>
      </c>
    </row>
    <row r="357" spans="1:5">
      <c r="A357" t="s">
        <v>8219</v>
      </c>
      <c r="B357">
        <v>26</v>
      </c>
      <c r="D357" t="s">
        <v>8221</v>
      </c>
      <c r="E357">
        <v>7</v>
      </c>
    </row>
    <row r="358" spans="1:5">
      <c r="A358" t="s">
        <v>8219</v>
      </c>
      <c r="B358">
        <v>61</v>
      </c>
      <c r="D358" t="s">
        <v>8221</v>
      </c>
      <c r="E358">
        <v>72</v>
      </c>
    </row>
    <row r="359" spans="1:5">
      <c r="A359" t="s">
        <v>8219</v>
      </c>
      <c r="B359">
        <v>115</v>
      </c>
      <c r="D359" t="s">
        <v>8221</v>
      </c>
      <c r="E359">
        <v>0</v>
      </c>
    </row>
    <row r="360" spans="1:5">
      <c r="A360" t="s">
        <v>8219</v>
      </c>
      <c r="B360">
        <v>181</v>
      </c>
      <c r="D360" t="s">
        <v>8221</v>
      </c>
      <c r="E360">
        <v>2</v>
      </c>
    </row>
    <row r="361" spans="1:5">
      <c r="A361" t="s">
        <v>8219</v>
      </c>
      <c r="B361">
        <v>110</v>
      </c>
      <c r="D361" t="s">
        <v>8221</v>
      </c>
      <c r="E361">
        <v>8</v>
      </c>
    </row>
    <row r="362" spans="1:5">
      <c r="A362" t="s">
        <v>8219</v>
      </c>
      <c r="B362">
        <v>269</v>
      </c>
      <c r="D362" t="s">
        <v>8221</v>
      </c>
      <c r="E362">
        <v>2</v>
      </c>
    </row>
    <row r="363" spans="1:5">
      <c r="A363" t="s">
        <v>8219</v>
      </c>
      <c r="B363">
        <v>79</v>
      </c>
      <c r="D363" t="s">
        <v>8221</v>
      </c>
      <c r="E363">
        <v>0</v>
      </c>
    </row>
    <row r="364" spans="1:5">
      <c r="A364" t="s">
        <v>8219</v>
      </c>
      <c r="B364">
        <v>104</v>
      </c>
      <c r="D364" t="s">
        <v>8221</v>
      </c>
      <c r="E364">
        <v>3</v>
      </c>
    </row>
    <row r="365" spans="1:5">
      <c r="A365" t="s">
        <v>8219</v>
      </c>
      <c r="B365">
        <v>34</v>
      </c>
      <c r="D365" t="s">
        <v>8221</v>
      </c>
      <c r="E365">
        <v>4</v>
      </c>
    </row>
    <row r="366" spans="1:5">
      <c r="A366" t="s">
        <v>8219</v>
      </c>
      <c r="B366">
        <v>167</v>
      </c>
      <c r="D366" t="s">
        <v>8221</v>
      </c>
      <c r="E366">
        <v>3</v>
      </c>
    </row>
    <row r="367" spans="1:5">
      <c r="A367" t="s">
        <v>8219</v>
      </c>
      <c r="B367">
        <v>183</v>
      </c>
      <c r="D367" t="s">
        <v>8221</v>
      </c>
      <c r="E367">
        <v>6</v>
      </c>
    </row>
    <row r="368" spans="1:5">
      <c r="A368" t="s">
        <v>8219</v>
      </c>
      <c r="B368">
        <v>71</v>
      </c>
      <c r="D368" t="s">
        <v>8221</v>
      </c>
      <c r="E368">
        <v>0</v>
      </c>
    </row>
    <row r="369" spans="1:5">
      <c r="A369" t="s">
        <v>8219</v>
      </c>
      <c r="B369">
        <v>69</v>
      </c>
      <c r="D369" t="s">
        <v>8221</v>
      </c>
      <c r="E369">
        <v>0</v>
      </c>
    </row>
    <row r="370" spans="1:5">
      <c r="A370" t="s">
        <v>8219</v>
      </c>
      <c r="B370">
        <v>270</v>
      </c>
      <c r="D370" t="s">
        <v>8221</v>
      </c>
      <c r="E370">
        <v>0</v>
      </c>
    </row>
    <row r="371" spans="1:5">
      <c r="A371" t="s">
        <v>8219</v>
      </c>
      <c r="B371">
        <v>193</v>
      </c>
      <c r="D371" t="s">
        <v>8221</v>
      </c>
      <c r="E371">
        <v>8</v>
      </c>
    </row>
    <row r="372" spans="1:5">
      <c r="A372" t="s">
        <v>8219</v>
      </c>
      <c r="B372">
        <v>57</v>
      </c>
      <c r="D372" t="s">
        <v>8221</v>
      </c>
      <c r="E372">
        <v>5</v>
      </c>
    </row>
    <row r="373" spans="1:5">
      <c r="A373" t="s">
        <v>8219</v>
      </c>
      <c r="B373">
        <v>200</v>
      </c>
      <c r="D373" t="s">
        <v>8221</v>
      </c>
      <c r="E373">
        <v>0</v>
      </c>
    </row>
    <row r="374" spans="1:5">
      <c r="A374" t="s">
        <v>8219</v>
      </c>
      <c r="B374">
        <v>88</v>
      </c>
      <c r="D374" t="s">
        <v>8221</v>
      </c>
      <c r="E374">
        <v>2</v>
      </c>
    </row>
    <row r="375" spans="1:5">
      <c r="A375" t="s">
        <v>8219</v>
      </c>
      <c r="B375">
        <v>213</v>
      </c>
      <c r="D375" t="s">
        <v>8221</v>
      </c>
      <c r="E375">
        <v>24</v>
      </c>
    </row>
    <row r="376" spans="1:5">
      <c r="A376" t="s">
        <v>8219</v>
      </c>
      <c r="B376">
        <v>20</v>
      </c>
      <c r="D376" t="s">
        <v>8221</v>
      </c>
      <c r="E376">
        <v>0</v>
      </c>
    </row>
    <row r="377" spans="1:5">
      <c r="A377" t="s">
        <v>8219</v>
      </c>
      <c r="B377">
        <v>50</v>
      </c>
      <c r="D377" t="s">
        <v>8221</v>
      </c>
      <c r="E377">
        <v>9</v>
      </c>
    </row>
    <row r="378" spans="1:5">
      <c r="A378" t="s">
        <v>8219</v>
      </c>
      <c r="B378">
        <v>115</v>
      </c>
      <c r="D378" t="s">
        <v>8221</v>
      </c>
      <c r="E378">
        <v>0</v>
      </c>
    </row>
    <row r="379" spans="1:5">
      <c r="A379" t="s">
        <v>8219</v>
      </c>
      <c r="B379">
        <v>186</v>
      </c>
      <c r="D379" t="s">
        <v>8221</v>
      </c>
      <c r="E379">
        <v>1</v>
      </c>
    </row>
    <row r="380" spans="1:5">
      <c r="A380" t="s">
        <v>8219</v>
      </c>
      <c r="B380">
        <v>18</v>
      </c>
      <c r="D380" t="s">
        <v>8221</v>
      </c>
      <c r="E380">
        <v>10</v>
      </c>
    </row>
    <row r="381" spans="1:5">
      <c r="A381" t="s">
        <v>8219</v>
      </c>
      <c r="B381">
        <v>176</v>
      </c>
      <c r="D381" t="s">
        <v>8221</v>
      </c>
      <c r="E381">
        <v>1</v>
      </c>
    </row>
    <row r="382" spans="1:5">
      <c r="A382" t="s">
        <v>8219</v>
      </c>
      <c r="B382">
        <v>34</v>
      </c>
      <c r="D382" t="s">
        <v>8221</v>
      </c>
      <c r="E382">
        <v>0</v>
      </c>
    </row>
    <row r="383" spans="1:5">
      <c r="A383" t="s">
        <v>8219</v>
      </c>
      <c r="B383">
        <v>112</v>
      </c>
      <c r="D383" t="s">
        <v>8221</v>
      </c>
      <c r="E383">
        <v>20</v>
      </c>
    </row>
    <row r="384" spans="1:5">
      <c r="A384" t="s">
        <v>8219</v>
      </c>
      <c r="B384">
        <v>47</v>
      </c>
      <c r="D384" t="s">
        <v>8221</v>
      </c>
      <c r="E384">
        <v>30</v>
      </c>
    </row>
    <row r="385" spans="1:5">
      <c r="A385" t="s">
        <v>8219</v>
      </c>
      <c r="B385">
        <v>38</v>
      </c>
      <c r="D385" t="s">
        <v>8221</v>
      </c>
      <c r="E385">
        <v>6</v>
      </c>
    </row>
    <row r="386" spans="1:5">
      <c r="A386" t="s">
        <v>8219</v>
      </c>
      <c r="B386">
        <v>28</v>
      </c>
      <c r="D386" t="s">
        <v>8221</v>
      </c>
      <c r="E386">
        <v>15</v>
      </c>
    </row>
    <row r="387" spans="1:5">
      <c r="A387" t="s">
        <v>8219</v>
      </c>
      <c r="B387">
        <v>78</v>
      </c>
      <c r="D387" t="s">
        <v>8221</v>
      </c>
      <c r="E387">
        <v>5</v>
      </c>
    </row>
    <row r="388" spans="1:5">
      <c r="A388" t="s">
        <v>8219</v>
      </c>
      <c r="B388">
        <v>23</v>
      </c>
      <c r="D388" t="s">
        <v>8221</v>
      </c>
      <c r="E388">
        <v>0</v>
      </c>
    </row>
    <row r="389" spans="1:5">
      <c r="A389" t="s">
        <v>8219</v>
      </c>
      <c r="B389">
        <v>40</v>
      </c>
      <c r="D389" t="s">
        <v>8221</v>
      </c>
      <c r="E389">
        <v>0</v>
      </c>
    </row>
    <row r="390" spans="1:5">
      <c r="A390" t="s">
        <v>8219</v>
      </c>
      <c r="B390">
        <v>13</v>
      </c>
      <c r="D390" t="s">
        <v>8221</v>
      </c>
      <c r="E390">
        <v>28</v>
      </c>
    </row>
    <row r="391" spans="1:5">
      <c r="A391" t="s">
        <v>8219</v>
      </c>
      <c r="B391">
        <v>18</v>
      </c>
      <c r="D391" t="s">
        <v>8221</v>
      </c>
      <c r="E391">
        <v>0</v>
      </c>
    </row>
    <row r="392" spans="1:5">
      <c r="A392" t="s">
        <v>8219</v>
      </c>
      <c r="B392">
        <v>22</v>
      </c>
      <c r="D392" t="s">
        <v>8221</v>
      </c>
      <c r="E392">
        <v>5</v>
      </c>
    </row>
    <row r="393" spans="1:5">
      <c r="A393" t="s">
        <v>8219</v>
      </c>
      <c r="B393">
        <v>79</v>
      </c>
      <c r="D393" t="s">
        <v>8221</v>
      </c>
      <c r="E393">
        <v>7</v>
      </c>
    </row>
    <row r="394" spans="1:5">
      <c r="A394" t="s">
        <v>8219</v>
      </c>
      <c r="B394">
        <v>14</v>
      </c>
      <c r="D394" t="s">
        <v>8221</v>
      </c>
      <c r="E394">
        <v>30</v>
      </c>
    </row>
    <row r="395" spans="1:5">
      <c r="A395" t="s">
        <v>8219</v>
      </c>
      <c r="B395">
        <v>51</v>
      </c>
      <c r="D395" t="s">
        <v>8221</v>
      </c>
      <c r="E395">
        <v>2</v>
      </c>
    </row>
    <row r="396" spans="1:5">
      <c r="A396" t="s">
        <v>8219</v>
      </c>
      <c r="B396">
        <v>54</v>
      </c>
      <c r="D396" t="s">
        <v>8221</v>
      </c>
      <c r="E396">
        <v>30</v>
      </c>
    </row>
    <row r="397" spans="1:5">
      <c r="A397" t="s">
        <v>8219</v>
      </c>
      <c r="B397">
        <v>70</v>
      </c>
      <c r="D397" t="s">
        <v>8221</v>
      </c>
      <c r="E397">
        <v>2</v>
      </c>
    </row>
    <row r="398" spans="1:5">
      <c r="A398" t="s">
        <v>8219</v>
      </c>
      <c r="B398">
        <v>44</v>
      </c>
      <c r="D398" t="s">
        <v>8221</v>
      </c>
      <c r="E398">
        <v>0</v>
      </c>
    </row>
    <row r="399" spans="1:5">
      <c r="A399" t="s">
        <v>8219</v>
      </c>
      <c r="B399">
        <v>55</v>
      </c>
      <c r="D399" t="s">
        <v>8221</v>
      </c>
      <c r="E399">
        <v>2</v>
      </c>
    </row>
    <row r="400" spans="1:5">
      <c r="A400" t="s">
        <v>8219</v>
      </c>
      <c r="B400">
        <v>15</v>
      </c>
      <c r="D400" t="s">
        <v>8221</v>
      </c>
      <c r="E400">
        <v>1</v>
      </c>
    </row>
    <row r="401" spans="1:5">
      <c r="A401" t="s">
        <v>8219</v>
      </c>
      <c r="B401">
        <v>27</v>
      </c>
      <c r="D401" t="s">
        <v>8221</v>
      </c>
      <c r="E401">
        <v>2</v>
      </c>
    </row>
    <row r="402" spans="1:5">
      <c r="A402" t="s">
        <v>8219</v>
      </c>
      <c r="B402">
        <v>21</v>
      </c>
      <c r="D402" t="s">
        <v>8221</v>
      </c>
      <c r="E402">
        <v>14</v>
      </c>
    </row>
    <row r="403" spans="1:5">
      <c r="A403" t="s">
        <v>8219</v>
      </c>
      <c r="B403">
        <v>162</v>
      </c>
      <c r="D403" t="s">
        <v>8221</v>
      </c>
      <c r="E403">
        <v>31</v>
      </c>
    </row>
    <row r="404" spans="1:5">
      <c r="A404" t="s">
        <v>8219</v>
      </c>
      <c r="B404">
        <v>23</v>
      </c>
      <c r="D404" t="s">
        <v>8221</v>
      </c>
      <c r="E404">
        <v>16</v>
      </c>
    </row>
    <row r="405" spans="1:5">
      <c r="A405" t="s">
        <v>8219</v>
      </c>
      <c r="B405">
        <v>45</v>
      </c>
      <c r="D405" t="s">
        <v>8221</v>
      </c>
      <c r="E405">
        <v>12</v>
      </c>
    </row>
    <row r="406" spans="1:5">
      <c r="A406" t="s">
        <v>8219</v>
      </c>
      <c r="B406">
        <v>56</v>
      </c>
      <c r="D406" t="s">
        <v>8221</v>
      </c>
      <c r="E406">
        <v>96</v>
      </c>
    </row>
    <row r="407" spans="1:5">
      <c r="A407" t="s">
        <v>8219</v>
      </c>
      <c r="B407">
        <v>46</v>
      </c>
      <c r="D407" t="s">
        <v>8221</v>
      </c>
      <c r="E407">
        <v>16</v>
      </c>
    </row>
    <row r="408" spans="1:5">
      <c r="A408" t="s">
        <v>8219</v>
      </c>
      <c r="B408">
        <v>34</v>
      </c>
      <c r="D408" t="s">
        <v>8221</v>
      </c>
      <c r="E408">
        <v>5</v>
      </c>
    </row>
    <row r="409" spans="1:5">
      <c r="A409" t="s">
        <v>8219</v>
      </c>
      <c r="B409">
        <v>98</v>
      </c>
      <c r="D409" t="s">
        <v>8221</v>
      </c>
      <c r="E409">
        <v>0</v>
      </c>
    </row>
    <row r="410" spans="1:5">
      <c r="A410" t="s">
        <v>8219</v>
      </c>
      <c r="B410">
        <v>46</v>
      </c>
      <c r="D410" t="s">
        <v>8221</v>
      </c>
      <c r="E410">
        <v>8</v>
      </c>
    </row>
    <row r="411" spans="1:5">
      <c r="A411" t="s">
        <v>8219</v>
      </c>
      <c r="B411">
        <v>10</v>
      </c>
      <c r="D411" t="s">
        <v>8221</v>
      </c>
      <c r="E411">
        <v>7</v>
      </c>
    </row>
    <row r="412" spans="1:5">
      <c r="A412" t="s">
        <v>8219</v>
      </c>
      <c r="B412">
        <v>76</v>
      </c>
      <c r="D412" t="s">
        <v>8221</v>
      </c>
      <c r="E412">
        <v>24</v>
      </c>
    </row>
    <row r="413" spans="1:5">
      <c r="A413" t="s">
        <v>8219</v>
      </c>
      <c r="B413">
        <v>104</v>
      </c>
      <c r="D413" t="s">
        <v>8221</v>
      </c>
      <c r="E413">
        <v>121</v>
      </c>
    </row>
    <row r="414" spans="1:5">
      <c r="A414" t="s">
        <v>8219</v>
      </c>
      <c r="B414">
        <v>87</v>
      </c>
      <c r="D414" t="s">
        <v>8221</v>
      </c>
      <c r="E414">
        <v>196</v>
      </c>
    </row>
    <row r="415" spans="1:5">
      <c r="A415" t="s">
        <v>8219</v>
      </c>
      <c r="B415">
        <v>29</v>
      </c>
      <c r="D415" t="s">
        <v>8221</v>
      </c>
      <c r="E415">
        <v>5</v>
      </c>
    </row>
    <row r="416" spans="1:5">
      <c r="A416" t="s">
        <v>8219</v>
      </c>
      <c r="B416">
        <v>51</v>
      </c>
      <c r="D416" t="s">
        <v>8221</v>
      </c>
      <c r="E416">
        <v>73</v>
      </c>
    </row>
    <row r="417" spans="1:5">
      <c r="A417" t="s">
        <v>8219</v>
      </c>
      <c r="B417">
        <v>12</v>
      </c>
      <c r="D417" t="s">
        <v>8221</v>
      </c>
      <c r="E417">
        <v>93</v>
      </c>
    </row>
    <row r="418" spans="1:5">
      <c r="A418" t="s">
        <v>8219</v>
      </c>
      <c r="B418">
        <v>72</v>
      </c>
      <c r="D418" t="s">
        <v>8221</v>
      </c>
      <c r="E418">
        <v>17</v>
      </c>
    </row>
    <row r="419" spans="1:5">
      <c r="A419" t="s">
        <v>8219</v>
      </c>
      <c r="B419">
        <v>21</v>
      </c>
      <c r="D419" t="s">
        <v>8221</v>
      </c>
      <c r="E419">
        <v>7</v>
      </c>
    </row>
    <row r="420" spans="1:5">
      <c r="A420" t="s">
        <v>8219</v>
      </c>
      <c r="B420">
        <v>42</v>
      </c>
      <c r="D420" t="s">
        <v>8221</v>
      </c>
      <c r="E420">
        <v>17</v>
      </c>
    </row>
    <row r="421" spans="1:5">
      <c r="A421" t="s">
        <v>8219</v>
      </c>
      <c r="B421">
        <v>71</v>
      </c>
      <c r="D421" t="s">
        <v>8221</v>
      </c>
      <c r="E421">
        <v>171</v>
      </c>
    </row>
    <row r="422" spans="1:5">
      <c r="A422" t="s">
        <v>8219</v>
      </c>
      <c r="B422">
        <v>168</v>
      </c>
      <c r="D422" t="s">
        <v>8221</v>
      </c>
      <c r="E422">
        <v>188</v>
      </c>
    </row>
    <row r="423" spans="1:5">
      <c r="A423" t="s">
        <v>8219</v>
      </c>
      <c r="B423">
        <v>19</v>
      </c>
      <c r="D423" t="s">
        <v>8221</v>
      </c>
      <c r="E423">
        <v>110</v>
      </c>
    </row>
    <row r="424" spans="1:5">
      <c r="A424" t="s">
        <v>8219</v>
      </c>
      <c r="B424">
        <v>37</v>
      </c>
      <c r="D424" t="s">
        <v>8221</v>
      </c>
      <c r="E424">
        <v>37</v>
      </c>
    </row>
    <row r="425" spans="1:5">
      <c r="A425" t="s">
        <v>8219</v>
      </c>
      <c r="B425">
        <v>36</v>
      </c>
      <c r="D425" t="s">
        <v>8221</v>
      </c>
      <c r="E425">
        <v>9</v>
      </c>
    </row>
    <row r="426" spans="1:5">
      <c r="A426" t="s">
        <v>8219</v>
      </c>
      <c r="B426">
        <v>14</v>
      </c>
      <c r="D426" t="s">
        <v>8221</v>
      </c>
      <c r="E426">
        <v>29</v>
      </c>
    </row>
    <row r="427" spans="1:5">
      <c r="A427" t="s">
        <v>8219</v>
      </c>
      <c r="B427">
        <v>18</v>
      </c>
      <c r="D427" t="s">
        <v>8221</v>
      </c>
      <c r="E427">
        <v>6</v>
      </c>
    </row>
    <row r="428" spans="1:5">
      <c r="A428" t="s">
        <v>8219</v>
      </c>
      <c r="B428">
        <v>82</v>
      </c>
      <c r="D428" t="s">
        <v>8221</v>
      </c>
      <c r="E428">
        <v>30</v>
      </c>
    </row>
    <row r="429" spans="1:5">
      <c r="A429" t="s">
        <v>8219</v>
      </c>
      <c r="B429">
        <v>43</v>
      </c>
      <c r="D429" t="s">
        <v>8221</v>
      </c>
      <c r="E429">
        <v>81</v>
      </c>
    </row>
    <row r="430" spans="1:5">
      <c r="A430" t="s">
        <v>8219</v>
      </c>
      <c r="B430">
        <v>8</v>
      </c>
      <c r="D430" t="s">
        <v>8221</v>
      </c>
      <c r="E430">
        <v>4</v>
      </c>
    </row>
    <row r="431" spans="1:5">
      <c r="A431" t="s">
        <v>8219</v>
      </c>
      <c r="B431">
        <v>45</v>
      </c>
      <c r="D431" t="s">
        <v>8221</v>
      </c>
      <c r="E431">
        <v>11</v>
      </c>
    </row>
    <row r="432" spans="1:5">
      <c r="A432" t="s">
        <v>8219</v>
      </c>
      <c r="B432">
        <v>20</v>
      </c>
      <c r="D432" t="s">
        <v>8221</v>
      </c>
      <c r="E432">
        <v>14</v>
      </c>
    </row>
    <row r="433" spans="1:5">
      <c r="A433" t="s">
        <v>8219</v>
      </c>
      <c r="B433">
        <v>31</v>
      </c>
      <c r="D433" t="s">
        <v>8221</v>
      </c>
      <c r="E433">
        <v>5</v>
      </c>
    </row>
    <row r="434" spans="1:5">
      <c r="A434" t="s">
        <v>8219</v>
      </c>
      <c r="B434">
        <v>25</v>
      </c>
      <c r="D434" t="s">
        <v>8221</v>
      </c>
      <c r="E434">
        <v>45</v>
      </c>
    </row>
    <row r="435" spans="1:5">
      <c r="A435" t="s">
        <v>8219</v>
      </c>
      <c r="B435">
        <v>14</v>
      </c>
      <c r="D435" t="s">
        <v>8221</v>
      </c>
      <c r="E435">
        <v>8</v>
      </c>
    </row>
    <row r="436" spans="1:5">
      <c r="A436" t="s">
        <v>8219</v>
      </c>
      <c r="B436">
        <v>45</v>
      </c>
      <c r="D436" t="s">
        <v>8221</v>
      </c>
      <c r="E436">
        <v>3</v>
      </c>
    </row>
    <row r="437" spans="1:5">
      <c r="A437" t="s">
        <v>8219</v>
      </c>
      <c r="B437">
        <v>20</v>
      </c>
      <c r="D437" t="s">
        <v>8221</v>
      </c>
      <c r="E437">
        <v>24</v>
      </c>
    </row>
    <row r="438" spans="1:5">
      <c r="A438" t="s">
        <v>8219</v>
      </c>
      <c r="B438">
        <v>39</v>
      </c>
      <c r="D438" t="s">
        <v>8221</v>
      </c>
      <c r="E438">
        <v>18</v>
      </c>
    </row>
    <row r="439" spans="1:5">
      <c r="A439" t="s">
        <v>8219</v>
      </c>
      <c r="B439">
        <v>16</v>
      </c>
      <c r="D439" t="s">
        <v>8221</v>
      </c>
      <c r="E439">
        <v>12</v>
      </c>
    </row>
    <row r="440" spans="1:5">
      <c r="A440" t="s">
        <v>8219</v>
      </c>
      <c r="B440">
        <v>37</v>
      </c>
      <c r="D440" t="s">
        <v>8221</v>
      </c>
      <c r="E440">
        <v>123</v>
      </c>
    </row>
    <row r="441" spans="1:5">
      <c r="A441" t="s">
        <v>8219</v>
      </c>
      <c r="B441">
        <v>14</v>
      </c>
      <c r="D441" t="s">
        <v>8221</v>
      </c>
      <c r="E441">
        <v>96</v>
      </c>
    </row>
    <row r="442" spans="1:5">
      <c r="A442" t="s">
        <v>8219</v>
      </c>
      <c r="B442">
        <v>21</v>
      </c>
      <c r="D442" t="s">
        <v>8221</v>
      </c>
      <c r="E442">
        <v>31</v>
      </c>
    </row>
    <row r="443" spans="1:5">
      <c r="A443" t="s">
        <v>8219</v>
      </c>
      <c r="B443">
        <v>69</v>
      </c>
      <c r="D443" t="s">
        <v>8221</v>
      </c>
      <c r="E443">
        <v>4</v>
      </c>
    </row>
    <row r="444" spans="1:5">
      <c r="A444" t="s">
        <v>8219</v>
      </c>
      <c r="B444">
        <v>16</v>
      </c>
      <c r="D444" t="s">
        <v>8221</v>
      </c>
      <c r="E444">
        <v>3</v>
      </c>
    </row>
    <row r="445" spans="1:5">
      <c r="A445" t="s">
        <v>8219</v>
      </c>
      <c r="B445">
        <v>39</v>
      </c>
      <c r="D445" t="s">
        <v>8221</v>
      </c>
      <c r="E445">
        <v>179</v>
      </c>
    </row>
    <row r="446" spans="1:5">
      <c r="A446" t="s">
        <v>8219</v>
      </c>
      <c r="B446">
        <v>57</v>
      </c>
      <c r="D446" t="s">
        <v>8221</v>
      </c>
      <c r="E446">
        <v>3</v>
      </c>
    </row>
    <row r="447" spans="1:5">
      <c r="A447" t="s">
        <v>8219</v>
      </c>
      <c r="B447">
        <v>56</v>
      </c>
      <c r="D447" t="s">
        <v>8221</v>
      </c>
      <c r="E447">
        <v>23</v>
      </c>
    </row>
    <row r="448" spans="1:5">
      <c r="A448" t="s">
        <v>8219</v>
      </c>
      <c r="B448">
        <v>13</v>
      </c>
      <c r="D448" t="s">
        <v>8221</v>
      </c>
      <c r="E448">
        <v>23</v>
      </c>
    </row>
    <row r="449" spans="1:5">
      <c r="A449" t="s">
        <v>8219</v>
      </c>
      <c r="B449">
        <v>95</v>
      </c>
      <c r="D449" t="s">
        <v>8221</v>
      </c>
      <c r="E449">
        <v>41</v>
      </c>
    </row>
    <row r="450" spans="1:5">
      <c r="A450" t="s">
        <v>8219</v>
      </c>
      <c r="B450">
        <v>80</v>
      </c>
      <c r="D450" t="s">
        <v>8221</v>
      </c>
      <c r="E450">
        <v>0</v>
      </c>
    </row>
    <row r="451" spans="1:5">
      <c r="A451" t="s">
        <v>8219</v>
      </c>
      <c r="B451">
        <v>133</v>
      </c>
      <c r="D451" t="s">
        <v>8221</v>
      </c>
      <c r="E451">
        <v>32</v>
      </c>
    </row>
    <row r="452" spans="1:5">
      <c r="A452" t="s">
        <v>8219</v>
      </c>
      <c r="B452">
        <v>44</v>
      </c>
      <c r="D452" t="s">
        <v>8221</v>
      </c>
      <c r="E452">
        <v>2</v>
      </c>
    </row>
    <row r="453" spans="1:5">
      <c r="A453" t="s">
        <v>8219</v>
      </c>
      <c r="B453">
        <v>30</v>
      </c>
      <c r="D453" t="s">
        <v>8221</v>
      </c>
      <c r="E453">
        <v>7</v>
      </c>
    </row>
    <row r="454" spans="1:5">
      <c r="A454" t="s">
        <v>8219</v>
      </c>
      <c r="B454">
        <v>56</v>
      </c>
      <c r="D454" t="s">
        <v>8221</v>
      </c>
      <c r="E454">
        <v>4</v>
      </c>
    </row>
    <row r="455" spans="1:5">
      <c r="A455" t="s">
        <v>8219</v>
      </c>
      <c r="B455">
        <v>66</v>
      </c>
      <c r="D455" t="s">
        <v>8221</v>
      </c>
      <c r="E455">
        <v>196</v>
      </c>
    </row>
    <row r="456" spans="1:5">
      <c r="A456" t="s">
        <v>8219</v>
      </c>
      <c r="B456">
        <v>29</v>
      </c>
      <c r="D456" t="s">
        <v>8221</v>
      </c>
      <c r="E456">
        <v>11</v>
      </c>
    </row>
    <row r="457" spans="1:5">
      <c r="A457" t="s">
        <v>8219</v>
      </c>
      <c r="B457">
        <v>72</v>
      </c>
      <c r="D457" t="s">
        <v>8221</v>
      </c>
      <c r="E457">
        <v>9</v>
      </c>
    </row>
    <row r="458" spans="1:5">
      <c r="A458" t="s">
        <v>8219</v>
      </c>
      <c r="B458">
        <v>27</v>
      </c>
      <c r="D458" t="s">
        <v>8221</v>
      </c>
      <c r="E458">
        <v>5</v>
      </c>
    </row>
    <row r="459" spans="1:5">
      <c r="A459" t="s">
        <v>8219</v>
      </c>
      <c r="B459">
        <v>10</v>
      </c>
      <c r="D459" t="s">
        <v>8221</v>
      </c>
      <c r="E459">
        <v>8</v>
      </c>
    </row>
    <row r="460" spans="1:5">
      <c r="A460" t="s">
        <v>8219</v>
      </c>
      <c r="B460">
        <v>35</v>
      </c>
      <c r="D460" t="s">
        <v>8221</v>
      </c>
      <c r="E460">
        <v>229</v>
      </c>
    </row>
    <row r="461" spans="1:5">
      <c r="A461" t="s">
        <v>8219</v>
      </c>
      <c r="B461">
        <v>29</v>
      </c>
      <c r="D461" t="s">
        <v>8221</v>
      </c>
      <c r="E461">
        <v>40</v>
      </c>
    </row>
    <row r="462" spans="1:5">
      <c r="A462" t="s">
        <v>8219</v>
      </c>
      <c r="B462">
        <v>97</v>
      </c>
      <c r="D462" t="s">
        <v>8221</v>
      </c>
      <c r="E462">
        <v>123</v>
      </c>
    </row>
    <row r="463" spans="1:5">
      <c r="A463" t="s">
        <v>8219</v>
      </c>
      <c r="B463">
        <v>27</v>
      </c>
      <c r="D463" t="s">
        <v>8221</v>
      </c>
      <c r="E463">
        <v>5</v>
      </c>
    </row>
    <row r="464" spans="1:5">
      <c r="A464" t="s">
        <v>8219</v>
      </c>
      <c r="B464">
        <v>24</v>
      </c>
      <c r="D464" t="s">
        <v>8221</v>
      </c>
      <c r="E464">
        <v>148</v>
      </c>
    </row>
    <row r="465" spans="1:5">
      <c r="A465" t="s">
        <v>8219</v>
      </c>
      <c r="B465">
        <v>13</v>
      </c>
      <c r="D465" t="s">
        <v>8221</v>
      </c>
      <c r="E465">
        <v>10</v>
      </c>
    </row>
    <row r="466" spans="1:5">
      <c r="A466" t="s">
        <v>8219</v>
      </c>
      <c r="B466">
        <v>46</v>
      </c>
      <c r="D466" t="s">
        <v>8221</v>
      </c>
      <c r="E466">
        <v>4</v>
      </c>
    </row>
    <row r="467" spans="1:5">
      <c r="A467" t="s">
        <v>8219</v>
      </c>
      <c r="B467">
        <v>4</v>
      </c>
      <c r="D467" t="s">
        <v>8221</v>
      </c>
      <c r="E467">
        <v>21</v>
      </c>
    </row>
    <row r="468" spans="1:5">
      <c r="A468" t="s">
        <v>8219</v>
      </c>
      <c r="B468">
        <v>40</v>
      </c>
      <c r="D468" t="s">
        <v>8221</v>
      </c>
      <c r="E468">
        <v>2</v>
      </c>
    </row>
    <row r="469" spans="1:5">
      <c r="A469" t="s">
        <v>8219</v>
      </c>
      <c r="B469">
        <v>44</v>
      </c>
      <c r="D469" t="s">
        <v>8221</v>
      </c>
      <c r="E469">
        <v>0</v>
      </c>
    </row>
    <row r="470" spans="1:5">
      <c r="A470" t="s">
        <v>8219</v>
      </c>
      <c r="B470">
        <v>35</v>
      </c>
      <c r="D470" t="s">
        <v>8221</v>
      </c>
      <c r="E470">
        <v>4</v>
      </c>
    </row>
    <row r="471" spans="1:5">
      <c r="A471" t="s">
        <v>8219</v>
      </c>
      <c r="B471">
        <v>63</v>
      </c>
      <c r="D471" t="s">
        <v>8221</v>
      </c>
      <c r="E471">
        <v>1</v>
      </c>
    </row>
    <row r="472" spans="1:5">
      <c r="A472" t="s">
        <v>8219</v>
      </c>
      <c r="B472">
        <v>89</v>
      </c>
      <c r="D472" t="s">
        <v>8221</v>
      </c>
      <c r="E472">
        <v>30</v>
      </c>
    </row>
    <row r="473" spans="1:5">
      <c r="A473" t="s">
        <v>8219</v>
      </c>
      <c r="B473">
        <v>15</v>
      </c>
      <c r="D473" t="s">
        <v>8221</v>
      </c>
      <c r="E473">
        <v>3</v>
      </c>
    </row>
    <row r="474" spans="1:5">
      <c r="A474" t="s">
        <v>8219</v>
      </c>
      <c r="B474">
        <v>46</v>
      </c>
      <c r="D474" t="s">
        <v>8221</v>
      </c>
      <c r="E474">
        <v>975</v>
      </c>
    </row>
    <row r="475" spans="1:5">
      <c r="A475" t="s">
        <v>8219</v>
      </c>
      <c r="B475">
        <v>33</v>
      </c>
      <c r="D475" t="s">
        <v>8221</v>
      </c>
      <c r="E475">
        <v>167</v>
      </c>
    </row>
    <row r="476" spans="1:5">
      <c r="A476" t="s">
        <v>8219</v>
      </c>
      <c r="B476">
        <v>52</v>
      </c>
      <c r="D476" t="s">
        <v>8221</v>
      </c>
      <c r="E476">
        <v>5</v>
      </c>
    </row>
    <row r="477" spans="1:5">
      <c r="A477" t="s">
        <v>8219</v>
      </c>
      <c r="B477">
        <v>7</v>
      </c>
      <c r="D477" t="s">
        <v>8221</v>
      </c>
      <c r="E477">
        <v>18</v>
      </c>
    </row>
    <row r="478" spans="1:5">
      <c r="A478" t="s">
        <v>8219</v>
      </c>
      <c r="B478">
        <v>28</v>
      </c>
      <c r="D478" t="s">
        <v>8221</v>
      </c>
      <c r="E478">
        <v>98</v>
      </c>
    </row>
    <row r="479" spans="1:5">
      <c r="A479" t="s">
        <v>8219</v>
      </c>
      <c r="B479">
        <v>11</v>
      </c>
      <c r="D479" t="s">
        <v>8221</v>
      </c>
      <c r="E479">
        <v>4</v>
      </c>
    </row>
    <row r="480" spans="1:5">
      <c r="A480" t="s">
        <v>8219</v>
      </c>
      <c r="B480">
        <v>15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D482" t="s">
        <v>8221</v>
      </c>
      <c r="E482">
        <v>0</v>
      </c>
    </row>
    <row r="483" spans="1:5">
      <c r="D483" t="s">
        <v>8221</v>
      </c>
      <c r="E483">
        <v>9</v>
      </c>
    </row>
    <row r="484" spans="1:5">
      <c r="D484" t="s">
        <v>8221</v>
      </c>
      <c r="E484">
        <v>2</v>
      </c>
    </row>
    <row r="485" spans="1:5">
      <c r="D485" t="s">
        <v>8221</v>
      </c>
      <c r="E485">
        <v>0</v>
      </c>
    </row>
    <row r="486" spans="1:5">
      <c r="D486" t="s">
        <v>8221</v>
      </c>
      <c r="E486">
        <v>147</v>
      </c>
    </row>
    <row r="487" spans="1:5">
      <c r="D487" t="s">
        <v>8221</v>
      </c>
      <c r="E487">
        <v>49</v>
      </c>
    </row>
    <row r="488" spans="1:5">
      <c r="D488" t="s">
        <v>8221</v>
      </c>
      <c r="E488">
        <v>1</v>
      </c>
    </row>
    <row r="489" spans="1:5">
      <c r="D489" t="s">
        <v>8221</v>
      </c>
      <c r="E489">
        <v>2</v>
      </c>
    </row>
    <row r="490" spans="1:5">
      <c r="D490" t="s">
        <v>8221</v>
      </c>
      <c r="E490">
        <v>7</v>
      </c>
    </row>
    <row r="491" spans="1:5">
      <c r="D491" t="s">
        <v>8221</v>
      </c>
      <c r="E491">
        <v>4</v>
      </c>
    </row>
    <row r="492" spans="1:5">
      <c r="D492" t="s">
        <v>8221</v>
      </c>
      <c r="E492">
        <v>27</v>
      </c>
    </row>
    <row r="493" spans="1:5">
      <c r="D493" t="s">
        <v>8221</v>
      </c>
      <c r="E493">
        <v>94</v>
      </c>
    </row>
    <row r="494" spans="1:5">
      <c r="D494" t="s">
        <v>8221</v>
      </c>
      <c r="E494">
        <v>29</v>
      </c>
    </row>
    <row r="495" spans="1:5">
      <c r="D495" t="s">
        <v>8221</v>
      </c>
      <c r="E495">
        <v>7</v>
      </c>
    </row>
    <row r="496" spans="1:5">
      <c r="D496" t="s">
        <v>8221</v>
      </c>
      <c r="E496">
        <v>22</v>
      </c>
    </row>
    <row r="497" spans="4:5">
      <c r="D497" t="s">
        <v>8221</v>
      </c>
      <c r="E497">
        <v>1</v>
      </c>
    </row>
    <row r="498" spans="4:5">
      <c r="D498" t="s">
        <v>8221</v>
      </c>
      <c r="E498">
        <v>10</v>
      </c>
    </row>
    <row r="499" spans="4:5">
      <c r="D499" t="s">
        <v>8221</v>
      </c>
      <c r="E499">
        <v>6</v>
      </c>
    </row>
    <row r="500" spans="4:5">
      <c r="D500" t="s">
        <v>8221</v>
      </c>
      <c r="E500">
        <v>24</v>
      </c>
    </row>
    <row r="501" spans="4:5">
      <c r="D501" t="s">
        <v>8221</v>
      </c>
      <c r="E501">
        <v>15</v>
      </c>
    </row>
    <row r="502" spans="4:5">
      <c r="D502" t="s">
        <v>8221</v>
      </c>
      <c r="E502">
        <v>37</v>
      </c>
    </row>
    <row r="503" spans="4:5">
      <c r="D503" t="s">
        <v>8221</v>
      </c>
      <c r="E503">
        <v>20</v>
      </c>
    </row>
    <row r="504" spans="4:5">
      <c r="D504" t="s">
        <v>8221</v>
      </c>
      <c r="E504">
        <v>7</v>
      </c>
    </row>
    <row r="505" spans="4:5">
      <c r="D505" t="s">
        <v>8221</v>
      </c>
      <c r="E505">
        <v>0</v>
      </c>
    </row>
    <row r="506" spans="4:5">
      <c r="D506" t="s">
        <v>8221</v>
      </c>
      <c r="E506">
        <v>21</v>
      </c>
    </row>
    <row r="507" spans="4:5">
      <c r="D507" t="s">
        <v>8221</v>
      </c>
      <c r="E507">
        <v>3</v>
      </c>
    </row>
    <row r="508" spans="4:5">
      <c r="D508" t="s">
        <v>8221</v>
      </c>
      <c r="E508">
        <v>11</v>
      </c>
    </row>
    <row r="509" spans="4:5">
      <c r="D509" t="s">
        <v>8221</v>
      </c>
      <c r="E509">
        <v>1</v>
      </c>
    </row>
    <row r="510" spans="4:5">
      <c r="D510" t="s">
        <v>8221</v>
      </c>
      <c r="E510">
        <v>312</v>
      </c>
    </row>
    <row r="511" spans="4:5">
      <c r="D511" t="s">
        <v>8221</v>
      </c>
      <c r="E511">
        <v>1</v>
      </c>
    </row>
    <row r="512" spans="4:5">
      <c r="D512" t="s">
        <v>8221</v>
      </c>
      <c r="E512">
        <v>3</v>
      </c>
    </row>
    <row r="513" spans="4:5">
      <c r="D513" t="s">
        <v>8221</v>
      </c>
      <c r="E513">
        <v>4</v>
      </c>
    </row>
    <row r="514" spans="4:5">
      <c r="D514" t="s">
        <v>8221</v>
      </c>
      <c r="E514">
        <v>10</v>
      </c>
    </row>
    <row r="515" spans="4:5">
      <c r="D515" t="s">
        <v>8221</v>
      </c>
      <c r="E515">
        <v>8</v>
      </c>
    </row>
    <row r="516" spans="4:5">
      <c r="D516" t="s">
        <v>8221</v>
      </c>
      <c r="E516">
        <v>3</v>
      </c>
    </row>
    <row r="517" spans="4:5">
      <c r="D517" t="s">
        <v>8221</v>
      </c>
      <c r="E517">
        <v>1</v>
      </c>
    </row>
    <row r="518" spans="4:5">
      <c r="D518" t="s">
        <v>8221</v>
      </c>
      <c r="E518">
        <v>0</v>
      </c>
    </row>
    <row r="519" spans="4:5">
      <c r="D519" t="s">
        <v>8221</v>
      </c>
      <c r="E519">
        <v>5</v>
      </c>
    </row>
    <row r="520" spans="4:5">
      <c r="D520" t="s">
        <v>8221</v>
      </c>
      <c r="E520">
        <v>0</v>
      </c>
    </row>
    <row r="521" spans="4:5">
      <c r="D521" t="s">
        <v>8221</v>
      </c>
      <c r="E521">
        <v>3</v>
      </c>
    </row>
    <row r="522" spans="4:5">
      <c r="D522" t="s">
        <v>8221</v>
      </c>
      <c r="E522">
        <v>7</v>
      </c>
    </row>
    <row r="523" spans="4:5">
      <c r="D523" t="s">
        <v>8221</v>
      </c>
      <c r="E523">
        <v>0</v>
      </c>
    </row>
    <row r="524" spans="4:5">
      <c r="D524" t="s">
        <v>8221</v>
      </c>
      <c r="E524">
        <v>2</v>
      </c>
    </row>
    <row r="525" spans="4:5">
      <c r="D525" t="s">
        <v>8221</v>
      </c>
      <c r="E525">
        <v>23</v>
      </c>
    </row>
    <row r="526" spans="4:5">
      <c r="D526" t="s">
        <v>8221</v>
      </c>
      <c r="E526">
        <v>1</v>
      </c>
    </row>
    <row r="527" spans="4:5">
      <c r="D527" t="s">
        <v>8221</v>
      </c>
      <c r="E527">
        <v>2</v>
      </c>
    </row>
    <row r="528" spans="4:5">
      <c r="D528" t="s">
        <v>8221</v>
      </c>
      <c r="E528">
        <v>3</v>
      </c>
    </row>
    <row r="529" spans="4:5">
      <c r="D529" t="s">
        <v>8221</v>
      </c>
      <c r="E529">
        <v>0</v>
      </c>
    </row>
    <row r="530" spans="4:5">
      <c r="D530" t="s">
        <v>8221</v>
      </c>
      <c r="E530">
        <v>13</v>
      </c>
    </row>
    <row r="531" spans="4:5">
      <c r="D531" t="s">
        <v>8221</v>
      </c>
      <c r="E531">
        <v>1</v>
      </c>
    </row>
    <row r="532" spans="4:5">
      <c r="D532" t="s">
        <v>8221</v>
      </c>
      <c r="E532">
        <v>1</v>
      </c>
    </row>
    <row r="533" spans="4:5">
      <c r="D533" t="s">
        <v>8221</v>
      </c>
      <c r="E533">
        <v>1</v>
      </c>
    </row>
    <row r="534" spans="4:5">
      <c r="D534" t="s">
        <v>8221</v>
      </c>
      <c r="E534">
        <v>6</v>
      </c>
    </row>
    <row r="535" spans="4:5">
      <c r="D535" t="s">
        <v>8221</v>
      </c>
      <c r="E535">
        <v>39</v>
      </c>
    </row>
    <row r="536" spans="4:5">
      <c r="D536" t="s">
        <v>8221</v>
      </c>
      <c r="E536">
        <v>4</v>
      </c>
    </row>
    <row r="537" spans="4:5">
      <c r="D537" t="s">
        <v>8221</v>
      </c>
      <c r="E537">
        <v>1</v>
      </c>
    </row>
    <row r="538" spans="4:5">
      <c r="D538" t="s">
        <v>8221</v>
      </c>
      <c r="E538">
        <v>0</v>
      </c>
    </row>
    <row r="539" spans="4:5">
      <c r="D539" t="s">
        <v>8221</v>
      </c>
      <c r="E539">
        <v>0</v>
      </c>
    </row>
    <row r="540" spans="4:5">
      <c r="D540" t="s">
        <v>8221</v>
      </c>
      <c r="E540">
        <v>0</v>
      </c>
    </row>
    <row r="541" spans="4:5">
      <c r="D541" t="s">
        <v>8221</v>
      </c>
      <c r="E541">
        <v>8</v>
      </c>
    </row>
    <row r="542" spans="4:5">
      <c r="D542" t="s">
        <v>8221</v>
      </c>
      <c r="E542">
        <v>0</v>
      </c>
    </row>
    <row r="543" spans="4:5">
      <c r="D543" t="s">
        <v>8221</v>
      </c>
      <c r="E543">
        <v>1</v>
      </c>
    </row>
    <row r="544" spans="4:5">
      <c r="D544" t="s">
        <v>8221</v>
      </c>
      <c r="E544">
        <v>12</v>
      </c>
    </row>
    <row r="545" spans="4:5">
      <c r="D545" t="s">
        <v>8221</v>
      </c>
      <c r="E545">
        <v>0</v>
      </c>
    </row>
    <row r="546" spans="4:5">
      <c r="D546" t="s">
        <v>8221</v>
      </c>
      <c r="E546">
        <v>3</v>
      </c>
    </row>
    <row r="547" spans="4:5">
      <c r="D547" t="s">
        <v>8221</v>
      </c>
      <c r="E547">
        <v>2</v>
      </c>
    </row>
    <row r="548" spans="4:5">
      <c r="D548" t="s">
        <v>8221</v>
      </c>
      <c r="E548">
        <v>6</v>
      </c>
    </row>
    <row r="549" spans="4:5">
      <c r="D549" t="s">
        <v>8221</v>
      </c>
      <c r="E549">
        <v>0</v>
      </c>
    </row>
    <row r="550" spans="4:5">
      <c r="D550" t="s">
        <v>8221</v>
      </c>
      <c r="E550">
        <v>15</v>
      </c>
    </row>
    <row r="551" spans="4:5">
      <c r="D551" t="s">
        <v>8221</v>
      </c>
      <c r="E551">
        <v>1</v>
      </c>
    </row>
    <row r="552" spans="4:5">
      <c r="D552" t="s">
        <v>8221</v>
      </c>
      <c r="E552">
        <v>3</v>
      </c>
    </row>
    <row r="553" spans="4:5">
      <c r="D553" t="s">
        <v>8221</v>
      </c>
      <c r="E553">
        <v>8</v>
      </c>
    </row>
    <row r="554" spans="4:5">
      <c r="D554" t="s">
        <v>8221</v>
      </c>
      <c r="E554">
        <v>0</v>
      </c>
    </row>
    <row r="555" spans="4:5">
      <c r="D555" t="s">
        <v>8221</v>
      </c>
      <c r="E555">
        <v>3</v>
      </c>
    </row>
    <row r="556" spans="4:5">
      <c r="D556" t="s">
        <v>8221</v>
      </c>
      <c r="E556">
        <v>3</v>
      </c>
    </row>
    <row r="557" spans="4:5">
      <c r="D557" t="s">
        <v>8221</v>
      </c>
      <c r="E557">
        <v>0</v>
      </c>
    </row>
    <row r="558" spans="4:5">
      <c r="D558" t="s">
        <v>8221</v>
      </c>
      <c r="E558">
        <v>19</v>
      </c>
    </row>
    <row r="559" spans="4:5">
      <c r="D559" t="s">
        <v>8221</v>
      </c>
      <c r="E559">
        <v>0</v>
      </c>
    </row>
    <row r="560" spans="4:5">
      <c r="D560" t="s">
        <v>8221</v>
      </c>
      <c r="E560">
        <v>2</v>
      </c>
    </row>
    <row r="561" spans="4:5">
      <c r="D561" t="s">
        <v>8221</v>
      </c>
      <c r="E561">
        <v>0</v>
      </c>
    </row>
    <row r="562" spans="4:5">
      <c r="D562" t="s">
        <v>8221</v>
      </c>
      <c r="E562">
        <v>0</v>
      </c>
    </row>
    <row r="563" spans="4:5">
      <c r="D563" t="s">
        <v>8221</v>
      </c>
      <c r="E563">
        <v>25</v>
      </c>
    </row>
    <row r="564" spans="4:5">
      <c r="D564" t="s">
        <v>8221</v>
      </c>
      <c r="E564">
        <v>8</v>
      </c>
    </row>
    <row r="565" spans="4:5">
      <c r="D565" t="s">
        <v>8221</v>
      </c>
      <c r="E565">
        <v>16</v>
      </c>
    </row>
    <row r="566" spans="4:5">
      <c r="D566" t="s">
        <v>8221</v>
      </c>
      <c r="E566">
        <v>3</v>
      </c>
    </row>
    <row r="567" spans="4:5">
      <c r="D567" t="s">
        <v>8221</v>
      </c>
      <c r="E567">
        <v>3</v>
      </c>
    </row>
    <row r="568" spans="4:5">
      <c r="D568" t="s">
        <v>8221</v>
      </c>
      <c r="E568">
        <v>2</v>
      </c>
    </row>
    <row r="569" spans="4:5">
      <c r="D569" t="s">
        <v>8221</v>
      </c>
      <c r="E569">
        <v>1</v>
      </c>
    </row>
    <row r="570" spans="4:5">
      <c r="D570" t="s">
        <v>8221</v>
      </c>
      <c r="E570">
        <v>0</v>
      </c>
    </row>
    <row r="571" spans="4:5">
      <c r="D571" t="s">
        <v>8221</v>
      </c>
      <c r="E571">
        <v>1</v>
      </c>
    </row>
    <row r="572" spans="4:5">
      <c r="D572" t="s">
        <v>8221</v>
      </c>
      <c r="E572">
        <v>19</v>
      </c>
    </row>
    <row r="573" spans="4:5">
      <c r="D573" t="s">
        <v>8221</v>
      </c>
      <c r="E573">
        <v>9</v>
      </c>
    </row>
    <row r="574" spans="4:5">
      <c r="D574" t="s">
        <v>8221</v>
      </c>
      <c r="E574">
        <v>1</v>
      </c>
    </row>
    <row r="575" spans="4:5">
      <c r="D575" t="s">
        <v>8221</v>
      </c>
      <c r="E575">
        <v>0</v>
      </c>
    </row>
    <row r="576" spans="4:5">
      <c r="D576" t="s">
        <v>8221</v>
      </c>
      <c r="E576">
        <v>1</v>
      </c>
    </row>
    <row r="577" spans="4:5">
      <c r="D577" t="s">
        <v>8221</v>
      </c>
      <c r="E577">
        <v>5</v>
      </c>
    </row>
    <row r="578" spans="4:5">
      <c r="D578" t="s">
        <v>8221</v>
      </c>
      <c r="E578">
        <v>85</v>
      </c>
    </row>
    <row r="579" spans="4:5">
      <c r="D579" t="s">
        <v>8221</v>
      </c>
      <c r="E579">
        <v>3</v>
      </c>
    </row>
    <row r="580" spans="4:5">
      <c r="D580" t="s">
        <v>8221</v>
      </c>
      <c r="E580">
        <v>4</v>
      </c>
    </row>
    <row r="581" spans="4:5">
      <c r="D581" t="s">
        <v>8221</v>
      </c>
      <c r="E581">
        <v>3</v>
      </c>
    </row>
    <row r="582" spans="4:5">
      <c r="D582" t="s">
        <v>8221</v>
      </c>
      <c r="E582">
        <v>5</v>
      </c>
    </row>
    <row r="583" spans="4:5">
      <c r="D583" t="s">
        <v>8221</v>
      </c>
      <c r="E583">
        <v>17</v>
      </c>
    </row>
    <row r="584" spans="4:5">
      <c r="D584" t="s">
        <v>8221</v>
      </c>
      <c r="E584">
        <v>3</v>
      </c>
    </row>
    <row r="585" spans="4:5">
      <c r="D585" t="s">
        <v>8221</v>
      </c>
      <c r="E585">
        <v>2</v>
      </c>
    </row>
    <row r="586" spans="4:5">
      <c r="D586" t="s">
        <v>8221</v>
      </c>
      <c r="E586">
        <v>6</v>
      </c>
    </row>
    <row r="587" spans="4:5">
      <c r="D587" t="s">
        <v>8221</v>
      </c>
      <c r="E587">
        <v>0</v>
      </c>
    </row>
    <row r="588" spans="4:5">
      <c r="D588" t="s">
        <v>8221</v>
      </c>
      <c r="E588">
        <v>1</v>
      </c>
    </row>
    <row r="589" spans="4:5">
      <c r="D589" t="s">
        <v>8221</v>
      </c>
      <c r="E589">
        <v>3</v>
      </c>
    </row>
    <row r="590" spans="4:5">
      <c r="D590" t="s">
        <v>8221</v>
      </c>
      <c r="E590">
        <v>13</v>
      </c>
    </row>
    <row r="591" spans="4:5">
      <c r="D591" t="s">
        <v>8221</v>
      </c>
      <c r="E591">
        <v>1</v>
      </c>
    </row>
    <row r="592" spans="4:5">
      <c r="D592" t="s">
        <v>8221</v>
      </c>
      <c r="E592">
        <v>1</v>
      </c>
    </row>
    <row r="593" spans="4:6">
      <c r="D593" t="s">
        <v>8221</v>
      </c>
      <c r="E593">
        <v>9</v>
      </c>
    </row>
    <row r="594" spans="4:6">
      <c r="D594" t="s">
        <v>8221</v>
      </c>
      <c r="E594">
        <v>0</v>
      </c>
    </row>
    <row r="595" spans="4:6">
      <c r="D595" t="s">
        <v>8221</v>
      </c>
      <c r="E595">
        <v>2</v>
      </c>
    </row>
    <row r="596" spans="4:6">
      <c r="D596" t="s">
        <v>8221</v>
      </c>
      <c r="E596">
        <v>1</v>
      </c>
    </row>
    <row r="597" spans="4:6">
      <c r="D597" t="s">
        <v>8221</v>
      </c>
      <c r="E597">
        <v>10</v>
      </c>
    </row>
    <row r="598" spans="4:6">
      <c r="D598" t="s">
        <v>8221</v>
      </c>
      <c r="E598">
        <v>3</v>
      </c>
    </row>
    <row r="599" spans="4:6">
      <c r="D599" t="s">
        <v>8221</v>
      </c>
      <c r="E599">
        <v>2</v>
      </c>
    </row>
    <row r="600" spans="4:6">
      <c r="D600" t="s">
        <v>8221</v>
      </c>
      <c r="E600">
        <v>2</v>
      </c>
    </row>
    <row r="601" spans="4:6">
      <c r="D601" t="s">
        <v>8221</v>
      </c>
      <c r="E601">
        <v>1</v>
      </c>
    </row>
    <row r="602" spans="4:6">
      <c r="D602" t="s">
        <v>8221</v>
      </c>
      <c r="E602">
        <v>14</v>
      </c>
      <c r="F602">
        <v>28</v>
      </c>
    </row>
    <row r="603" spans="4:6">
      <c r="D603" t="s">
        <v>8221</v>
      </c>
      <c r="E603">
        <v>0</v>
      </c>
      <c r="F603">
        <v>11</v>
      </c>
    </row>
    <row r="604" spans="4:6">
      <c r="D604" t="s">
        <v>8221</v>
      </c>
      <c r="E604">
        <v>0</v>
      </c>
      <c r="F604">
        <v>263</v>
      </c>
    </row>
    <row r="605" spans="4:6">
      <c r="D605" t="s">
        <v>8221</v>
      </c>
      <c r="E605">
        <v>4</v>
      </c>
      <c r="F605">
        <v>394</v>
      </c>
    </row>
    <row r="606" spans="4:6">
      <c r="D606" t="s">
        <v>8221</v>
      </c>
      <c r="E606">
        <v>3</v>
      </c>
      <c r="F606">
        <v>1049</v>
      </c>
    </row>
    <row r="607" spans="4:6">
      <c r="D607" t="s">
        <v>8221</v>
      </c>
      <c r="E607">
        <v>0</v>
      </c>
      <c r="F607">
        <v>308</v>
      </c>
    </row>
    <row r="608" spans="4:6">
      <c r="D608" t="s">
        <v>8221</v>
      </c>
      <c r="E608">
        <v>5</v>
      </c>
      <c r="F608">
        <v>1088</v>
      </c>
    </row>
    <row r="609" spans="4:6">
      <c r="D609" t="s">
        <v>8221</v>
      </c>
      <c r="E609">
        <v>47</v>
      </c>
      <c r="F609">
        <v>73</v>
      </c>
    </row>
    <row r="610" spans="4:6">
      <c r="D610" t="s">
        <v>8221</v>
      </c>
      <c r="E610">
        <v>0</v>
      </c>
      <c r="F610">
        <v>143</v>
      </c>
    </row>
    <row r="611" spans="4:6">
      <c r="D611" t="s">
        <v>8221</v>
      </c>
      <c r="E611">
        <v>10</v>
      </c>
      <c r="F611">
        <v>1420</v>
      </c>
    </row>
    <row r="612" spans="4:6">
      <c r="D612" t="s">
        <v>8221</v>
      </c>
      <c r="E612">
        <v>11</v>
      </c>
      <c r="F612">
        <v>305</v>
      </c>
    </row>
    <row r="613" spans="4:6">
      <c r="D613" t="s">
        <v>8221</v>
      </c>
      <c r="E613">
        <v>2</v>
      </c>
      <c r="F613">
        <v>551</v>
      </c>
    </row>
    <row r="614" spans="4:6">
      <c r="D614" t="s">
        <v>8221</v>
      </c>
      <c r="E614">
        <v>2</v>
      </c>
      <c r="F614">
        <v>187</v>
      </c>
    </row>
    <row r="615" spans="4:6">
      <c r="D615" t="s">
        <v>8221</v>
      </c>
      <c r="E615">
        <v>22</v>
      </c>
      <c r="F615">
        <v>325</v>
      </c>
    </row>
    <row r="616" spans="4:6">
      <c r="D616" t="s">
        <v>8221</v>
      </c>
      <c r="E616">
        <v>8</v>
      </c>
      <c r="F616">
        <v>148</v>
      </c>
    </row>
    <row r="617" spans="4:6">
      <c r="D617" t="s">
        <v>8221</v>
      </c>
      <c r="E617">
        <v>6</v>
      </c>
      <c r="F617">
        <v>69</v>
      </c>
    </row>
    <row r="618" spans="4:6">
      <c r="D618" t="s">
        <v>8221</v>
      </c>
      <c r="E618">
        <v>1</v>
      </c>
      <c r="F618">
        <v>173</v>
      </c>
    </row>
    <row r="619" spans="4:6">
      <c r="D619" t="s">
        <v>8221</v>
      </c>
      <c r="E619">
        <v>3</v>
      </c>
      <c r="F619">
        <v>269</v>
      </c>
    </row>
    <row r="620" spans="4:6">
      <c r="D620" t="s">
        <v>8221</v>
      </c>
      <c r="E620">
        <v>0</v>
      </c>
      <c r="F620">
        <v>185</v>
      </c>
    </row>
    <row r="621" spans="4:6">
      <c r="D621" t="s">
        <v>8221</v>
      </c>
      <c r="E621">
        <v>0</v>
      </c>
      <c r="F621">
        <v>176</v>
      </c>
    </row>
    <row r="622" spans="4:6">
      <c r="D622" t="s">
        <v>8221</v>
      </c>
      <c r="E622">
        <v>0</v>
      </c>
      <c r="F622">
        <v>1019</v>
      </c>
    </row>
    <row r="623" spans="4:6">
      <c r="D623" t="s">
        <v>8221</v>
      </c>
      <c r="E623">
        <v>0</v>
      </c>
      <c r="F623">
        <v>113</v>
      </c>
    </row>
    <row r="624" spans="4:6">
      <c r="D624" t="s">
        <v>8221</v>
      </c>
      <c r="E624">
        <v>0</v>
      </c>
      <c r="F624">
        <v>404</v>
      </c>
    </row>
    <row r="625" spans="4:6">
      <c r="D625" t="s">
        <v>8221</v>
      </c>
      <c r="E625">
        <v>3</v>
      </c>
      <c r="F625">
        <v>707</v>
      </c>
    </row>
    <row r="626" spans="4:6">
      <c r="D626" t="s">
        <v>8221</v>
      </c>
      <c r="E626">
        <v>0</v>
      </c>
      <c r="F626">
        <v>392</v>
      </c>
    </row>
    <row r="627" spans="4:6">
      <c r="D627" t="s">
        <v>8221</v>
      </c>
      <c r="E627">
        <v>0</v>
      </c>
      <c r="F627">
        <v>23</v>
      </c>
    </row>
    <row r="628" spans="4:6">
      <c r="D628" t="s">
        <v>8221</v>
      </c>
      <c r="E628">
        <v>1</v>
      </c>
      <c r="F628">
        <v>682</v>
      </c>
    </row>
    <row r="629" spans="4:6">
      <c r="D629" t="s">
        <v>8221</v>
      </c>
      <c r="E629">
        <v>6</v>
      </c>
      <c r="F629">
        <v>37</v>
      </c>
    </row>
    <row r="630" spans="4:6">
      <c r="D630" t="s">
        <v>8221</v>
      </c>
      <c r="E630">
        <v>1</v>
      </c>
      <c r="F630">
        <v>146</v>
      </c>
    </row>
    <row r="631" spans="4:6">
      <c r="D631" t="s">
        <v>8221</v>
      </c>
      <c r="E631">
        <v>2</v>
      </c>
      <c r="F631">
        <v>119</v>
      </c>
    </row>
    <row r="632" spans="4:6">
      <c r="D632" t="s">
        <v>8221</v>
      </c>
      <c r="E632">
        <v>0</v>
      </c>
      <c r="F632">
        <v>163</v>
      </c>
    </row>
    <row r="633" spans="4:6">
      <c r="D633" t="s">
        <v>8221</v>
      </c>
      <c r="E633">
        <v>3</v>
      </c>
      <c r="F633">
        <v>339</v>
      </c>
    </row>
    <row r="634" spans="4:6">
      <c r="D634" t="s">
        <v>8221</v>
      </c>
      <c r="E634">
        <v>3</v>
      </c>
      <c r="F634">
        <v>58</v>
      </c>
    </row>
    <row r="635" spans="4:6">
      <c r="D635" t="s">
        <v>8221</v>
      </c>
      <c r="E635">
        <v>0</v>
      </c>
      <c r="F635">
        <v>456</v>
      </c>
    </row>
    <row r="636" spans="4:6">
      <c r="D636" t="s">
        <v>8221</v>
      </c>
      <c r="E636">
        <v>6</v>
      </c>
      <c r="F636">
        <v>15</v>
      </c>
    </row>
    <row r="637" spans="4:6">
      <c r="D637" t="s">
        <v>8221</v>
      </c>
      <c r="E637">
        <v>0</v>
      </c>
      <c r="F637">
        <v>191</v>
      </c>
    </row>
    <row r="638" spans="4:6">
      <c r="D638" t="s">
        <v>8221</v>
      </c>
      <c r="E638">
        <v>19</v>
      </c>
      <c r="F638">
        <v>17</v>
      </c>
    </row>
    <row r="639" spans="4:6">
      <c r="D639" t="s">
        <v>8221</v>
      </c>
      <c r="E639">
        <v>1</v>
      </c>
      <c r="F639">
        <v>28</v>
      </c>
    </row>
    <row r="640" spans="4:6">
      <c r="D640" t="s">
        <v>8221</v>
      </c>
      <c r="E640">
        <v>2</v>
      </c>
      <c r="F640">
        <v>18</v>
      </c>
    </row>
    <row r="641" spans="4:6">
      <c r="D641" t="s">
        <v>8221</v>
      </c>
      <c r="E641">
        <v>0</v>
      </c>
      <c r="F641">
        <v>61</v>
      </c>
    </row>
    <row r="642" spans="4:6">
      <c r="D642" t="s">
        <v>8221</v>
      </c>
      <c r="E642">
        <v>11</v>
      </c>
    </row>
    <row r="643" spans="4:6">
      <c r="D643" t="s">
        <v>8221</v>
      </c>
      <c r="E643">
        <v>0</v>
      </c>
    </row>
    <row r="644" spans="4:6">
      <c r="D644" t="s">
        <v>8221</v>
      </c>
      <c r="E644">
        <v>0</v>
      </c>
    </row>
    <row r="645" spans="4:6">
      <c r="D645" t="s">
        <v>8221</v>
      </c>
      <c r="E645">
        <v>1</v>
      </c>
    </row>
    <row r="646" spans="4:6">
      <c r="D646" t="s">
        <v>8221</v>
      </c>
      <c r="E646">
        <v>3</v>
      </c>
    </row>
    <row r="647" spans="4:6">
      <c r="D647" t="s">
        <v>8221</v>
      </c>
      <c r="E647">
        <v>1</v>
      </c>
    </row>
    <row r="648" spans="4:6">
      <c r="D648" t="s">
        <v>8221</v>
      </c>
      <c r="E648">
        <v>15</v>
      </c>
    </row>
    <row r="649" spans="4:6">
      <c r="D649" t="s">
        <v>8221</v>
      </c>
      <c r="E649">
        <v>2</v>
      </c>
    </row>
    <row r="650" spans="4:6">
      <c r="D650" t="s">
        <v>8221</v>
      </c>
      <c r="E650">
        <v>1</v>
      </c>
    </row>
    <row r="651" spans="4:6">
      <c r="D651" t="s">
        <v>8221</v>
      </c>
      <c r="E651">
        <v>1</v>
      </c>
    </row>
    <row r="652" spans="4:6">
      <c r="D652" t="s">
        <v>8221</v>
      </c>
      <c r="E652">
        <v>0</v>
      </c>
    </row>
    <row r="653" spans="4:6">
      <c r="D653" t="s">
        <v>8221</v>
      </c>
      <c r="E653">
        <v>1</v>
      </c>
    </row>
    <row r="654" spans="4:6">
      <c r="D654" t="s">
        <v>8221</v>
      </c>
      <c r="E654">
        <v>11</v>
      </c>
    </row>
    <row r="655" spans="4:6">
      <c r="D655" t="s">
        <v>8221</v>
      </c>
      <c r="E655">
        <v>0</v>
      </c>
    </row>
    <row r="656" spans="4:6">
      <c r="D656" t="s">
        <v>8221</v>
      </c>
      <c r="E656">
        <v>1</v>
      </c>
    </row>
    <row r="657" spans="4:5">
      <c r="D657" t="s">
        <v>8221</v>
      </c>
      <c r="E657">
        <v>6</v>
      </c>
    </row>
    <row r="658" spans="4:5">
      <c r="D658" t="s">
        <v>8221</v>
      </c>
      <c r="E658">
        <v>7</v>
      </c>
    </row>
    <row r="659" spans="4:5">
      <c r="D659" t="s">
        <v>8221</v>
      </c>
      <c r="E659">
        <v>0</v>
      </c>
    </row>
    <row r="660" spans="4:5">
      <c r="D660" t="s">
        <v>8221</v>
      </c>
      <c r="E660">
        <v>16</v>
      </c>
    </row>
    <row r="661" spans="4:5">
      <c r="D661" t="s">
        <v>8221</v>
      </c>
      <c r="E661">
        <v>0</v>
      </c>
    </row>
    <row r="662" spans="4:5">
      <c r="D662" t="s">
        <v>8221</v>
      </c>
      <c r="E662">
        <v>0</v>
      </c>
    </row>
    <row r="663" spans="4:5">
      <c r="D663" t="s">
        <v>8221</v>
      </c>
      <c r="E663">
        <v>0</v>
      </c>
    </row>
    <row r="664" spans="4:5">
      <c r="D664" t="s">
        <v>8221</v>
      </c>
      <c r="E664">
        <v>12</v>
      </c>
    </row>
    <row r="665" spans="4:5">
      <c r="D665" t="s">
        <v>8221</v>
      </c>
      <c r="E665">
        <v>1</v>
      </c>
    </row>
    <row r="666" spans="4:5">
      <c r="D666" t="s">
        <v>8221</v>
      </c>
      <c r="E666">
        <v>3</v>
      </c>
    </row>
    <row r="667" spans="4:5">
      <c r="D667" t="s">
        <v>8221</v>
      </c>
      <c r="E667">
        <v>1</v>
      </c>
    </row>
    <row r="668" spans="4:5">
      <c r="D668" t="s">
        <v>8221</v>
      </c>
      <c r="E668">
        <v>4</v>
      </c>
    </row>
    <row r="669" spans="4:5">
      <c r="D669" t="s">
        <v>8221</v>
      </c>
      <c r="E669">
        <v>1</v>
      </c>
    </row>
    <row r="670" spans="4:5">
      <c r="D670" t="s">
        <v>8221</v>
      </c>
      <c r="E670">
        <v>3</v>
      </c>
    </row>
    <row r="671" spans="4:5">
      <c r="D671" t="s">
        <v>8221</v>
      </c>
      <c r="E671">
        <v>1</v>
      </c>
    </row>
    <row r="672" spans="4:5">
      <c r="D672" t="s">
        <v>8221</v>
      </c>
      <c r="E672">
        <v>0</v>
      </c>
    </row>
    <row r="673" spans="4:5">
      <c r="D673" t="s">
        <v>8221</v>
      </c>
      <c r="E673">
        <v>12</v>
      </c>
    </row>
    <row r="674" spans="4:5">
      <c r="D674" t="s">
        <v>8221</v>
      </c>
      <c r="E674">
        <v>0</v>
      </c>
    </row>
    <row r="675" spans="4:5">
      <c r="D675" t="s">
        <v>8221</v>
      </c>
      <c r="E675">
        <v>1</v>
      </c>
    </row>
    <row r="676" spans="4:5">
      <c r="D676" t="s">
        <v>8221</v>
      </c>
      <c r="E676">
        <v>0</v>
      </c>
    </row>
    <row r="677" spans="4:5">
      <c r="D677" t="s">
        <v>8221</v>
      </c>
      <c r="E677">
        <v>0</v>
      </c>
    </row>
    <row r="678" spans="4:5">
      <c r="D678" t="s">
        <v>8221</v>
      </c>
      <c r="E678">
        <v>2</v>
      </c>
    </row>
    <row r="679" spans="4:5">
      <c r="D679" t="s">
        <v>8221</v>
      </c>
      <c r="E679">
        <v>92</v>
      </c>
    </row>
    <row r="680" spans="4:5">
      <c r="D680" t="s">
        <v>8221</v>
      </c>
      <c r="E680">
        <v>0</v>
      </c>
    </row>
    <row r="681" spans="4:5">
      <c r="D681" t="s">
        <v>8221</v>
      </c>
      <c r="E681">
        <v>3</v>
      </c>
    </row>
    <row r="682" spans="4:5">
      <c r="D682" t="s">
        <v>8221</v>
      </c>
      <c r="E682">
        <v>10</v>
      </c>
    </row>
    <row r="683" spans="4:5">
      <c r="D683" t="s">
        <v>8221</v>
      </c>
      <c r="E683">
        <v>7</v>
      </c>
    </row>
    <row r="684" spans="4:5">
      <c r="D684" t="s">
        <v>8221</v>
      </c>
      <c r="E684">
        <v>3</v>
      </c>
    </row>
    <row r="685" spans="4:5">
      <c r="D685" t="s">
        <v>8221</v>
      </c>
      <c r="E685">
        <v>0</v>
      </c>
    </row>
    <row r="686" spans="4:5">
      <c r="D686" t="s">
        <v>8221</v>
      </c>
      <c r="E686">
        <v>1</v>
      </c>
    </row>
    <row r="687" spans="4:5">
      <c r="D687" t="s">
        <v>8221</v>
      </c>
      <c r="E687">
        <v>0</v>
      </c>
    </row>
    <row r="688" spans="4:5">
      <c r="D688" t="s">
        <v>8221</v>
      </c>
      <c r="E688">
        <v>9</v>
      </c>
    </row>
    <row r="689" spans="4:5">
      <c r="D689" t="s">
        <v>8221</v>
      </c>
      <c r="E689">
        <v>2</v>
      </c>
    </row>
    <row r="690" spans="4:5">
      <c r="D690" t="s">
        <v>8221</v>
      </c>
      <c r="E690">
        <v>1</v>
      </c>
    </row>
    <row r="691" spans="4:5">
      <c r="D691" t="s">
        <v>8221</v>
      </c>
      <c r="E691">
        <v>2</v>
      </c>
    </row>
    <row r="692" spans="4:5">
      <c r="D692" t="s">
        <v>8221</v>
      </c>
      <c r="E692">
        <v>11</v>
      </c>
    </row>
    <row r="693" spans="4:5">
      <c r="D693" t="s">
        <v>8221</v>
      </c>
      <c r="E693">
        <v>0</v>
      </c>
    </row>
    <row r="694" spans="4:5">
      <c r="D694" t="s">
        <v>8221</v>
      </c>
      <c r="E694">
        <v>0</v>
      </c>
    </row>
    <row r="695" spans="4:5">
      <c r="D695" t="s">
        <v>8221</v>
      </c>
      <c r="E695">
        <v>9</v>
      </c>
    </row>
    <row r="696" spans="4:5">
      <c r="D696" t="s">
        <v>8221</v>
      </c>
      <c r="E696">
        <v>0</v>
      </c>
    </row>
    <row r="697" spans="4:5">
      <c r="D697" t="s">
        <v>8221</v>
      </c>
      <c r="E697">
        <v>4</v>
      </c>
    </row>
    <row r="698" spans="4:5">
      <c r="D698" t="s">
        <v>8221</v>
      </c>
      <c r="E698">
        <v>1</v>
      </c>
    </row>
    <row r="699" spans="4:5">
      <c r="D699" t="s">
        <v>8221</v>
      </c>
      <c r="E699">
        <v>2</v>
      </c>
    </row>
    <row r="700" spans="4:5">
      <c r="D700" t="s">
        <v>8221</v>
      </c>
      <c r="E700">
        <v>0</v>
      </c>
    </row>
    <row r="701" spans="4:5">
      <c r="D701" t="s">
        <v>8221</v>
      </c>
      <c r="E701">
        <v>1</v>
      </c>
    </row>
    <row r="702" spans="4:5">
      <c r="D702" t="s">
        <v>8221</v>
      </c>
      <c r="E702">
        <v>17</v>
      </c>
    </row>
    <row r="703" spans="4:5">
      <c r="D703" t="s">
        <v>8221</v>
      </c>
      <c r="E703">
        <v>2</v>
      </c>
    </row>
    <row r="704" spans="4:5">
      <c r="D704" t="s">
        <v>8221</v>
      </c>
      <c r="E704">
        <v>3</v>
      </c>
    </row>
    <row r="705" spans="4:5">
      <c r="D705" t="s">
        <v>8221</v>
      </c>
      <c r="E705">
        <v>41</v>
      </c>
    </row>
    <row r="706" spans="4:5">
      <c r="D706" t="s">
        <v>8221</v>
      </c>
      <c r="E706">
        <v>2</v>
      </c>
    </row>
    <row r="707" spans="4:5">
      <c r="D707" t="s">
        <v>8221</v>
      </c>
      <c r="E707">
        <v>3</v>
      </c>
    </row>
    <row r="708" spans="4:5">
      <c r="D708" t="s">
        <v>8221</v>
      </c>
      <c r="E708">
        <v>8</v>
      </c>
    </row>
    <row r="709" spans="4:5">
      <c r="D709" t="s">
        <v>8221</v>
      </c>
      <c r="E709">
        <v>0</v>
      </c>
    </row>
    <row r="710" spans="4:5">
      <c r="D710" t="s">
        <v>8221</v>
      </c>
      <c r="E710">
        <v>1</v>
      </c>
    </row>
    <row r="711" spans="4:5">
      <c r="D711" t="s">
        <v>8221</v>
      </c>
      <c r="E711">
        <v>3</v>
      </c>
    </row>
    <row r="712" spans="4:5">
      <c r="D712" t="s">
        <v>8221</v>
      </c>
      <c r="E712">
        <v>4</v>
      </c>
    </row>
    <row r="713" spans="4:5">
      <c r="D713" t="s">
        <v>8221</v>
      </c>
      <c r="E713">
        <v>9</v>
      </c>
    </row>
    <row r="714" spans="4:5">
      <c r="D714" t="s">
        <v>8221</v>
      </c>
      <c r="E714">
        <v>16</v>
      </c>
    </row>
    <row r="715" spans="4:5">
      <c r="D715" t="s">
        <v>8221</v>
      </c>
      <c r="E715">
        <v>1</v>
      </c>
    </row>
    <row r="716" spans="4:5">
      <c r="D716" t="s">
        <v>8221</v>
      </c>
      <c r="E716">
        <v>7</v>
      </c>
    </row>
    <row r="717" spans="4:5">
      <c r="D717" t="s">
        <v>8221</v>
      </c>
      <c r="E717">
        <v>0</v>
      </c>
    </row>
    <row r="718" spans="4:5">
      <c r="D718" t="s">
        <v>8221</v>
      </c>
      <c r="E718">
        <v>0</v>
      </c>
    </row>
    <row r="719" spans="4:5">
      <c r="D719" t="s">
        <v>8221</v>
      </c>
      <c r="E719">
        <v>0</v>
      </c>
    </row>
    <row r="720" spans="4:5">
      <c r="D720" t="s">
        <v>8221</v>
      </c>
      <c r="E720">
        <v>0</v>
      </c>
    </row>
    <row r="721" spans="4:5">
      <c r="D721" t="s">
        <v>8221</v>
      </c>
      <c r="E721">
        <v>0</v>
      </c>
    </row>
    <row r="722" spans="4:5">
      <c r="D722" t="s">
        <v>8221</v>
      </c>
      <c r="E722">
        <v>1</v>
      </c>
    </row>
    <row r="723" spans="4:5">
      <c r="D723" t="s">
        <v>8221</v>
      </c>
      <c r="E723">
        <v>2</v>
      </c>
    </row>
    <row r="724" spans="4:5">
      <c r="D724" t="s">
        <v>8221</v>
      </c>
      <c r="E724">
        <v>1</v>
      </c>
    </row>
    <row r="725" spans="4:5">
      <c r="D725" t="s">
        <v>8221</v>
      </c>
      <c r="E725">
        <v>15</v>
      </c>
    </row>
    <row r="726" spans="4:5">
      <c r="D726" t="s">
        <v>8221</v>
      </c>
      <c r="E726">
        <v>1</v>
      </c>
    </row>
    <row r="727" spans="4:5">
      <c r="D727" t="s">
        <v>8221</v>
      </c>
      <c r="E727">
        <v>1</v>
      </c>
    </row>
    <row r="728" spans="4:5">
      <c r="D728" t="s">
        <v>8221</v>
      </c>
      <c r="E728">
        <v>0</v>
      </c>
    </row>
    <row r="729" spans="4:5">
      <c r="D729" t="s">
        <v>8221</v>
      </c>
      <c r="E729">
        <v>39</v>
      </c>
    </row>
    <row r="730" spans="4:5">
      <c r="D730" t="s">
        <v>8221</v>
      </c>
      <c r="E730">
        <v>103</v>
      </c>
    </row>
    <row r="731" spans="4:5">
      <c r="D731" t="s">
        <v>8221</v>
      </c>
      <c r="E731">
        <v>0</v>
      </c>
    </row>
    <row r="732" spans="4:5">
      <c r="D732" t="s">
        <v>8221</v>
      </c>
      <c r="E732">
        <v>39</v>
      </c>
    </row>
    <row r="733" spans="4:5">
      <c r="D733" t="s">
        <v>8221</v>
      </c>
      <c r="E733">
        <v>15</v>
      </c>
    </row>
    <row r="734" spans="4:5">
      <c r="D734" t="s">
        <v>8221</v>
      </c>
      <c r="E734">
        <v>22</v>
      </c>
    </row>
    <row r="735" spans="4:5">
      <c r="D735" t="s">
        <v>8221</v>
      </c>
      <c r="E735">
        <v>92</v>
      </c>
    </row>
    <row r="736" spans="4:5">
      <c r="D736" t="s">
        <v>8221</v>
      </c>
      <c r="E736">
        <v>25</v>
      </c>
    </row>
    <row r="737" spans="4:5">
      <c r="D737" t="s">
        <v>8221</v>
      </c>
      <c r="E737">
        <v>19</v>
      </c>
    </row>
    <row r="738" spans="4:5">
      <c r="D738" t="s">
        <v>8221</v>
      </c>
      <c r="E738">
        <v>19</v>
      </c>
    </row>
    <row r="739" spans="4:5">
      <c r="D739" t="s">
        <v>8221</v>
      </c>
      <c r="E739">
        <v>13</v>
      </c>
    </row>
    <row r="740" spans="4:5">
      <c r="D740" t="s">
        <v>8221</v>
      </c>
      <c r="E740">
        <v>124</v>
      </c>
    </row>
    <row r="741" spans="4:5">
      <c r="D741" t="s">
        <v>8221</v>
      </c>
      <c r="E741">
        <v>4</v>
      </c>
    </row>
    <row r="742" spans="4:5">
      <c r="D742" t="s">
        <v>8221</v>
      </c>
      <c r="E742">
        <v>10</v>
      </c>
    </row>
    <row r="743" spans="4:5">
      <c r="D743" t="s">
        <v>8221</v>
      </c>
      <c r="E743">
        <v>15</v>
      </c>
    </row>
    <row r="744" spans="4:5">
      <c r="D744" t="s">
        <v>8221</v>
      </c>
      <c r="E744">
        <v>38</v>
      </c>
    </row>
    <row r="745" spans="4:5">
      <c r="D745" t="s">
        <v>8221</v>
      </c>
      <c r="E745">
        <v>152</v>
      </c>
    </row>
    <row r="746" spans="4:5">
      <c r="D746" t="s">
        <v>8221</v>
      </c>
      <c r="E746">
        <v>24</v>
      </c>
    </row>
    <row r="747" spans="4:5">
      <c r="D747" t="s">
        <v>8221</v>
      </c>
      <c r="E747">
        <v>76</v>
      </c>
    </row>
    <row r="748" spans="4:5">
      <c r="D748" t="s">
        <v>8221</v>
      </c>
      <c r="E748">
        <v>185</v>
      </c>
    </row>
    <row r="749" spans="4:5">
      <c r="D749" t="s">
        <v>8221</v>
      </c>
      <c r="E749">
        <v>33</v>
      </c>
    </row>
    <row r="750" spans="4:5">
      <c r="D750" t="s">
        <v>8221</v>
      </c>
      <c r="E750">
        <v>108</v>
      </c>
    </row>
    <row r="751" spans="4:5">
      <c r="D751" t="s">
        <v>8221</v>
      </c>
      <c r="E751">
        <v>29</v>
      </c>
    </row>
    <row r="752" spans="4:5">
      <c r="D752" t="s">
        <v>8221</v>
      </c>
      <c r="E752">
        <v>24</v>
      </c>
    </row>
    <row r="753" spans="4:5">
      <c r="D753" t="s">
        <v>8221</v>
      </c>
      <c r="E753">
        <v>4</v>
      </c>
    </row>
    <row r="754" spans="4:5">
      <c r="D754" t="s">
        <v>8221</v>
      </c>
      <c r="E754">
        <v>4</v>
      </c>
    </row>
    <row r="755" spans="4:5">
      <c r="D755" t="s">
        <v>8221</v>
      </c>
      <c r="E755">
        <v>15</v>
      </c>
    </row>
    <row r="756" spans="4:5">
      <c r="D756" t="s">
        <v>8221</v>
      </c>
      <c r="E756">
        <v>4</v>
      </c>
    </row>
    <row r="757" spans="4:5">
      <c r="D757" t="s">
        <v>8221</v>
      </c>
      <c r="E757">
        <v>139</v>
      </c>
    </row>
    <row r="758" spans="4:5">
      <c r="D758" t="s">
        <v>8221</v>
      </c>
      <c r="E758">
        <v>2</v>
      </c>
    </row>
    <row r="759" spans="4:5">
      <c r="D759" t="s">
        <v>8221</v>
      </c>
      <c r="E759">
        <v>18</v>
      </c>
    </row>
    <row r="760" spans="4:5">
      <c r="D760" t="s">
        <v>8221</v>
      </c>
      <c r="E760">
        <v>81</v>
      </c>
    </row>
    <row r="761" spans="4:5">
      <c r="D761" t="s">
        <v>8221</v>
      </c>
      <c r="E761">
        <v>86</v>
      </c>
    </row>
    <row r="762" spans="4:5">
      <c r="D762" t="s">
        <v>8221</v>
      </c>
      <c r="E762">
        <v>140</v>
      </c>
    </row>
    <row r="763" spans="4:5">
      <c r="D763" t="s">
        <v>8221</v>
      </c>
      <c r="E763">
        <v>37</v>
      </c>
    </row>
    <row r="764" spans="4:5">
      <c r="D764" t="s">
        <v>8221</v>
      </c>
      <c r="E764">
        <v>6</v>
      </c>
    </row>
    <row r="765" spans="4:5">
      <c r="D765" t="s">
        <v>8221</v>
      </c>
      <c r="E765">
        <v>113</v>
      </c>
    </row>
    <row r="766" spans="4:5">
      <c r="D766" t="s">
        <v>8221</v>
      </c>
      <c r="E766">
        <v>37</v>
      </c>
    </row>
    <row r="767" spans="4:5">
      <c r="D767" t="s">
        <v>8221</v>
      </c>
      <c r="E767">
        <v>18</v>
      </c>
    </row>
    <row r="768" spans="4:5">
      <c r="D768" t="s">
        <v>8221</v>
      </c>
      <c r="E768">
        <v>75</v>
      </c>
    </row>
    <row r="769" spans="4:5">
      <c r="D769" t="s">
        <v>8221</v>
      </c>
      <c r="E769">
        <v>52</v>
      </c>
    </row>
    <row r="770" spans="4:5">
      <c r="D770" t="s">
        <v>8221</v>
      </c>
      <c r="E770">
        <v>122</v>
      </c>
    </row>
    <row r="771" spans="4:5">
      <c r="D771" t="s">
        <v>8221</v>
      </c>
      <c r="E771">
        <v>8</v>
      </c>
    </row>
    <row r="772" spans="4:5">
      <c r="D772" t="s">
        <v>8221</v>
      </c>
      <c r="E772">
        <v>8</v>
      </c>
    </row>
    <row r="773" spans="4:5">
      <c r="D773" t="s">
        <v>8221</v>
      </c>
      <c r="E773">
        <v>96</v>
      </c>
    </row>
    <row r="774" spans="4:5">
      <c r="D774" t="s">
        <v>8221</v>
      </c>
      <c r="E774">
        <v>9</v>
      </c>
    </row>
    <row r="775" spans="4:5">
      <c r="D775" t="s">
        <v>8221</v>
      </c>
      <c r="E775">
        <v>2</v>
      </c>
    </row>
    <row r="776" spans="4:5">
      <c r="D776" t="s">
        <v>8221</v>
      </c>
      <c r="E776">
        <v>26</v>
      </c>
    </row>
    <row r="777" spans="4:5">
      <c r="D777" t="s">
        <v>8221</v>
      </c>
      <c r="E777">
        <v>23</v>
      </c>
    </row>
    <row r="778" spans="4:5">
      <c r="D778" t="s">
        <v>8221</v>
      </c>
      <c r="E778">
        <v>0</v>
      </c>
    </row>
    <row r="779" spans="4:5">
      <c r="D779" t="s">
        <v>8221</v>
      </c>
      <c r="E779">
        <v>140</v>
      </c>
    </row>
    <row r="780" spans="4:5">
      <c r="D780" t="s">
        <v>8221</v>
      </c>
      <c r="E780">
        <v>0</v>
      </c>
    </row>
    <row r="781" spans="4:5">
      <c r="D781" t="s">
        <v>8221</v>
      </c>
      <c r="E781">
        <v>6</v>
      </c>
    </row>
    <row r="782" spans="4:5">
      <c r="D782" t="s">
        <v>8221</v>
      </c>
      <c r="E782">
        <v>100</v>
      </c>
    </row>
    <row r="783" spans="4:5">
      <c r="D783" t="s">
        <v>8221</v>
      </c>
      <c r="E783">
        <v>0</v>
      </c>
    </row>
    <row r="784" spans="4:5">
      <c r="D784" t="s">
        <v>8221</v>
      </c>
      <c r="E784">
        <v>4</v>
      </c>
    </row>
    <row r="785" spans="4:5">
      <c r="D785" t="s">
        <v>8221</v>
      </c>
      <c r="E785">
        <v>8</v>
      </c>
    </row>
    <row r="786" spans="4:5">
      <c r="D786" t="s">
        <v>8221</v>
      </c>
      <c r="E786">
        <v>0</v>
      </c>
    </row>
    <row r="787" spans="4:5">
      <c r="D787" t="s">
        <v>8221</v>
      </c>
      <c r="E787">
        <v>16</v>
      </c>
    </row>
    <row r="788" spans="4:5">
      <c r="D788" t="s">
        <v>8221</v>
      </c>
      <c r="E788">
        <v>2</v>
      </c>
    </row>
    <row r="789" spans="4:5">
      <c r="D789" t="s">
        <v>8221</v>
      </c>
      <c r="E789">
        <v>48</v>
      </c>
    </row>
    <row r="790" spans="4:5">
      <c r="D790" t="s">
        <v>8221</v>
      </c>
      <c r="E790">
        <v>2</v>
      </c>
    </row>
    <row r="791" spans="4:5">
      <c r="D791" t="s">
        <v>8221</v>
      </c>
      <c r="E791">
        <v>2</v>
      </c>
    </row>
    <row r="792" spans="4:5">
      <c r="D792" t="s">
        <v>8221</v>
      </c>
      <c r="E792">
        <v>1</v>
      </c>
    </row>
    <row r="793" spans="4:5">
      <c r="D793" t="s">
        <v>8221</v>
      </c>
      <c r="E793">
        <v>17</v>
      </c>
    </row>
    <row r="794" spans="4:5">
      <c r="D794" t="s">
        <v>8221</v>
      </c>
      <c r="E794">
        <v>0</v>
      </c>
    </row>
    <row r="795" spans="4:5">
      <c r="D795" t="s">
        <v>8221</v>
      </c>
      <c r="E795">
        <v>11</v>
      </c>
    </row>
    <row r="796" spans="4:5">
      <c r="D796" t="s">
        <v>8221</v>
      </c>
      <c r="E796">
        <v>95</v>
      </c>
    </row>
    <row r="797" spans="4:5">
      <c r="D797" t="s">
        <v>8221</v>
      </c>
      <c r="E797">
        <v>13</v>
      </c>
    </row>
    <row r="798" spans="4:5">
      <c r="D798" t="s">
        <v>8221</v>
      </c>
      <c r="E798">
        <v>2</v>
      </c>
    </row>
    <row r="799" spans="4:5">
      <c r="D799" t="s">
        <v>8221</v>
      </c>
      <c r="E799">
        <v>2</v>
      </c>
    </row>
    <row r="800" spans="4:5">
      <c r="D800" t="s">
        <v>8221</v>
      </c>
      <c r="E800">
        <v>3</v>
      </c>
    </row>
    <row r="801" spans="4:5">
      <c r="D801" t="s">
        <v>8221</v>
      </c>
      <c r="E801">
        <v>0</v>
      </c>
    </row>
    <row r="802" spans="4:5">
      <c r="D802" t="s">
        <v>8221</v>
      </c>
      <c r="E802">
        <v>0</v>
      </c>
    </row>
    <row r="803" spans="4:5">
      <c r="D803" t="s">
        <v>8221</v>
      </c>
      <c r="E803">
        <v>0</v>
      </c>
    </row>
    <row r="804" spans="4:5">
      <c r="D804" t="s">
        <v>8221</v>
      </c>
      <c r="E804">
        <v>2</v>
      </c>
    </row>
    <row r="805" spans="4:5">
      <c r="D805" t="s">
        <v>8221</v>
      </c>
      <c r="E805">
        <v>24</v>
      </c>
    </row>
    <row r="806" spans="4:5">
      <c r="D806" t="s">
        <v>8221</v>
      </c>
      <c r="E806">
        <v>25</v>
      </c>
    </row>
    <row r="807" spans="4:5">
      <c r="D807" t="s">
        <v>8221</v>
      </c>
      <c r="E807">
        <v>3</v>
      </c>
    </row>
    <row r="808" spans="4:5">
      <c r="D808" t="s">
        <v>8221</v>
      </c>
      <c r="E808">
        <v>41</v>
      </c>
    </row>
    <row r="809" spans="4:5">
      <c r="D809" t="s">
        <v>8221</v>
      </c>
      <c r="E809">
        <v>2</v>
      </c>
    </row>
    <row r="810" spans="4:5">
      <c r="D810" t="s">
        <v>8221</v>
      </c>
      <c r="E810">
        <v>4</v>
      </c>
    </row>
    <row r="811" spans="4:5">
      <c r="D811" t="s">
        <v>8221</v>
      </c>
      <c r="E811">
        <v>99</v>
      </c>
    </row>
    <row r="812" spans="4:5">
      <c r="D812" t="s">
        <v>8221</v>
      </c>
      <c r="E812">
        <v>4</v>
      </c>
    </row>
    <row r="813" spans="4:5">
      <c r="D813" t="s">
        <v>8221</v>
      </c>
      <c r="E813">
        <v>4</v>
      </c>
    </row>
    <row r="814" spans="4:5">
      <c r="D814" t="s">
        <v>8221</v>
      </c>
      <c r="E814">
        <v>38</v>
      </c>
    </row>
    <row r="815" spans="4:5">
      <c r="D815" t="s">
        <v>8221</v>
      </c>
      <c r="E815">
        <v>285</v>
      </c>
    </row>
    <row r="816" spans="4:5">
      <c r="D816" t="s">
        <v>8221</v>
      </c>
      <c r="E816">
        <v>1</v>
      </c>
    </row>
    <row r="817" spans="4:5">
      <c r="D817" t="s">
        <v>8221</v>
      </c>
      <c r="E817">
        <v>42</v>
      </c>
    </row>
    <row r="818" spans="4:5">
      <c r="D818" t="s">
        <v>8221</v>
      </c>
      <c r="E818">
        <v>26</v>
      </c>
    </row>
    <row r="819" spans="4:5">
      <c r="D819" t="s">
        <v>8221</v>
      </c>
      <c r="E819">
        <v>2</v>
      </c>
    </row>
    <row r="820" spans="4:5">
      <c r="D820" t="s">
        <v>8221</v>
      </c>
      <c r="E820">
        <v>4</v>
      </c>
    </row>
    <row r="821" spans="4:5">
      <c r="D821" t="s">
        <v>8221</v>
      </c>
      <c r="E821">
        <v>6</v>
      </c>
    </row>
    <row r="822" spans="4:5">
      <c r="D822" t="s">
        <v>8221</v>
      </c>
      <c r="E822">
        <v>70</v>
      </c>
    </row>
    <row r="823" spans="4:5">
      <c r="D823" t="s">
        <v>8221</v>
      </c>
      <c r="E823">
        <v>9</v>
      </c>
    </row>
    <row r="824" spans="4:5">
      <c r="D824" t="s">
        <v>8221</v>
      </c>
      <c r="E824">
        <v>8</v>
      </c>
    </row>
    <row r="825" spans="4:5">
      <c r="D825" t="s">
        <v>8221</v>
      </c>
      <c r="E825">
        <v>105</v>
      </c>
    </row>
    <row r="826" spans="4:5">
      <c r="D826" t="s">
        <v>8221</v>
      </c>
      <c r="E826">
        <v>12</v>
      </c>
    </row>
    <row r="827" spans="4:5">
      <c r="D827" t="s">
        <v>8221</v>
      </c>
      <c r="E827">
        <v>0</v>
      </c>
    </row>
    <row r="828" spans="4:5">
      <c r="D828" t="s">
        <v>8221</v>
      </c>
      <c r="E828">
        <v>16</v>
      </c>
    </row>
    <row r="829" spans="4:5">
      <c r="D829" t="s">
        <v>8221</v>
      </c>
      <c r="E829">
        <v>7</v>
      </c>
    </row>
    <row r="830" spans="4:5">
      <c r="D830" t="s">
        <v>8221</v>
      </c>
      <c r="E830">
        <v>4</v>
      </c>
    </row>
    <row r="831" spans="4:5">
      <c r="D831" t="s">
        <v>8221</v>
      </c>
      <c r="E831">
        <v>1</v>
      </c>
    </row>
    <row r="832" spans="4:5">
      <c r="D832" t="s">
        <v>8221</v>
      </c>
      <c r="E832">
        <v>28</v>
      </c>
    </row>
    <row r="833" spans="4:5">
      <c r="D833" t="s">
        <v>8221</v>
      </c>
      <c r="E833">
        <v>1</v>
      </c>
    </row>
    <row r="834" spans="4:5">
      <c r="D834" t="s">
        <v>8221</v>
      </c>
      <c r="E834">
        <v>1</v>
      </c>
    </row>
    <row r="835" spans="4:5">
      <c r="D835" t="s">
        <v>8221</v>
      </c>
      <c r="E835">
        <v>5</v>
      </c>
    </row>
    <row r="836" spans="4:5">
      <c r="D836" t="s">
        <v>8221</v>
      </c>
      <c r="E836">
        <v>3</v>
      </c>
    </row>
    <row r="837" spans="4:5">
      <c r="D837" t="s">
        <v>8221</v>
      </c>
      <c r="E837">
        <v>2</v>
      </c>
    </row>
    <row r="838" spans="4:5">
      <c r="D838" t="s">
        <v>8221</v>
      </c>
      <c r="E838">
        <v>0</v>
      </c>
    </row>
    <row r="839" spans="4:5">
      <c r="D839" t="s">
        <v>8221</v>
      </c>
      <c r="E839">
        <v>0</v>
      </c>
    </row>
    <row r="840" spans="4:5">
      <c r="D840" t="s">
        <v>8221</v>
      </c>
      <c r="E840">
        <v>3</v>
      </c>
    </row>
    <row r="841" spans="4:5">
      <c r="D841" t="s">
        <v>8221</v>
      </c>
      <c r="E841">
        <v>0</v>
      </c>
    </row>
    <row r="842" spans="4:5">
      <c r="D842" t="s">
        <v>8221</v>
      </c>
      <c r="E842">
        <v>0</v>
      </c>
    </row>
    <row r="843" spans="4:5">
      <c r="D843" t="s">
        <v>8221</v>
      </c>
      <c r="E843">
        <v>3</v>
      </c>
    </row>
    <row r="844" spans="4:5">
      <c r="D844" t="s">
        <v>8221</v>
      </c>
      <c r="E844">
        <v>7</v>
      </c>
    </row>
    <row r="845" spans="4:5">
      <c r="D845" t="s">
        <v>8221</v>
      </c>
      <c r="E845">
        <v>25</v>
      </c>
    </row>
    <row r="846" spans="4:5">
      <c r="D846" t="s">
        <v>8221</v>
      </c>
      <c r="E846">
        <v>10</v>
      </c>
    </row>
    <row r="847" spans="4:5">
      <c r="D847" t="s">
        <v>8221</v>
      </c>
      <c r="E847">
        <v>3</v>
      </c>
    </row>
    <row r="848" spans="4:5">
      <c r="D848" t="s">
        <v>8221</v>
      </c>
      <c r="E848">
        <v>5</v>
      </c>
    </row>
    <row r="849" spans="4:5">
      <c r="D849" t="s">
        <v>8221</v>
      </c>
      <c r="E849">
        <v>5</v>
      </c>
    </row>
    <row r="850" spans="4:5">
      <c r="D850" t="s">
        <v>8221</v>
      </c>
      <c r="E850">
        <v>27</v>
      </c>
    </row>
    <row r="851" spans="4:5">
      <c r="D851" t="s">
        <v>8221</v>
      </c>
      <c r="E851">
        <v>2</v>
      </c>
    </row>
    <row r="852" spans="4:5">
      <c r="D852" t="s">
        <v>8221</v>
      </c>
      <c r="E852">
        <v>236</v>
      </c>
    </row>
    <row r="853" spans="4:5">
      <c r="D853" t="s">
        <v>8221</v>
      </c>
      <c r="E853">
        <v>1</v>
      </c>
    </row>
    <row r="854" spans="4:5">
      <c r="D854" t="s">
        <v>8221</v>
      </c>
      <c r="E854">
        <v>12</v>
      </c>
    </row>
    <row r="855" spans="4:5">
      <c r="D855" t="s">
        <v>8221</v>
      </c>
      <c r="E855">
        <v>4</v>
      </c>
    </row>
    <row r="856" spans="4:5">
      <c r="D856" t="s">
        <v>8221</v>
      </c>
      <c r="E856">
        <v>3</v>
      </c>
    </row>
    <row r="857" spans="4:5">
      <c r="D857" t="s">
        <v>8221</v>
      </c>
      <c r="E857">
        <v>99</v>
      </c>
    </row>
    <row r="858" spans="4:5">
      <c r="D858" t="s">
        <v>8221</v>
      </c>
      <c r="E858">
        <v>3</v>
      </c>
    </row>
    <row r="859" spans="4:5">
      <c r="D859" t="s">
        <v>8221</v>
      </c>
      <c r="E859">
        <v>3</v>
      </c>
    </row>
    <row r="860" spans="4:5">
      <c r="D860" t="s">
        <v>8221</v>
      </c>
      <c r="E860">
        <v>22</v>
      </c>
    </row>
    <row r="861" spans="4:5">
      <c r="D861" t="s">
        <v>8221</v>
      </c>
      <c r="E861">
        <v>4</v>
      </c>
    </row>
    <row r="862" spans="4:5">
      <c r="D862" t="s">
        <v>8221</v>
      </c>
      <c r="E862">
        <v>534</v>
      </c>
    </row>
    <row r="863" spans="4:5">
      <c r="D863" t="s">
        <v>8221</v>
      </c>
      <c r="E863">
        <v>12</v>
      </c>
    </row>
    <row r="864" spans="4:5">
      <c r="D864" t="s">
        <v>8221</v>
      </c>
      <c r="E864">
        <v>56</v>
      </c>
    </row>
    <row r="865" spans="4:5">
      <c r="D865" t="s">
        <v>8221</v>
      </c>
      <c r="E865">
        <v>11</v>
      </c>
    </row>
    <row r="866" spans="4:5">
      <c r="D866" t="s">
        <v>8221</v>
      </c>
      <c r="E866">
        <v>0</v>
      </c>
    </row>
    <row r="867" spans="4:5">
      <c r="D867" t="s">
        <v>8221</v>
      </c>
      <c r="E867">
        <v>12</v>
      </c>
    </row>
    <row r="868" spans="4:5">
      <c r="D868" t="s">
        <v>8221</v>
      </c>
      <c r="E868">
        <v>5</v>
      </c>
    </row>
    <row r="869" spans="4:5">
      <c r="D869" t="s">
        <v>8221</v>
      </c>
      <c r="E869">
        <v>24</v>
      </c>
    </row>
    <row r="870" spans="4:5">
      <c r="D870" t="s">
        <v>8221</v>
      </c>
      <c r="E870">
        <v>89</v>
      </c>
    </row>
    <row r="871" spans="4:5">
      <c r="D871" t="s">
        <v>8221</v>
      </c>
      <c r="E871">
        <v>1</v>
      </c>
    </row>
    <row r="872" spans="4:5">
      <c r="D872" t="s">
        <v>8221</v>
      </c>
      <c r="E872">
        <v>55</v>
      </c>
    </row>
    <row r="873" spans="4:5">
      <c r="D873" t="s">
        <v>8221</v>
      </c>
      <c r="E873">
        <v>2</v>
      </c>
    </row>
    <row r="874" spans="4:5">
      <c r="D874" t="s">
        <v>8221</v>
      </c>
      <c r="E874">
        <v>0</v>
      </c>
    </row>
    <row r="875" spans="4:5">
      <c r="D875" t="s">
        <v>8221</v>
      </c>
      <c r="E875">
        <v>4</v>
      </c>
    </row>
    <row r="876" spans="4:5">
      <c r="D876" t="s">
        <v>8221</v>
      </c>
      <c r="E876">
        <v>6</v>
      </c>
    </row>
    <row r="877" spans="4:5">
      <c r="D877" t="s">
        <v>8221</v>
      </c>
      <c r="E877">
        <v>4</v>
      </c>
    </row>
    <row r="878" spans="4:5">
      <c r="D878" t="s">
        <v>8221</v>
      </c>
      <c r="E878">
        <v>4</v>
      </c>
    </row>
    <row r="879" spans="4:5">
      <c r="D879" t="s">
        <v>8221</v>
      </c>
      <c r="E879">
        <v>2</v>
      </c>
    </row>
    <row r="880" spans="4:5">
      <c r="D880" t="s">
        <v>8221</v>
      </c>
      <c r="E880">
        <v>5</v>
      </c>
    </row>
    <row r="881" spans="4:5">
      <c r="D881" t="s">
        <v>8221</v>
      </c>
      <c r="E881">
        <v>83</v>
      </c>
    </row>
    <row r="882" spans="4:5">
      <c r="D882" t="s">
        <v>8221</v>
      </c>
      <c r="E882">
        <v>57</v>
      </c>
    </row>
    <row r="883" spans="4:5">
      <c r="D883" t="s">
        <v>8221</v>
      </c>
      <c r="E883">
        <v>311</v>
      </c>
    </row>
    <row r="884" spans="4:5">
      <c r="D884" t="s">
        <v>8221</v>
      </c>
      <c r="E884">
        <v>2</v>
      </c>
    </row>
    <row r="885" spans="4:5">
      <c r="D885" t="s">
        <v>8221</v>
      </c>
      <c r="E885">
        <v>16</v>
      </c>
    </row>
    <row r="886" spans="4:5">
      <c r="D886" t="s">
        <v>8221</v>
      </c>
      <c r="E886">
        <v>9</v>
      </c>
    </row>
    <row r="887" spans="4:5">
      <c r="D887" t="s">
        <v>8221</v>
      </c>
      <c r="E887">
        <v>1</v>
      </c>
    </row>
    <row r="888" spans="4:5">
      <c r="D888" t="s">
        <v>8221</v>
      </c>
      <c r="E888">
        <v>12</v>
      </c>
    </row>
    <row r="889" spans="4:5">
      <c r="D889" t="s">
        <v>8221</v>
      </c>
      <c r="E889">
        <v>0</v>
      </c>
    </row>
    <row r="890" spans="4:5">
      <c r="D890" t="s">
        <v>8221</v>
      </c>
      <c r="E890">
        <v>20</v>
      </c>
    </row>
    <row r="891" spans="4:5">
      <c r="D891" t="s">
        <v>8221</v>
      </c>
      <c r="E891">
        <v>16</v>
      </c>
    </row>
    <row r="892" spans="4:5">
      <c r="D892" t="s">
        <v>8221</v>
      </c>
      <c r="E892">
        <v>33</v>
      </c>
    </row>
    <row r="893" spans="4:5">
      <c r="D893" t="s">
        <v>8221</v>
      </c>
      <c r="E893">
        <v>2</v>
      </c>
    </row>
    <row r="894" spans="4:5">
      <c r="D894" t="s">
        <v>8221</v>
      </c>
      <c r="E894">
        <v>6</v>
      </c>
    </row>
    <row r="895" spans="4:5">
      <c r="D895" t="s">
        <v>8221</v>
      </c>
      <c r="E895">
        <v>0</v>
      </c>
    </row>
    <row r="896" spans="4:5">
      <c r="D896" t="s">
        <v>8221</v>
      </c>
      <c r="E896">
        <v>3</v>
      </c>
    </row>
    <row r="897" spans="4:5">
      <c r="D897" t="s">
        <v>8221</v>
      </c>
      <c r="E897">
        <v>0</v>
      </c>
    </row>
    <row r="898" spans="4:5">
      <c r="D898" t="s">
        <v>8221</v>
      </c>
      <c r="E898">
        <v>3</v>
      </c>
    </row>
    <row r="899" spans="4:5">
      <c r="D899" t="s">
        <v>8221</v>
      </c>
      <c r="E899">
        <v>13</v>
      </c>
    </row>
    <row r="900" spans="4:5">
      <c r="D900" t="s">
        <v>8221</v>
      </c>
      <c r="E900">
        <v>6</v>
      </c>
    </row>
    <row r="901" spans="4:5">
      <c r="D901" t="s">
        <v>8221</v>
      </c>
      <c r="E901">
        <v>1</v>
      </c>
    </row>
    <row r="902" spans="4:5">
      <c r="D902" t="s">
        <v>8221</v>
      </c>
      <c r="E902">
        <v>0</v>
      </c>
    </row>
    <row r="903" spans="4:5">
      <c r="D903" t="s">
        <v>8221</v>
      </c>
      <c r="E903">
        <v>5</v>
      </c>
    </row>
    <row r="904" spans="4:5">
      <c r="D904" t="s">
        <v>8221</v>
      </c>
      <c r="E904">
        <v>0</v>
      </c>
    </row>
    <row r="905" spans="4:5">
      <c r="D905" t="s">
        <v>8221</v>
      </c>
      <c r="E905">
        <v>36</v>
      </c>
    </row>
    <row r="906" spans="4:5">
      <c r="D906" t="s">
        <v>8221</v>
      </c>
      <c r="E906">
        <v>1</v>
      </c>
    </row>
    <row r="907" spans="4:5">
      <c r="D907" t="s">
        <v>8221</v>
      </c>
      <c r="E907">
        <v>1</v>
      </c>
    </row>
    <row r="908" spans="4:5">
      <c r="D908" t="s">
        <v>8221</v>
      </c>
      <c r="E908">
        <v>1</v>
      </c>
    </row>
    <row r="909" spans="4:5">
      <c r="D909" t="s">
        <v>8221</v>
      </c>
      <c r="E909">
        <v>9</v>
      </c>
    </row>
    <row r="910" spans="4:5">
      <c r="D910" t="s">
        <v>8221</v>
      </c>
      <c r="E910">
        <v>1</v>
      </c>
    </row>
    <row r="911" spans="4:5">
      <c r="D911" t="s">
        <v>8221</v>
      </c>
      <c r="E911">
        <v>0</v>
      </c>
    </row>
    <row r="912" spans="4:5">
      <c r="D912" t="s">
        <v>8221</v>
      </c>
      <c r="E912">
        <v>1</v>
      </c>
    </row>
    <row r="913" spans="4:5">
      <c r="D913" t="s">
        <v>8221</v>
      </c>
      <c r="E913">
        <v>1</v>
      </c>
    </row>
    <row r="914" spans="4:5">
      <c r="D914" t="s">
        <v>8221</v>
      </c>
      <c r="E914">
        <v>4</v>
      </c>
    </row>
    <row r="915" spans="4:5">
      <c r="D915" t="s">
        <v>8221</v>
      </c>
      <c r="E915">
        <v>2</v>
      </c>
    </row>
    <row r="916" spans="4:5">
      <c r="D916" t="s">
        <v>8221</v>
      </c>
      <c r="E916">
        <v>2</v>
      </c>
    </row>
    <row r="917" spans="4:5">
      <c r="D917" t="s">
        <v>8221</v>
      </c>
      <c r="E917">
        <v>2</v>
      </c>
    </row>
    <row r="918" spans="4:5">
      <c r="D918" t="s">
        <v>8221</v>
      </c>
      <c r="E918">
        <v>0</v>
      </c>
    </row>
    <row r="919" spans="4:5">
      <c r="D919" t="s">
        <v>8221</v>
      </c>
      <c r="E919">
        <v>2</v>
      </c>
    </row>
    <row r="920" spans="4:5">
      <c r="D920" t="s">
        <v>8221</v>
      </c>
      <c r="E920">
        <v>4</v>
      </c>
    </row>
    <row r="921" spans="4:5">
      <c r="D921" t="s">
        <v>8221</v>
      </c>
      <c r="E921">
        <v>2</v>
      </c>
    </row>
    <row r="922" spans="4:5">
      <c r="D922" t="s">
        <v>8221</v>
      </c>
      <c r="E922">
        <v>0</v>
      </c>
    </row>
    <row r="923" spans="4:5">
      <c r="D923" t="s">
        <v>8221</v>
      </c>
      <c r="E923">
        <v>1</v>
      </c>
    </row>
    <row r="924" spans="4:5">
      <c r="D924" t="s">
        <v>8221</v>
      </c>
      <c r="E924">
        <v>0</v>
      </c>
    </row>
    <row r="925" spans="4:5">
      <c r="D925" t="s">
        <v>8221</v>
      </c>
      <c r="E925">
        <v>2</v>
      </c>
    </row>
    <row r="926" spans="4:5">
      <c r="D926" t="s">
        <v>8221</v>
      </c>
      <c r="E926">
        <v>7</v>
      </c>
    </row>
    <row r="927" spans="4:5">
      <c r="D927" t="s">
        <v>8221</v>
      </c>
      <c r="E927">
        <v>5</v>
      </c>
    </row>
    <row r="928" spans="4:5">
      <c r="D928" t="s">
        <v>8221</v>
      </c>
      <c r="E928">
        <v>0</v>
      </c>
    </row>
    <row r="929" spans="4:5">
      <c r="D929" t="s">
        <v>8221</v>
      </c>
      <c r="E929">
        <v>0</v>
      </c>
    </row>
    <row r="930" spans="4:5">
      <c r="D930" t="s">
        <v>8221</v>
      </c>
      <c r="E930">
        <v>0</v>
      </c>
    </row>
    <row r="931" spans="4:5">
      <c r="D931" t="s">
        <v>8221</v>
      </c>
      <c r="E931">
        <v>2</v>
      </c>
    </row>
    <row r="932" spans="4:5">
      <c r="D932" t="s">
        <v>8221</v>
      </c>
      <c r="E932">
        <v>0</v>
      </c>
    </row>
    <row r="933" spans="4:5">
      <c r="D933" t="s">
        <v>8221</v>
      </c>
      <c r="E933">
        <v>0</v>
      </c>
    </row>
    <row r="934" spans="4:5">
      <c r="D934" t="s">
        <v>8221</v>
      </c>
      <c r="E934">
        <v>28</v>
      </c>
    </row>
    <row r="935" spans="4:5">
      <c r="D935" t="s">
        <v>8221</v>
      </c>
      <c r="E935">
        <v>2</v>
      </c>
    </row>
    <row r="936" spans="4:5">
      <c r="D936" t="s">
        <v>8221</v>
      </c>
      <c r="E936">
        <v>0</v>
      </c>
    </row>
    <row r="937" spans="4:5">
      <c r="D937" t="s">
        <v>8221</v>
      </c>
      <c r="E937">
        <v>0</v>
      </c>
    </row>
    <row r="938" spans="4:5">
      <c r="D938" t="s">
        <v>8221</v>
      </c>
      <c r="E938">
        <v>0</v>
      </c>
    </row>
    <row r="939" spans="4:5">
      <c r="D939" t="s">
        <v>8221</v>
      </c>
      <c r="E939">
        <v>4</v>
      </c>
    </row>
    <row r="940" spans="4:5">
      <c r="D940" t="s">
        <v>8221</v>
      </c>
      <c r="E940">
        <v>12</v>
      </c>
    </row>
    <row r="941" spans="4:5">
      <c r="D941" t="s">
        <v>8221</v>
      </c>
      <c r="E941">
        <v>0</v>
      </c>
    </row>
    <row r="942" spans="4:5">
      <c r="D942" t="s">
        <v>8221</v>
      </c>
      <c r="E942">
        <v>33</v>
      </c>
    </row>
    <row r="943" spans="4:5">
      <c r="D943" t="s">
        <v>8221</v>
      </c>
      <c r="E943">
        <v>0</v>
      </c>
    </row>
    <row r="944" spans="4:5">
      <c r="D944" t="s">
        <v>8221</v>
      </c>
      <c r="E944">
        <v>4</v>
      </c>
    </row>
    <row r="945" spans="4:5">
      <c r="D945" t="s">
        <v>8221</v>
      </c>
      <c r="E945">
        <v>0</v>
      </c>
    </row>
    <row r="946" spans="4:5">
      <c r="D946" t="s">
        <v>8221</v>
      </c>
      <c r="E946">
        <v>11</v>
      </c>
    </row>
    <row r="947" spans="4:5">
      <c r="D947" t="s">
        <v>8221</v>
      </c>
      <c r="E947">
        <v>1</v>
      </c>
    </row>
    <row r="948" spans="4:5">
      <c r="D948" t="s">
        <v>8221</v>
      </c>
      <c r="E948">
        <v>5</v>
      </c>
    </row>
    <row r="949" spans="4:5">
      <c r="D949" t="s">
        <v>8221</v>
      </c>
      <c r="E949">
        <v>0</v>
      </c>
    </row>
    <row r="950" spans="4:5">
      <c r="D950" t="s">
        <v>8221</v>
      </c>
      <c r="E950">
        <v>1</v>
      </c>
    </row>
    <row r="951" spans="4:5">
      <c r="D951" t="s">
        <v>8221</v>
      </c>
      <c r="E951">
        <v>1</v>
      </c>
    </row>
    <row r="952" spans="4:5">
      <c r="D952" t="s">
        <v>8221</v>
      </c>
      <c r="E952">
        <v>6</v>
      </c>
    </row>
    <row r="953" spans="4:5">
      <c r="D953" t="s">
        <v>8221</v>
      </c>
      <c r="E953">
        <v>8</v>
      </c>
    </row>
    <row r="954" spans="4:5">
      <c r="D954" t="s">
        <v>8221</v>
      </c>
      <c r="E954">
        <v>1</v>
      </c>
    </row>
    <row r="955" spans="4:5">
      <c r="D955" t="s">
        <v>8221</v>
      </c>
      <c r="E955">
        <v>0</v>
      </c>
    </row>
    <row r="956" spans="4:5">
      <c r="D956" t="s">
        <v>8221</v>
      </c>
      <c r="E956">
        <v>2</v>
      </c>
    </row>
    <row r="957" spans="4:5">
      <c r="D957" t="s">
        <v>8221</v>
      </c>
      <c r="E957">
        <v>1</v>
      </c>
    </row>
    <row r="958" spans="4:5">
      <c r="D958" t="s">
        <v>8221</v>
      </c>
      <c r="E958">
        <v>0</v>
      </c>
    </row>
    <row r="959" spans="4:5">
      <c r="D959" t="s">
        <v>8221</v>
      </c>
      <c r="E959">
        <v>1</v>
      </c>
    </row>
    <row r="960" spans="4:5">
      <c r="D960" t="s">
        <v>8221</v>
      </c>
      <c r="E960">
        <v>19</v>
      </c>
    </row>
    <row r="961" spans="4:5">
      <c r="D961" t="s">
        <v>8221</v>
      </c>
      <c r="E961">
        <v>27</v>
      </c>
    </row>
    <row r="962" spans="4:5">
      <c r="D962" t="s">
        <v>8221</v>
      </c>
      <c r="E962">
        <v>7</v>
      </c>
    </row>
    <row r="963" spans="4:5">
      <c r="D963" t="s">
        <v>8221</v>
      </c>
      <c r="E963">
        <v>14</v>
      </c>
    </row>
    <row r="964" spans="4:5">
      <c r="D964" t="s">
        <v>8221</v>
      </c>
      <c r="E964">
        <v>5</v>
      </c>
    </row>
    <row r="965" spans="4:5">
      <c r="D965" t="s">
        <v>8221</v>
      </c>
      <c r="E965">
        <v>30</v>
      </c>
    </row>
    <row r="966" spans="4:5">
      <c r="D966" t="s">
        <v>8221</v>
      </c>
      <c r="E966">
        <v>1</v>
      </c>
    </row>
    <row r="967" spans="4:5">
      <c r="D967" t="s">
        <v>8221</v>
      </c>
      <c r="E967">
        <v>0</v>
      </c>
    </row>
    <row r="968" spans="4:5">
      <c r="D968" t="s">
        <v>8221</v>
      </c>
      <c r="E968">
        <v>60</v>
      </c>
    </row>
    <row r="969" spans="4:5">
      <c r="D969" t="s">
        <v>8221</v>
      </c>
      <c r="E969">
        <v>84</v>
      </c>
    </row>
    <row r="970" spans="4:5">
      <c r="D970" t="s">
        <v>8221</v>
      </c>
      <c r="E970">
        <v>47</v>
      </c>
    </row>
    <row r="971" spans="4:5">
      <c r="D971" t="s">
        <v>8221</v>
      </c>
      <c r="E971">
        <v>66</v>
      </c>
    </row>
    <row r="972" spans="4:5">
      <c r="D972" t="s">
        <v>8221</v>
      </c>
      <c r="E972">
        <v>171</v>
      </c>
    </row>
    <row r="973" spans="4:5">
      <c r="D973" t="s">
        <v>8221</v>
      </c>
      <c r="E973">
        <v>29</v>
      </c>
    </row>
    <row r="974" spans="4:5">
      <c r="D974" t="s">
        <v>8221</v>
      </c>
      <c r="E974">
        <v>9</v>
      </c>
    </row>
    <row r="975" spans="4:5">
      <c r="D975" t="s">
        <v>8221</v>
      </c>
      <c r="E975">
        <v>27</v>
      </c>
    </row>
    <row r="976" spans="4:5">
      <c r="D976" t="s">
        <v>8221</v>
      </c>
      <c r="E976">
        <v>2</v>
      </c>
    </row>
    <row r="977" spans="4:5">
      <c r="D977" t="s">
        <v>8221</v>
      </c>
      <c r="E977">
        <v>3</v>
      </c>
    </row>
    <row r="978" spans="4:5">
      <c r="D978" t="s">
        <v>8221</v>
      </c>
      <c r="E978">
        <v>4</v>
      </c>
    </row>
    <row r="979" spans="4:5">
      <c r="D979" t="s">
        <v>8221</v>
      </c>
      <c r="E979">
        <v>2</v>
      </c>
    </row>
    <row r="980" spans="4:5">
      <c r="D980" t="s">
        <v>8221</v>
      </c>
      <c r="E980">
        <v>20</v>
      </c>
    </row>
    <row r="981" spans="4:5">
      <c r="D981" t="s">
        <v>8221</v>
      </c>
      <c r="E981">
        <v>3</v>
      </c>
    </row>
    <row r="982" spans="4:5">
      <c r="D982" t="s">
        <v>8221</v>
      </c>
      <c r="E982">
        <v>4</v>
      </c>
    </row>
    <row r="983" spans="4:5">
      <c r="D983" t="s">
        <v>8221</v>
      </c>
      <c r="E983">
        <v>1</v>
      </c>
    </row>
    <row r="984" spans="4:5">
      <c r="D984" t="s">
        <v>8221</v>
      </c>
      <c r="E984">
        <v>0</v>
      </c>
    </row>
    <row r="985" spans="4:5">
      <c r="D985" t="s">
        <v>8221</v>
      </c>
      <c r="E985">
        <v>0</v>
      </c>
    </row>
    <row r="986" spans="4:5">
      <c r="D986" t="s">
        <v>8221</v>
      </c>
      <c r="E986">
        <v>14</v>
      </c>
    </row>
    <row r="987" spans="4:5">
      <c r="D987" t="s">
        <v>8221</v>
      </c>
      <c r="E987">
        <v>1</v>
      </c>
    </row>
    <row r="988" spans="4:5">
      <c r="D988" t="s">
        <v>8221</v>
      </c>
      <c r="E988">
        <v>118</v>
      </c>
    </row>
    <row r="989" spans="4:5">
      <c r="D989" t="s">
        <v>8221</v>
      </c>
      <c r="E989">
        <v>2</v>
      </c>
    </row>
    <row r="990" spans="4:5">
      <c r="D990" t="s">
        <v>8221</v>
      </c>
      <c r="E990">
        <v>1</v>
      </c>
    </row>
    <row r="991" spans="4:5">
      <c r="D991" t="s">
        <v>8221</v>
      </c>
      <c r="E991">
        <v>3</v>
      </c>
    </row>
    <row r="992" spans="4:5">
      <c r="D992" t="s">
        <v>8221</v>
      </c>
      <c r="E992">
        <v>1</v>
      </c>
    </row>
    <row r="993" spans="4:6">
      <c r="D993" t="s">
        <v>8221</v>
      </c>
      <c r="E993">
        <v>3</v>
      </c>
    </row>
    <row r="994" spans="4:6">
      <c r="D994" t="s">
        <v>8221</v>
      </c>
      <c r="E994">
        <v>38</v>
      </c>
    </row>
    <row r="995" spans="4:6">
      <c r="D995" t="s">
        <v>8221</v>
      </c>
      <c r="E995">
        <v>52</v>
      </c>
    </row>
    <row r="996" spans="4:6">
      <c r="D996" t="s">
        <v>8221</v>
      </c>
      <c r="E996">
        <v>2</v>
      </c>
    </row>
    <row r="997" spans="4:6">
      <c r="D997" t="s">
        <v>8221</v>
      </c>
      <c r="E997">
        <v>0</v>
      </c>
    </row>
    <row r="998" spans="4:6">
      <c r="D998" t="s">
        <v>8221</v>
      </c>
      <c r="E998">
        <v>4</v>
      </c>
    </row>
    <row r="999" spans="4:6">
      <c r="D999" t="s">
        <v>8221</v>
      </c>
      <c r="E999">
        <v>4</v>
      </c>
    </row>
    <row r="1000" spans="4:6">
      <c r="D1000" t="s">
        <v>8221</v>
      </c>
      <c r="E1000">
        <v>18</v>
      </c>
    </row>
    <row r="1001" spans="4:6">
      <c r="D1001" t="s">
        <v>8221</v>
      </c>
      <c r="E1001">
        <v>0</v>
      </c>
    </row>
    <row r="1002" spans="4:6">
      <c r="D1002" t="s">
        <v>8221</v>
      </c>
      <c r="E1002">
        <v>22</v>
      </c>
      <c r="F1002">
        <v>60</v>
      </c>
    </row>
    <row r="1003" spans="4:6">
      <c r="D1003" t="s">
        <v>8221</v>
      </c>
      <c r="E1003">
        <v>49</v>
      </c>
      <c r="F1003">
        <v>33</v>
      </c>
    </row>
    <row r="1004" spans="4:6">
      <c r="D1004" t="s">
        <v>8221</v>
      </c>
      <c r="E1004">
        <v>19</v>
      </c>
      <c r="F1004">
        <v>78</v>
      </c>
    </row>
    <row r="1005" spans="4:6">
      <c r="D1005" t="s">
        <v>8221</v>
      </c>
      <c r="E1005">
        <v>4</v>
      </c>
      <c r="F1005">
        <v>30</v>
      </c>
    </row>
    <row r="1006" spans="4:6">
      <c r="D1006" t="s">
        <v>8221</v>
      </c>
      <c r="E1006">
        <v>4</v>
      </c>
      <c r="F1006">
        <v>136</v>
      </c>
    </row>
    <row r="1007" spans="4:6">
      <c r="D1007" t="s">
        <v>8221</v>
      </c>
      <c r="E1007">
        <v>2</v>
      </c>
      <c r="F1007">
        <v>40</v>
      </c>
    </row>
    <row r="1008" spans="4:6">
      <c r="D1008" t="s">
        <v>8221</v>
      </c>
      <c r="E1008">
        <v>0</v>
      </c>
      <c r="F1008">
        <v>18</v>
      </c>
    </row>
    <row r="1009" spans="4:6">
      <c r="D1009" t="s">
        <v>8221</v>
      </c>
      <c r="E1009">
        <v>0</v>
      </c>
      <c r="F1009">
        <v>39</v>
      </c>
    </row>
    <row r="1010" spans="4:6">
      <c r="D1010" t="s">
        <v>8221</v>
      </c>
      <c r="E1010">
        <v>14</v>
      </c>
      <c r="F1010">
        <v>21</v>
      </c>
    </row>
    <row r="1011" spans="4:6">
      <c r="D1011" t="s">
        <v>8221</v>
      </c>
      <c r="E1011">
        <v>8</v>
      </c>
      <c r="F1011">
        <v>30</v>
      </c>
    </row>
    <row r="1012" spans="4:6">
      <c r="D1012" t="s">
        <v>8221</v>
      </c>
      <c r="E1012">
        <v>0</v>
      </c>
      <c r="F1012">
        <v>27</v>
      </c>
    </row>
    <row r="1013" spans="4:6">
      <c r="D1013" t="s">
        <v>8221</v>
      </c>
      <c r="E1013">
        <v>15</v>
      </c>
      <c r="F1013">
        <v>35</v>
      </c>
    </row>
    <row r="1014" spans="4:6">
      <c r="D1014" t="s">
        <v>8221</v>
      </c>
      <c r="E1014">
        <v>33</v>
      </c>
      <c r="F1014">
        <v>13</v>
      </c>
    </row>
    <row r="1015" spans="4:6">
      <c r="D1015" t="s">
        <v>8221</v>
      </c>
      <c r="E1015">
        <v>2</v>
      </c>
      <c r="F1015">
        <v>23</v>
      </c>
    </row>
    <row r="1016" spans="4:6">
      <c r="D1016" t="s">
        <v>8221</v>
      </c>
      <c r="E1016">
        <v>6</v>
      </c>
      <c r="F1016">
        <v>39</v>
      </c>
    </row>
    <row r="1017" spans="4:6">
      <c r="D1017" t="s">
        <v>8221</v>
      </c>
      <c r="E1017">
        <v>2</v>
      </c>
      <c r="F1017">
        <v>35</v>
      </c>
    </row>
    <row r="1018" spans="4:6">
      <c r="D1018" t="s">
        <v>8221</v>
      </c>
      <c r="E1018">
        <v>0</v>
      </c>
      <c r="F1018">
        <v>27</v>
      </c>
    </row>
    <row r="1019" spans="4:6">
      <c r="D1019" t="s">
        <v>8221</v>
      </c>
      <c r="E1019">
        <v>4</v>
      </c>
      <c r="F1019">
        <v>21</v>
      </c>
    </row>
    <row r="1020" spans="4:6">
      <c r="D1020" t="s">
        <v>8221</v>
      </c>
      <c r="E1020">
        <v>1</v>
      </c>
      <c r="F1020">
        <v>104</v>
      </c>
    </row>
    <row r="1021" spans="4:6">
      <c r="D1021" t="s">
        <v>8221</v>
      </c>
      <c r="E1021">
        <v>3</v>
      </c>
      <c r="F1021">
        <v>19</v>
      </c>
    </row>
    <row r="1022" spans="4:6">
      <c r="D1022" t="s">
        <v>8221</v>
      </c>
      <c r="E1022">
        <v>4</v>
      </c>
    </row>
    <row r="1023" spans="4:6">
      <c r="D1023" t="s">
        <v>8221</v>
      </c>
      <c r="E1023">
        <v>0</v>
      </c>
    </row>
    <row r="1024" spans="4:6">
      <c r="D1024" t="s">
        <v>8221</v>
      </c>
      <c r="E1024">
        <v>4</v>
      </c>
    </row>
    <row r="1025" spans="4:5">
      <c r="D1025" t="s">
        <v>8221</v>
      </c>
      <c r="E1025">
        <v>3</v>
      </c>
    </row>
    <row r="1026" spans="4:5">
      <c r="D1026" t="s">
        <v>8221</v>
      </c>
      <c r="E1026">
        <v>34</v>
      </c>
    </row>
    <row r="1027" spans="4:5">
      <c r="D1027" t="s">
        <v>8221</v>
      </c>
      <c r="E1027">
        <v>2</v>
      </c>
    </row>
    <row r="1028" spans="4:5">
      <c r="D1028" t="s">
        <v>8221</v>
      </c>
      <c r="E1028">
        <v>33</v>
      </c>
    </row>
    <row r="1029" spans="4:5">
      <c r="D1029" t="s">
        <v>8221</v>
      </c>
      <c r="E1029">
        <v>0</v>
      </c>
    </row>
    <row r="1030" spans="4:5">
      <c r="D1030" t="s">
        <v>8221</v>
      </c>
      <c r="E1030">
        <v>0</v>
      </c>
    </row>
    <row r="1031" spans="4:5">
      <c r="D1031" t="s">
        <v>8221</v>
      </c>
      <c r="E1031">
        <v>1</v>
      </c>
    </row>
    <row r="1032" spans="4:5">
      <c r="D1032" t="s">
        <v>8221</v>
      </c>
      <c r="E1032">
        <v>13</v>
      </c>
    </row>
    <row r="1033" spans="4:5">
      <c r="D1033" t="s">
        <v>8221</v>
      </c>
      <c r="E1033">
        <v>2</v>
      </c>
    </row>
    <row r="1034" spans="4:5">
      <c r="D1034" t="s">
        <v>8221</v>
      </c>
      <c r="E1034">
        <v>36</v>
      </c>
    </row>
    <row r="1035" spans="4:5">
      <c r="D1035" t="s">
        <v>8221</v>
      </c>
      <c r="E1035">
        <v>1</v>
      </c>
    </row>
    <row r="1036" spans="4:5">
      <c r="D1036" t="s">
        <v>8221</v>
      </c>
      <c r="E1036">
        <v>15</v>
      </c>
    </row>
    <row r="1037" spans="4:5">
      <c r="D1037" t="s">
        <v>8221</v>
      </c>
      <c r="E1037">
        <v>1</v>
      </c>
    </row>
    <row r="1038" spans="4:5">
      <c r="D1038" t="s">
        <v>8221</v>
      </c>
      <c r="E1038">
        <v>0</v>
      </c>
    </row>
    <row r="1039" spans="4:5">
      <c r="D1039" t="s">
        <v>8221</v>
      </c>
      <c r="E1039">
        <v>1</v>
      </c>
    </row>
    <row r="1040" spans="4:5">
      <c r="D1040" t="s">
        <v>8221</v>
      </c>
      <c r="E1040">
        <v>0</v>
      </c>
    </row>
    <row r="1041" spans="4:6">
      <c r="D1041" t="s">
        <v>8221</v>
      </c>
      <c r="E1041">
        <v>0</v>
      </c>
    </row>
    <row r="1042" spans="4:6">
      <c r="D1042" t="s">
        <v>8221</v>
      </c>
      <c r="E1042">
        <v>1</v>
      </c>
      <c r="F1042">
        <v>27</v>
      </c>
    </row>
    <row r="1043" spans="4:6">
      <c r="D1043" t="s">
        <v>8221</v>
      </c>
      <c r="E1043">
        <v>39</v>
      </c>
      <c r="F1043">
        <v>28</v>
      </c>
    </row>
    <row r="1044" spans="4:6">
      <c r="D1044" t="s">
        <v>8221</v>
      </c>
      <c r="E1044">
        <v>0</v>
      </c>
      <c r="F1044">
        <v>17</v>
      </c>
    </row>
    <row r="1045" spans="4:6">
      <c r="D1045" t="s">
        <v>8221</v>
      </c>
      <c r="E1045">
        <v>0</v>
      </c>
      <c r="F1045">
        <v>20</v>
      </c>
    </row>
    <row r="1046" spans="4:6">
      <c r="D1046" t="s">
        <v>8221</v>
      </c>
      <c r="E1046">
        <v>3</v>
      </c>
      <c r="F1046">
        <v>10</v>
      </c>
    </row>
    <row r="1047" spans="4:6">
      <c r="D1047" t="s">
        <v>8221</v>
      </c>
      <c r="E1047">
        <v>1</v>
      </c>
      <c r="F1047">
        <v>26</v>
      </c>
    </row>
    <row r="1048" spans="4:6">
      <c r="D1048" t="s">
        <v>8221</v>
      </c>
      <c r="E1048">
        <v>13</v>
      </c>
      <c r="F1048">
        <v>20</v>
      </c>
    </row>
    <row r="1049" spans="4:6">
      <c r="D1049" t="s">
        <v>8221</v>
      </c>
      <c r="E1049">
        <v>0</v>
      </c>
      <c r="F1049">
        <v>46</v>
      </c>
    </row>
    <row r="1050" spans="4:6">
      <c r="D1050" t="s">
        <v>8221</v>
      </c>
      <c r="E1050">
        <v>6</v>
      </c>
      <c r="F1050">
        <v>76</v>
      </c>
    </row>
    <row r="1051" spans="4:6">
      <c r="D1051" t="s">
        <v>8221</v>
      </c>
      <c r="E1051">
        <v>0</v>
      </c>
      <c r="F1051">
        <v>41</v>
      </c>
    </row>
    <row r="1052" spans="4:6">
      <c r="D1052" t="s">
        <v>8221</v>
      </c>
      <c r="E1052">
        <v>14</v>
      </c>
      <c r="F1052">
        <v>7</v>
      </c>
    </row>
    <row r="1053" spans="4:6">
      <c r="D1053" t="s">
        <v>8221</v>
      </c>
      <c r="E1053">
        <v>5</v>
      </c>
      <c r="F1053">
        <v>49</v>
      </c>
    </row>
    <row r="1054" spans="4:6">
      <c r="D1054" t="s">
        <v>8221</v>
      </c>
      <c r="E1054">
        <v>6</v>
      </c>
      <c r="F1054">
        <v>26</v>
      </c>
    </row>
    <row r="1055" spans="4:6">
      <c r="D1055" t="s">
        <v>8221</v>
      </c>
      <c r="E1055">
        <v>15</v>
      </c>
      <c r="F1055">
        <v>65</v>
      </c>
    </row>
    <row r="1056" spans="4:6">
      <c r="D1056" t="s">
        <v>8221</v>
      </c>
      <c r="E1056">
        <v>0</v>
      </c>
      <c r="F1056">
        <v>28</v>
      </c>
    </row>
    <row r="1057" spans="4:6">
      <c r="D1057" t="s">
        <v>8221</v>
      </c>
      <c r="E1057">
        <v>1</v>
      </c>
      <c r="F1057">
        <v>8</v>
      </c>
    </row>
    <row r="1058" spans="4:6">
      <c r="D1058" t="s">
        <v>8221</v>
      </c>
      <c r="E1058">
        <v>9</v>
      </c>
      <c r="F1058">
        <v>3</v>
      </c>
    </row>
    <row r="1059" spans="4:6">
      <c r="D1059" t="s">
        <v>8221</v>
      </c>
      <c r="E1059">
        <v>3</v>
      </c>
      <c r="F1059">
        <v>9</v>
      </c>
    </row>
    <row r="1060" spans="4:6">
      <c r="D1060" t="s">
        <v>8221</v>
      </c>
      <c r="E1060">
        <v>3</v>
      </c>
      <c r="F1060">
        <v>9</v>
      </c>
    </row>
    <row r="1061" spans="4:6">
      <c r="D1061" t="s">
        <v>8221</v>
      </c>
      <c r="E1061">
        <v>1</v>
      </c>
      <c r="F1061">
        <v>20</v>
      </c>
    </row>
    <row r="1062" spans="4:6">
      <c r="D1062" t="s">
        <v>8221</v>
      </c>
      <c r="E1062">
        <v>3</v>
      </c>
      <c r="F1062">
        <v>57</v>
      </c>
    </row>
    <row r="1063" spans="4:6">
      <c r="D1063" t="s">
        <v>8221</v>
      </c>
      <c r="E1063">
        <v>0</v>
      </c>
      <c r="F1063">
        <v>8</v>
      </c>
    </row>
    <row r="1064" spans="4:6">
      <c r="D1064" t="s">
        <v>8221</v>
      </c>
      <c r="E1064">
        <v>2</v>
      </c>
      <c r="F1064">
        <v>14</v>
      </c>
    </row>
    <row r="1065" spans="4:6">
      <c r="D1065" t="s">
        <v>8221</v>
      </c>
      <c r="E1065">
        <v>10</v>
      </c>
      <c r="F1065">
        <v>17</v>
      </c>
    </row>
    <row r="1066" spans="4:6">
      <c r="D1066" t="s">
        <v>8221</v>
      </c>
      <c r="E1066">
        <v>60</v>
      </c>
    </row>
    <row r="1067" spans="4:6">
      <c r="D1067" t="s">
        <v>8221</v>
      </c>
      <c r="E1067">
        <v>5</v>
      </c>
    </row>
    <row r="1068" spans="4:6">
      <c r="D1068" t="s">
        <v>8221</v>
      </c>
      <c r="E1068">
        <v>9</v>
      </c>
    </row>
    <row r="1069" spans="4:6">
      <c r="D1069" t="s">
        <v>8221</v>
      </c>
      <c r="E1069">
        <v>13</v>
      </c>
    </row>
    <row r="1070" spans="4:6">
      <c r="D1070" t="s">
        <v>8221</v>
      </c>
      <c r="E1070">
        <v>0</v>
      </c>
    </row>
    <row r="1071" spans="4:6">
      <c r="D1071" t="s">
        <v>8221</v>
      </c>
      <c r="E1071">
        <v>8</v>
      </c>
    </row>
    <row r="1072" spans="4:6">
      <c r="D1072" t="s">
        <v>8221</v>
      </c>
      <c r="E1072">
        <v>3</v>
      </c>
    </row>
    <row r="1073" spans="4:5">
      <c r="D1073" t="s">
        <v>8221</v>
      </c>
      <c r="E1073">
        <v>3</v>
      </c>
    </row>
    <row r="1074" spans="4:5">
      <c r="D1074" t="s">
        <v>8221</v>
      </c>
      <c r="E1074">
        <v>0</v>
      </c>
    </row>
    <row r="1075" spans="4:5">
      <c r="D1075" t="s">
        <v>8221</v>
      </c>
      <c r="E1075">
        <v>6</v>
      </c>
    </row>
    <row r="1076" spans="4:5">
      <c r="D1076" t="s">
        <v>8221</v>
      </c>
      <c r="E1076">
        <v>4</v>
      </c>
    </row>
    <row r="1077" spans="4:5">
      <c r="D1077" t="s">
        <v>8221</v>
      </c>
      <c r="E1077">
        <v>1</v>
      </c>
    </row>
    <row r="1078" spans="4:5">
      <c r="D1078" t="s">
        <v>8221</v>
      </c>
      <c r="E1078">
        <v>29</v>
      </c>
    </row>
    <row r="1079" spans="4:5">
      <c r="D1079" t="s">
        <v>8221</v>
      </c>
      <c r="E1079">
        <v>0</v>
      </c>
    </row>
    <row r="1080" spans="4:5">
      <c r="D1080" t="s">
        <v>8221</v>
      </c>
      <c r="E1080">
        <v>4</v>
      </c>
    </row>
    <row r="1081" spans="4:5">
      <c r="D1081" t="s">
        <v>8221</v>
      </c>
      <c r="E1081">
        <v>5</v>
      </c>
    </row>
    <row r="1082" spans="4:5">
      <c r="D1082" t="s">
        <v>8221</v>
      </c>
      <c r="E1082">
        <v>4</v>
      </c>
    </row>
    <row r="1083" spans="4:5">
      <c r="D1083" t="s">
        <v>8221</v>
      </c>
      <c r="E1083">
        <v>5</v>
      </c>
    </row>
    <row r="1084" spans="4:5">
      <c r="D1084" t="s">
        <v>8221</v>
      </c>
      <c r="E1084">
        <v>1</v>
      </c>
    </row>
    <row r="1085" spans="4:5">
      <c r="D1085" t="s">
        <v>8221</v>
      </c>
      <c r="E1085">
        <v>1</v>
      </c>
    </row>
    <row r="1086" spans="4:5">
      <c r="D1086" t="s">
        <v>8221</v>
      </c>
      <c r="E1086">
        <v>0</v>
      </c>
    </row>
    <row r="1087" spans="4:5">
      <c r="D1087" t="s">
        <v>8221</v>
      </c>
      <c r="E1087">
        <v>14</v>
      </c>
    </row>
    <row r="1088" spans="4:5">
      <c r="D1088" t="s">
        <v>8221</v>
      </c>
      <c r="E1088">
        <v>3</v>
      </c>
    </row>
    <row r="1089" spans="4:5">
      <c r="D1089" t="s">
        <v>8221</v>
      </c>
      <c r="E1089">
        <v>10</v>
      </c>
    </row>
    <row r="1090" spans="4:5">
      <c r="D1090" t="s">
        <v>8221</v>
      </c>
      <c r="E1090">
        <v>17</v>
      </c>
    </row>
    <row r="1091" spans="4:5">
      <c r="D1091" t="s">
        <v>8221</v>
      </c>
      <c r="E1091">
        <v>2</v>
      </c>
    </row>
    <row r="1092" spans="4:5">
      <c r="D1092" t="s">
        <v>8221</v>
      </c>
      <c r="E1092">
        <v>0</v>
      </c>
    </row>
    <row r="1093" spans="4:5">
      <c r="D1093" t="s">
        <v>8221</v>
      </c>
      <c r="E1093">
        <v>4</v>
      </c>
    </row>
    <row r="1094" spans="4:5">
      <c r="D1094" t="s">
        <v>8221</v>
      </c>
      <c r="E1094">
        <v>12</v>
      </c>
    </row>
    <row r="1095" spans="4:5">
      <c r="D1095" t="s">
        <v>8221</v>
      </c>
      <c r="E1095">
        <v>3</v>
      </c>
    </row>
    <row r="1096" spans="4:5">
      <c r="D1096" t="s">
        <v>8221</v>
      </c>
      <c r="E1096">
        <v>12</v>
      </c>
    </row>
    <row r="1097" spans="4:5">
      <c r="D1097" t="s">
        <v>8221</v>
      </c>
      <c r="E1097">
        <v>0</v>
      </c>
    </row>
    <row r="1098" spans="4:5">
      <c r="D1098" t="s">
        <v>8221</v>
      </c>
      <c r="E1098">
        <v>7</v>
      </c>
    </row>
    <row r="1099" spans="4:5">
      <c r="D1099" t="s">
        <v>8221</v>
      </c>
      <c r="E1099">
        <v>2</v>
      </c>
    </row>
    <row r="1100" spans="4:5">
      <c r="D1100" t="s">
        <v>8221</v>
      </c>
      <c r="E1100">
        <v>1</v>
      </c>
    </row>
    <row r="1101" spans="4:5">
      <c r="D1101" t="s">
        <v>8221</v>
      </c>
      <c r="E1101">
        <v>4</v>
      </c>
    </row>
    <row r="1102" spans="4:5">
      <c r="D1102" t="s">
        <v>8221</v>
      </c>
      <c r="E1102">
        <v>4</v>
      </c>
    </row>
    <row r="1103" spans="4:5">
      <c r="D1103" t="s">
        <v>8221</v>
      </c>
      <c r="E1103">
        <v>17</v>
      </c>
    </row>
    <row r="1104" spans="4:5">
      <c r="D1104" t="s">
        <v>8221</v>
      </c>
      <c r="E1104">
        <v>7</v>
      </c>
    </row>
    <row r="1105" spans="4:5">
      <c r="D1105" t="s">
        <v>8221</v>
      </c>
      <c r="E1105">
        <v>2</v>
      </c>
    </row>
    <row r="1106" spans="4:5">
      <c r="D1106" t="s">
        <v>8221</v>
      </c>
      <c r="E1106">
        <v>5</v>
      </c>
    </row>
    <row r="1107" spans="4:5">
      <c r="D1107" t="s">
        <v>8221</v>
      </c>
      <c r="E1107">
        <v>1</v>
      </c>
    </row>
    <row r="1108" spans="4:5">
      <c r="D1108" t="s">
        <v>8221</v>
      </c>
      <c r="E1108">
        <v>1</v>
      </c>
    </row>
    <row r="1109" spans="4:5">
      <c r="D1109" t="s">
        <v>8221</v>
      </c>
      <c r="E1109">
        <v>14</v>
      </c>
    </row>
    <row r="1110" spans="4:5">
      <c r="D1110" t="s">
        <v>8221</v>
      </c>
      <c r="E1110">
        <v>26</v>
      </c>
    </row>
    <row r="1111" spans="4:5">
      <c r="D1111" t="s">
        <v>8221</v>
      </c>
      <c r="E1111">
        <v>2</v>
      </c>
    </row>
    <row r="1112" spans="4:5">
      <c r="D1112" t="s">
        <v>8221</v>
      </c>
      <c r="E1112">
        <v>1</v>
      </c>
    </row>
    <row r="1113" spans="4:5">
      <c r="D1113" t="s">
        <v>8221</v>
      </c>
      <c r="E1113">
        <v>3</v>
      </c>
    </row>
    <row r="1114" spans="4:5">
      <c r="D1114" t="s">
        <v>8221</v>
      </c>
      <c r="E1114">
        <v>7</v>
      </c>
    </row>
    <row r="1115" spans="4:5">
      <c r="D1115" t="s">
        <v>8221</v>
      </c>
      <c r="E1115">
        <v>9</v>
      </c>
    </row>
    <row r="1116" spans="4:5">
      <c r="D1116" t="s">
        <v>8221</v>
      </c>
      <c r="E1116">
        <v>20</v>
      </c>
    </row>
    <row r="1117" spans="4:5">
      <c r="D1117" t="s">
        <v>8221</v>
      </c>
      <c r="E1117">
        <v>6</v>
      </c>
    </row>
    <row r="1118" spans="4:5">
      <c r="D1118" t="s">
        <v>8221</v>
      </c>
      <c r="E1118">
        <v>13</v>
      </c>
    </row>
    <row r="1119" spans="4:5">
      <c r="D1119" t="s">
        <v>8221</v>
      </c>
      <c r="E1119">
        <v>1</v>
      </c>
    </row>
    <row r="1120" spans="4:5">
      <c r="D1120" t="s">
        <v>8221</v>
      </c>
      <c r="E1120">
        <v>202</v>
      </c>
    </row>
    <row r="1121" spans="4:5">
      <c r="D1121" t="s">
        <v>8221</v>
      </c>
      <c r="E1121">
        <v>0</v>
      </c>
    </row>
    <row r="1122" spans="4:5">
      <c r="D1122" t="s">
        <v>8221</v>
      </c>
      <c r="E1122">
        <v>1</v>
      </c>
    </row>
    <row r="1123" spans="4:5">
      <c r="D1123" t="s">
        <v>8221</v>
      </c>
      <c r="E1123">
        <v>0</v>
      </c>
    </row>
    <row r="1124" spans="4:5">
      <c r="D1124" t="s">
        <v>8221</v>
      </c>
      <c r="E1124">
        <v>2</v>
      </c>
    </row>
    <row r="1125" spans="4:5">
      <c r="D1125" t="s">
        <v>8221</v>
      </c>
      <c r="E1125">
        <v>13</v>
      </c>
    </row>
    <row r="1126" spans="4:5">
      <c r="D1126" t="s">
        <v>8221</v>
      </c>
      <c r="E1126">
        <v>9</v>
      </c>
    </row>
    <row r="1127" spans="4:5">
      <c r="D1127" t="s">
        <v>8221</v>
      </c>
      <c r="E1127">
        <v>2</v>
      </c>
    </row>
    <row r="1128" spans="4:5">
      <c r="D1128" t="s">
        <v>8221</v>
      </c>
      <c r="E1128">
        <v>0</v>
      </c>
    </row>
    <row r="1129" spans="4:5">
      <c r="D1129" t="s">
        <v>8221</v>
      </c>
      <c r="E1129">
        <v>35</v>
      </c>
    </row>
    <row r="1130" spans="4:5">
      <c r="D1130" t="s">
        <v>8221</v>
      </c>
      <c r="E1130">
        <v>2</v>
      </c>
    </row>
    <row r="1131" spans="4:5">
      <c r="D1131" t="s">
        <v>8221</v>
      </c>
      <c r="E1131">
        <v>3</v>
      </c>
    </row>
    <row r="1132" spans="4:5">
      <c r="D1132" t="s">
        <v>8221</v>
      </c>
      <c r="E1132">
        <v>0</v>
      </c>
    </row>
    <row r="1133" spans="4:5">
      <c r="D1133" t="s">
        <v>8221</v>
      </c>
      <c r="E1133">
        <v>1</v>
      </c>
    </row>
    <row r="1134" spans="4:5">
      <c r="D1134" t="s">
        <v>8221</v>
      </c>
      <c r="E1134">
        <v>0</v>
      </c>
    </row>
    <row r="1135" spans="4:5">
      <c r="D1135" t="s">
        <v>8221</v>
      </c>
      <c r="E1135">
        <v>0</v>
      </c>
    </row>
    <row r="1136" spans="4:5">
      <c r="D1136" t="s">
        <v>8221</v>
      </c>
      <c r="E1136">
        <v>3</v>
      </c>
    </row>
    <row r="1137" spans="4:5">
      <c r="D1137" t="s">
        <v>8221</v>
      </c>
      <c r="E1137">
        <v>11</v>
      </c>
    </row>
    <row r="1138" spans="4:5">
      <c r="D1138" t="s">
        <v>8221</v>
      </c>
      <c r="E1138">
        <v>6</v>
      </c>
    </row>
    <row r="1139" spans="4:5">
      <c r="D1139" t="s">
        <v>8221</v>
      </c>
      <c r="E1139">
        <v>0</v>
      </c>
    </row>
    <row r="1140" spans="4:5">
      <c r="D1140" t="s">
        <v>8221</v>
      </c>
      <c r="E1140">
        <v>67</v>
      </c>
    </row>
    <row r="1141" spans="4:5">
      <c r="D1141" t="s">
        <v>8221</v>
      </c>
      <c r="E1141">
        <v>23</v>
      </c>
    </row>
    <row r="1142" spans="4:5">
      <c r="D1142" t="s">
        <v>8221</v>
      </c>
      <c r="E1142">
        <v>72</v>
      </c>
    </row>
    <row r="1143" spans="4:5">
      <c r="D1143" t="s">
        <v>8221</v>
      </c>
      <c r="E1143">
        <v>2</v>
      </c>
    </row>
    <row r="1144" spans="4:5">
      <c r="D1144" t="s">
        <v>8221</v>
      </c>
      <c r="E1144">
        <v>15</v>
      </c>
    </row>
    <row r="1145" spans="4:5">
      <c r="D1145" t="s">
        <v>8221</v>
      </c>
      <c r="E1145">
        <v>1</v>
      </c>
    </row>
    <row r="1146" spans="4:5">
      <c r="D1146" t="s">
        <v>8221</v>
      </c>
      <c r="E1146">
        <v>2</v>
      </c>
    </row>
    <row r="1147" spans="4:5">
      <c r="D1147" t="s">
        <v>8221</v>
      </c>
      <c r="E1147">
        <v>7</v>
      </c>
    </row>
    <row r="1148" spans="4:5">
      <c r="D1148" t="s">
        <v>8221</v>
      </c>
      <c r="E1148">
        <v>16</v>
      </c>
    </row>
    <row r="1149" spans="4:5">
      <c r="D1149" t="s">
        <v>8221</v>
      </c>
      <c r="E1149">
        <v>117</v>
      </c>
    </row>
    <row r="1150" spans="4:5">
      <c r="D1150" t="s">
        <v>8221</v>
      </c>
      <c r="E1150">
        <v>2</v>
      </c>
    </row>
    <row r="1151" spans="4:5">
      <c r="D1151" t="s">
        <v>8221</v>
      </c>
      <c r="E1151">
        <v>7</v>
      </c>
    </row>
    <row r="1152" spans="4:5">
      <c r="D1152" t="s">
        <v>8221</v>
      </c>
      <c r="E1152">
        <v>3</v>
      </c>
    </row>
    <row r="1153" spans="4:5">
      <c r="D1153" t="s">
        <v>8221</v>
      </c>
      <c r="E1153">
        <v>20</v>
      </c>
    </row>
    <row r="1154" spans="4:5">
      <c r="D1154" t="s">
        <v>8221</v>
      </c>
      <c r="E1154">
        <v>50</v>
      </c>
    </row>
    <row r="1155" spans="4:5">
      <c r="D1155" t="s">
        <v>8221</v>
      </c>
      <c r="E1155">
        <v>2</v>
      </c>
    </row>
    <row r="1156" spans="4:5">
      <c r="D1156" t="s">
        <v>8221</v>
      </c>
      <c r="E1156">
        <v>3</v>
      </c>
    </row>
    <row r="1157" spans="4:5">
      <c r="D1157" t="s">
        <v>8221</v>
      </c>
      <c r="E1157">
        <v>27</v>
      </c>
    </row>
    <row r="1158" spans="4:5">
      <c r="D1158" t="s">
        <v>8221</v>
      </c>
      <c r="E1158">
        <v>7</v>
      </c>
    </row>
    <row r="1159" spans="4:5">
      <c r="D1159" t="s">
        <v>8221</v>
      </c>
      <c r="E1159">
        <v>5</v>
      </c>
    </row>
    <row r="1160" spans="4:5">
      <c r="D1160" t="s">
        <v>8221</v>
      </c>
      <c r="E1160">
        <v>0</v>
      </c>
    </row>
    <row r="1161" spans="4:5">
      <c r="D1161" t="s">
        <v>8221</v>
      </c>
      <c r="E1161">
        <v>3</v>
      </c>
    </row>
    <row r="1162" spans="4:5">
      <c r="D1162" t="s">
        <v>8221</v>
      </c>
      <c r="E1162">
        <v>6</v>
      </c>
    </row>
    <row r="1163" spans="4:5">
      <c r="D1163" t="s">
        <v>8221</v>
      </c>
      <c r="E1163">
        <v>9</v>
      </c>
    </row>
    <row r="1164" spans="4:5">
      <c r="D1164" t="s">
        <v>8221</v>
      </c>
      <c r="E1164">
        <v>3</v>
      </c>
    </row>
    <row r="1165" spans="4:5">
      <c r="D1165" t="s">
        <v>8221</v>
      </c>
      <c r="E1165">
        <v>2</v>
      </c>
    </row>
    <row r="1166" spans="4:5">
      <c r="D1166" t="s">
        <v>8221</v>
      </c>
      <c r="E1166">
        <v>3</v>
      </c>
    </row>
    <row r="1167" spans="4:5">
      <c r="D1167" t="s">
        <v>8221</v>
      </c>
      <c r="E1167">
        <v>45</v>
      </c>
    </row>
    <row r="1168" spans="4:5">
      <c r="D1168" t="s">
        <v>8221</v>
      </c>
      <c r="E1168">
        <v>9</v>
      </c>
    </row>
    <row r="1169" spans="4:5">
      <c r="D1169" t="s">
        <v>8221</v>
      </c>
      <c r="E1169">
        <v>9</v>
      </c>
    </row>
    <row r="1170" spans="4:5">
      <c r="D1170" t="s">
        <v>8221</v>
      </c>
      <c r="E1170">
        <v>21</v>
      </c>
    </row>
    <row r="1171" spans="4:5">
      <c r="D1171" t="s">
        <v>8221</v>
      </c>
      <c r="E1171">
        <v>17</v>
      </c>
    </row>
    <row r="1172" spans="4:5">
      <c r="D1172" t="s">
        <v>8221</v>
      </c>
      <c r="E1172">
        <v>1</v>
      </c>
    </row>
    <row r="1173" spans="4:5">
      <c r="D1173" t="s">
        <v>8221</v>
      </c>
      <c r="E1173">
        <v>1</v>
      </c>
    </row>
    <row r="1174" spans="4:5">
      <c r="D1174" t="s">
        <v>8221</v>
      </c>
      <c r="E1174">
        <v>14</v>
      </c>
    </row>
    <row r="1175" spans="4:5">
      <c r="D1175" t="s">
        <v>8221</v>
      </c>
      <c r="E1175">
        <v>42</v>
      </c>
    </row>
    <row r="1176" spans="4:5">
      <c r="D1176" t="s">
        <v>8221</v>
      </c>
      <c r="E1176">
        <v>27</v>
      </c>
    </row>
    <row r="1177" spans="4:5">
      <c r="D1177" t="s">
        <v>8221</v>
      </c>
      <c r="E1177">
        <v>5</v>
      </c>
    </row>
    <row r="1178" spans="4:5">
      <c r="D1178" t="s">
        <v>8221</v>
      </c>
      <c r="E1178">
        <v>13</v>
      </c>
    </row>
    <row r="1179" spans="4:5">
      <c r="D1179" t="s">
        <v>8221</v>
      </c>
      <c r="E1179">
        <v>12</v>
      </c>
    </row>
    <row r="1180" spans="4:5">
      <c r="D1180" t="s">
        <v>8221</v>
      </c>
      <c r="E1180">
        <v>90</v>
      </c>
    </row>
    <row r="1181" spans="4:5">
      <c r="D1181" t="s">
        <v>8221</v>
      </c>
      <c r="E1181">
        <v>2</v>
      </c>
    </row>
    <row r="1182" spans="4:5">
      <c r="D1182" t="s">
        <v>8221</v>
      </c>
      <c r="E1182">
        <v>5</v>
      </c>
    </row>
    <row r="1183" spans="4:5">
      <c r="D1183" t="s">
        <v>8221</v>
      </c>
      <c r="E1183">
        <v>31</v>
      </c>
    </row>
    <row r="1184" spans="4:5">
      <c r="D1184" t="s">
        <v>8221</v>
      </c>
      <c r="E1184">
        <v>4</v>
      </c>
    </row>
    <row r="1185" spans="4:5">
      <c r="D1185" t="s">
        <v>8221</v>
      </c>
      <c r="E1185">
        <v>29</v>
      </c>
    </row>
    <row r="1186" spans="4:5">
      <c r="D1186" t="s">
        <v>8221</v>
      </c>
      <c r="E1186">
        <v>2</v>
      </c>
    </row>
    <row r="1187" spans="4:5">
      <c r="D1187" t="s">
        <v>8221</v>
      </c>
      <c r="E1187">
        <v>114</v>
      </c>
    </row>
    <row r="1188" spans="4:5">
      <c r="D1188" t="s">
        <v>8221</v>
      </c>
      <c r="E1188">
        <v>1</v>
      </c>
    </row>
    <row r="1189" spans="4:5">
      <c r="D1189" t="s">
        <v>8221</v>
      </c>
      <c r="E1189">
        <v>76</v>
      </c>
    </row>
    <row r="1190" spans="4:5">
      <c r="D1190" t="s">
        <v>8221</v>
      </c>
      <c r="E1190">
        <v>9</v>
      </c>
    </row>
    <row r="1191" spans="4:5">
      <c r="D1191" t="s">
        <v>8221</v>
      </c>
      <c r="E1191">
        <v>37</v>
      </c>
    </row>
    <row r="1192" spans="4:5">
      <c r="D1192" t="s">
        <v>8221</v>
      </c>
      <c r="E1192">
        <v>0</v>
      </c>
    </row>
    <row r="1193" spans="4:5">
      <c r="D1193" t="s">
        <v>8221</v>
      </c>
      <c r="E1193">
        <v>1</v>
      </c>
    </row>
    <row r="1194" spans="4:5">
      <c r="D1194" t="s">
        <v>8221</v>
      </c>
      <c r="E1194">
        <v>10</v>
      </c>
    </row>
    <row r="1195" spans="4:5">
      <c r="D1195" t="s">
        <v>8221</v>
      </c>
      <c r="E1195">
        <v>1</v>
      </c>
    </row>
    <row r="1196" spans="4:5">
      <c r="D1196" t="s">
        <v>8221</v>
      </c>
      <c r="E1196">
        <v>2</v>
      </c>
    </row>
    <row r="1197" spans="4:5">
      <c r="D1197" t="s">
        <v>8221</v>
      </c>
      <c r="E1197">
        <v>1</v>
      </c>
    </row>
    <row r="1198" spans="4:5">
      <c r="D1198" t="s">
        <v>8221</v>
      </c>
      <c r="E1198">
        <v>10</v>
      </c>
    </row>
    <row r="1199" spans="4:5">
      <c r="D1199" t="s">
        <v>8221</v>
      </c>
      <c r="E1199">
        <v>9</v>
      </c>
    </row>
    <row r="1200" spans="4:5">
      <c r="D1200" t="s">
        <v>8221</v>
      </c>
      <c r="E1200">
        <v>19</v>
      </c>
    </row>
    <row r="1201" spans="4:5">
      <c r="D1201" t="s">
        <v>8221</v>
      </c>
      <c r="E1201">
        <v>0</v>
      </c>
    </row>
    <row r="1202" spans="4:5">
      <c r="D1202" t="s">
        <v>8221</v>
      </c>
      <c r="E1202">
        <v>4</v>
      </c>
    </row>
    <row r="1203" spans="4:5">
      <c r="D1203" t="s">
        <v>8221</v>
      </c>
      <c r="E1203">
        <v>8</v>
      </c>
    </row>
    <row r="1204" spans="4:5">
      <c r="D1204" t="s">
        <v>8221</v>
      </c>
      <c r="E1204">
        <v>24</v>
      </c>
    </row>
    <row r="1205" spans="4:5">
      <c r="D1205" t="s">
        <v>8221</v>
      </c>
      <c r="E1205">
        <v>0</v>
      </c>
    </row>
    <row r="1206" spans="4:5">
      <c r="D1206" t="s">
        <v>8221</v>
      </c>
      <c r="E1206">
        <v>39</v>
      </c>
    </row>
    <row r="1207" spans="4:5">
      <c r="D1207" t="s">
        <v>8221</v>
      </c>
      <c r="E1207">
        <v>6</v>
      </c>
    </row>
    <row r="1208" spans="4:5">
      <c r="D1208" t="s">
        <v>8221</v>
      </c>
      <c r="E1208">
        <v>4</v>
      </c>
    </row>
    <row r="1209" spans="4:5">
      <c r="D1209" t="s">
        <v>8221</v>
      </c>
      <c r="E1209">
        <v>3</v>
      </c>
    </row>
    <row r="1210" spans="4:5">
      <c r="D1210" t="s">
        <v>8221</v>
      </c>
      <c r="E1210">
        <v>53</v>
      </c>
    </row>
    <row r="1211" spans="4:5">
      <c r="D1211" t="s">
        <v>8221</v>
      </c>
      <c r="E1211">
        <v>1</v>
      </c>
    </row>
    <row r="1212" spans="4:5">
      <c r="D1212" t="s">
        <v>8221</v>
      </c>
      <c r="E1212">
        <v>2</v>
      </c>
    </row>
    <row r="1213" spans="4:5">
      <c r="D1213" t="s">
        <v>8221</v>
      </c>
      <c r="E1213">
        <v>25</v>
      </c>
    </row>
    <row r="1214" spans="4:5">
      <c r="D1214" t="s">
        <v>8221</v>
      </c>
      <c r="E1214">
        <v>6</v>
      </c>
    </row>
    <row r="1215" spans="4:5">
      <c r="D1215" t="s">
        <v>8221</v>
      </c>
      <c r="E1215">
        <v>0</v>
      </c>
    </row>
    <row r="1216" spans="4:5">
      <c r="D1216" t="s">
        <v>8221</v>
      </c>
      <c r="E1216">
        <v>12</v>
      </c>
    </row>
    <row r="1217" spans="4:5">
      <c r="D1217" t="s">
        <v>8221</v>
      </c>
      <c r="E1217">
        <v>0</v>
      </c>
    </row>
    <row r="1218" spans="4:5">
      <c r="D1218" t="s">
        <v>8221</v>
      </c>
      <c r="E1218">
        <v>36</v>
      </c>
    </row>
    <row r="1219" spans="4:5">
      <c r="D1219" t="s">
        <v>8221</v>
      </c>
      <c r="E1219">
        <v>0</v>
      </c>
    </row>
    <row r="1220" spans="4:5">
      <c r="D1220" t="s">
        <v>8221</v>
      </c>
      <c r="E1220">
        <v>2</v>
      </c>
    </row>
    <row r="1221" spans="4:5">
      <c r="D1221" t="s">
        <v>8221</v>
      </c>
      <c r="E1221">
        <v>1</v>
      </c>
    </row>
    <row r="1222" spans="4:5">
      <c r="D1222" t="s">
        <v>8221</v>
      </c>
      <c r="E1222">
        <v>59</v>
      </c>
    </row>
    <row r="1223" spans="4:5">
      <c r="D1223" t="s">
        <v>8221</v>
      </c>
      <c r="E1223">
        <v>1</v>
      </c>
    </row>
    <row r="1224" spans="4:5">
      <c r="D1224" t="s">
        <v>8221</v>
      </c>
      <c r="E1224">
        <v>31</v>
      </c>
    </row>
    <row r="1225" spans="4:5">
      <c r="D1225" t="s">
        <v>8221</v>
      </c>
      <c r="E1225">
        <v>18</v>
      </c>
    </row>
    <row r="1226" spans="4:5">
      <c r="D1226" t="s">
        <v>8221</v>
      </c>
      <c r="E1226">
        <v>10</v>
      </c>
    </row>
    <row r="1227" spans="4:5">
      <c r="D1227" t="s">
        <v>8221</v>
      </c>
      <c r="E1227">
        <v>0</v>
      </c>
    </row>
    <row r="1228" spans="4:5">
      <c r="D1228" t="s">
        <v>8221</v>
      </c>
      <c r="E1228">
        <v>14</v>
      </c>
    </row>
    <row r="1229" spans="4:5">
      <c r="D1229" t="s">
        <v>8221</v>
      </c>
      <c r="E1229">
        <v>2</v>
      </c>
    </row>
    <row r="1230" spans="4:5">
      <c r="D1230" t="s">
        <v>8221</v>
      </c>
      <c r="E1230">
        <v>1</v>
      </c>
    </row>
    <row r="1231" spans="4:5">
      <c r="D1231" t="s">
        <v>8221</v>
      </c>
      <c r="E1231">
        <v>3</v>
      </c>
    </row>
    <row r="1232" spans="4:5">
      <c r="D1232" t="s">
        <v>8221</v>
      </c>
      <c r="E1232">
        <v>0</v>
      </c>
    </row>
    <row r="1233" spans="4:5">
      <c r="D1233" t="s">
        <v>8221</v>
      </c>
      <c r="E1233">
        <v>2</v>
      </c>
    </row>
    <row r="1234" spans="4:5">
      <c r="D1234" t="s">
        <v>8221</v>
      </c>
      <c r="E1234">
        <v>0</v>
      </c>
    </row>
    <row r="1235" spans="4:5">
      <c r="D1235" t="s">
        <v>8221</v>
      </c>
      <c r="E1235">
        <v>12</v>
      </c>
    </row>
    <row r="1236" spans="4:5">
      <c r="D1236" t="s">
        <v>8221</v>
      </c>
      <c r="E1236">
        <v>1</v>
      </c>
    </row>
    <row r="1237" spans="4:5">
      <c r="D1237" t="s">
        <v>8221</v>
      </c>
      <c r="E1237">
        <v>8</v>
      </c>
    </row>
    <row r="1238" spans="4:5">
      <c r="D1238" t="s">
        <v>8221</v>
      </c>
      <c r="E1238">
        <v>2</v>
      </c>
    </row>
    <row r="1239" spans="4:5">
      <c r="D1239" t="s">
        <v>8221</v>
      </c>
      <c r="E1239">
        <v>31</v>
      </c>
    </row>
    <row r="1240" spans="4:5">
      <c r="D1240" t="s">
        <v>8221</v>
      </c>
      <c r="E1240">
        <v>5</v>
      </c>
    </row>
    <row r="1241" spans="4:5">
      <c r="D1241" t="s">
        <v>8221</v>
      </c>
      <c r="E1241">
        <v>1</v>
      </c>
    </row>
    <row r="1242" spans="4:5">
      <c r="D1242" t="s">
        <v>8221</v>
      </c>
      <c r="E1242">
        <v>12</v>
      </c>
    </row>
    <row r="1243" spans="4:5">
      <c r="D1243" t="s">
        <v>8221</v>
      </c>
      <c r="E1243">
        <v>4</v>
      </c>
    </row>
    <row r="1244" spans="4:5">
      <c r="D1244" t="s">
        <v>8221</v>
      </c>
      <c r="E1244">
        <v>0</v>
      </c>
    </row>
    <row r="1245" spans="4:5">
      <c r="D1245" t="s">
        <v>8221</v>
      </c>
      <c r="E1245">
        <v>7</v>
      </c>
    </row>
    <row r="1246" spans="4:5">
      <c r="D1246" t="s">
        <v>8221</v>
      </c>
      <c r="E1246">
        <v>2</v>
      </c>
    </row>
    <row r="1247" spans="4:5">
      <c r="D1247" t="s">
        <v>8221</v>
      </c>
      <c r="E1247">
        <v>1</v>
      </c>
    </row>
    <row r="1248" spans="4:5">
      <c r="D1248" t="s">
        <v>8221</v>
      </c>
      <c r="E1248">
        <v>4</v>
      </c>
    </row>
    <row r="1249" spans="4:5">
      <c r="D1249" t="s">
        <v>8221</v>
      </c>
      <c r="E1249">
        <v>6</v>
      </c>
    </row>
    <row r="1250" spans="4:5">
      <c r="D1250" t="s">
        <v>8221</v>
      </c>
      <c r="E1250">
        <v>8</v>
      </c>
    </row>
    <row r="1251" spans="4:5">
      <c r="D1251" t="s">
        <v>8221</v>
      </c>
      <c r="E1251">
        <v>14</v>
      </c>
    </row>
    <row r="1252" spans="4:5">
      <c r="D1252" t="s">
        <v>8221</v>
      </c>
      <c r="E1252">
        <v>0</v>
      </c>
    </row>
    <row r="1253" spans="4:5">
      <c r="D1253" t="s">
        <v>8221</v>
      </c>
      <c r="E1253">
        <v>4</v>
      </c>
    </row>
    <row r="1254" spans="4:5">
      <c r="D1254" t="s">
        <v>8221</v>
      </c>
      <c r="E1254">
        <v>0</v>
      </c>
    </row>
    <row r="1255" spans="4:5">
      <c r="D1255" t="s">
        <v>8221</v>
      </c>
      <c r="E1255">
        <v>0</v>
      </c>
    </row>
    <row r="1256" spans="4:5">
      <c r="D1256" t="s">
        <v>8221</v>
      </c>
      <c r="E1256">
        <v>1</v>
      </c>
    </row>
    <row r="1257" spans="4:5">
      <c r="D1257" t="s">
        <v>8221</v>
      </c>
      <c r="E1257">
        <v>1</v>
      </c>
    </row>
    <row r="1258" spans="4:5">
      <c r="D1258" t="s">
        <v>8221</v>
      </c>
      <c r="E1258">
        <v>1</v>
      </c>
    </row>
    <row r="1259" spans="4:5">
      <c r="D1259" t="s">
        <v>8221</v>
      </c>
      <c r="E1259">
        <v>1</v>
      </c>
    </row>
    <row r="1260" spans="4:5">
      <c r="D1260" t="s">
        <v>8221</v>
      </c>
      <c r="E1260">
        <v>4</v>
      </c>
    </row>
    <row r="1261" spans="4:5">
      <c r="D1261" t="s">
        <v>8221</v>
      </c>
      <c r="E1261">
        <v>0</v>
      </c>
    </row>
    <row r="1262" spans="4:5">
      <c r="D1262" t="s">
        <v>8221</v>
      </c>
      <c r="E1262">
        <v>0</v>
      </c>
    </row>
    <row r="1263" spans="4:5">
      <c r="D1263" t="s">
        <v>8221</v>
      </c>
      <c r="E1263">
        <v>2</v>
      </c>
    </row>
    <row r="1264" spans="4:5">
      <c r="D1264" t="s">
        <v>8221</v>
      </c>
      <c r="E1264">
        <v>24</v>
      </c>
    </row>
    <row r="1265" spans="4:5">
      <c r="D1265" t="s">
        <v>8221</v>
      </c>
      <c r="E1265">
        <v>1</v>
      </c>
    </row>
    <row r="1266" spans="4:5">
      <c r="D1266" t="s">
        <v>8221</v>
      </c>
      <c r="E1266">
        <v>2</v>
      </c>
    </row>
    <row r="1267" spans="4:5">
      <c r="D1267" t="s">
        <v>8221</v>
      </c>
      <c r="E1267">
        <v>1</v>
      </c>
    </row>
    <row r="1268" spans="4:5">
      <c r="D1268" t="s">
        <v>8221</v>
      </c>
      <c r="E1268">
        <v>37</v>
      </c>
    </row>
    <row r="1269" spans="4:5">
      <c r="D1269" t="s">
        <v>8221</v>
      </c>
      <c r="E1269">
        <v>5</v>
      </c>
    </row>
    <row r="1270" spans="4:5">
      <c r="D1270" t="s">
        <v>8221</v>
      </c>
      <c r="E1270">
        <v>4</v>
      </c>
    </row>
    <row r="1271" spans="4:5">
      <c r="D1271" t="s">
        <v>8221</v>
      </c>
      <c r="E1271">
        <v>16</v>
      </c>
    </row>
    <row r="1272" spans="4:5">
      <c r="D1272" t="s">
        <v>8221</v>
      </c>
      <c r="E1272">
        <v>9</v>
      </c>
    </row>
    <row r="1273" spans="4:5">
      <c r="D1273" t="s">
        <v>8221</v>
      </c>
      <c r="E1273">
        <v>0</v>
      </c>
    </row>
    <row r="1274" spans="4:5">
      <c r="D1274" t="s">
        <v>8221</v>
      </c>
      <c r="E1274">
        <v>40</v>
      </c>
    </row>
    <row r="1275" spans="4:5">
      <c r="D1275" t="s">
        <v>8221</v>
      </c>
      <c r="E1275">
        <v>0</v>
      </c>
    </row>
    <row r="1276" spans="4:5">
      <c r="D1276" t="s">
        <v>8221</v>
      </c>
      <c r="E1276">
        <v>2</v>
      </c>
    </row>
    <row r="1277" spans="4:5">
      <c r="D1277" t="s">
        <v>8221</v>
      </c>
      <c r="E1277">
        <v>1</v>
      </c>
    </row>
    <row r="1278" spans="4:5">
      <c r="D1278" t="s">
        <v>8221</v>
      </c>
      <c r="E1278">
        <v>9</v>
      </c>
    </row>
    <row r="1279" spans="4:5">
      <c r="D1279" t="s">
        <v>8221</v>
      </c>
      <c r="E1279">
        <v>34</v>
      </c>
    </row>
    <row r="1280" spans="4:5">
      <c r="D1280" t="s">
        <v>8221</v>
      </c>
      <c r="E1280">
        <v>23</v>
      </c>
    </row>
    <row r="1281" spans="4:5">
      <c r="D1281" t="s">
        <v>8221</v>
      </c>
      <c r="E1281">
        <v>19</v>
      </c>
    </row>
    <row r="1282" spans="4:5">
      <c r="D1282" t="s">
        <v>8221</v>
      </c>
      <c r="E1282">
        <v>50</v>
      </c>
    </row>
    <row r="1283" spans="4:5">
      <c r="D1283" t="s">
        <v>8221</v>
      </c>
      <c r="E1283">
        <v>12</v>
      </c>
    </row>
    <row r="1284" spans="4:5">
      <c r="D1284" t="s">
        <v>8221</v>
      </c>
      <c r="E1284">
        <v>8</v>
      </c>
    </row>
    <row r="1285" spans="4:5">
      <c r="D1285" t="s">
        <v>8221</v>
      </c>
      <c r="E1285">
        <v>9</v>
      </c>
    </row>
    <row r="1286" spans="4:5">
      <c r="D1286" t="s">
        <v>8221</v>
      </c>
      <c r="E1286">
        <v>43</v>
      </c>
    </row>
    <row r="1287" spans="4:5">
      <c r="D1287" t="s">
        <v>8221</v>
      </c>
      <c r="E1287">
        <v>28</v>
      </c>
    </row>
    <row r="1288" spans="4:5">
      <c r="D1288" t="s">
        <v>8221</v>
      </c>
      <c r="E1288">
        <v>4</v>
      </c>
    </row>
    <row r="1289" spans="4:5">
      <c r="D1289" t="s">
        <v>8221</v>
      </c>
      <c r="E1289">
        <v>24</v>
      </c>
    </row>
    <row r="1290" spans="4:5">
      <c r="D1290" t="s">
        <v>8221</v>
      </c>
      <c r="E1290">
        <v>2</v>
      </c>
    </row>
    <row r="1291" spans="4:5">
      <c r="D1291" t="s">
        <v>8221</v>
      </c>
      <c r="E1291">
        <v>2</v>
      </c>
    </row>
    <row r="1292" spans="4:5">
      <c r="D1292" t="s">
        <v>8221</v>
      </c>
      <c r="E1292">
        <v>20</v>
      </c>
    </row>
    <row r="1293" spans="4:5">
      <c r="D1293" t="s">
        <v>8221</v>
      </c>
      <c r="E1293">
        <v>1</v>
      </c>
    </row>
    <row r="1294" spans="4:5">
      <c r="D1294" t="s">
        <v>8221</v>
      </c>
      <c r="E1294">
        <v>1</v>
      </c>
    </row>
    <row r="1295" spans="4:5">
      <c r="D1295" t="s">
        <v>8221</v>
      </c>
      <c r="E1295">
        <v>4</v>
      </c>
    </row>
    <row r="1296" spans="4:5">
      <c r="D1296" t="s">
        <v>8221</v>
      </c>
      <c r="E1296">
        <v>1</v>
      </c>
    </row>
    <row r="1297" spans="4:5">
      <c r="D1297" t="s">
        <v>8221</v>
      </c>
      <c r="E1297">
        <v>1</v>
      </c>
    </row>
    <row r="1298" spans="4:5">
      <c r="D1298" t="s">
        <v>8221</v>
      </c>
      <c r="E1298">
        <v>13</v>
      </c>
    </row>
    <row r="1299" spans="4:5">
      <c r="D1299" t="s">
        <v>8221</v>
      </c>
      <c r="E1299">
        <v>1</v>
      </c>
    </row>
    <row r="1300" spans="4:5">
      <c r="D1300" t="s">
        <v>8221</v>
      </c>
      <c r="E1300">
        <v>1</v>
      </c>
    </row>
    <row r="1301" spans="4:5">
      <c r="D1301" t="s">
        <v>8221</v>
      </c>
      <c r="E1301">
        <v>0</v>
      </c>
    </row>
    <row r="1302" spans="4:5">
      <c r="D1302" t="s">
        <v>8221</v>
      </c>
      <c r="E1302">
        <v>3</v>
      </c>
    </row>
    <row r="1303" spans="4:5">
      <c r="D1303" t="s">
        <v>8221</v>
      </c>
      <c r="E1303">
        <v>14</v>
      </c>
    </row>
    <row r="1304" spans="4:5">
      <c r="D1304" t="s">
        <v>8221</v>
      </c>
      <c r="E1304">
        <v>2</v>
      </c>
    </row>
    <row r="1305" spans="4:5">
      <c r="D1305" t="s">
        <v>8221</v>
      </c>
      <c r="E1305">
        <v>5</v>
      </c>
    </row>
    <row r="1306" spans="4:5">
      <c r="D1306" t="s">
        <v>8221</v>
      </c>
      <c r="E1306">
        <v>14</v>
      </c>
    </row>
    <row r="1307" spans="4:5">
      <c r="D1307" t="s">
        <v>8221</v>
      </c>
      <c r="E1307">
        <v>9</v>
      </c>
    </row>
    <row r="1308" spans="4:5">
      <c r="D1308" t="s">
        <v>8221</v>
      </c>
      <c r="E1308">
        <v>8</v>
      </c>
    </row>
    <row r="1309" spans="4:5">
      <c r="D1309" t="s">
        <v>8221</v>
      </c>
      <c r="E1309">
        <v>7</v>
      </c>
    </row>
    <row r="1310" spans="4:5">
      <c r="D1310" t="s">
        <v>8221</v>
      </c>
      <c r="E1310">
        <v>0</v>
      </c>
    </row>
    <row r="1311" spans="4:5">
      <c r="D1311" t="s">
        <v>8221</v>
      </c>
      <c r="E1311">
        <v>84</v>
      </c>
    </row>
    <row r="1312" spans="4:5">
      <c r="D1312" t="s">
        <v>8221</v>
      </c>
      <c r="E1312">
        <v>11</v>
      </c>
    </row>
    <row r="1313" spans="4:5">
      <c r="D1313" t="s">
        <v>8221</v>
      </c>
      <c r="E1313">
        <v>1</v>
      </c>
    </row>
    <row r="1314" spans="4:5">
      <c r="D1314" t="s">
        <v>8221</v>
      </c>
      <c r="E1314">
        <v>4</v>
      </c>
    </row>
    <row r="1315" spans="4:5">
      <c r="D1315" t="s">
        <v>8221</v>
      </c>
      <c r="E1315">
        <v>10</v>
      </c>
    </row>
    <row r="1316" spans="4:5">
      <c r="D1316" t="s">
        <v>8221</v>
      </c>
      <c r="E1316">
        <v>16</v>
      </c>
    </row>
    <row r="1317" spans="4:5">
      <c r="D1317" t="s">
        <v>8221</v>
      </c>
      <c r="E1317">
        <v>2</v>
      </c>
    </row>
    <row r="1318" spans="4:5">
      <c r="D1318" t="s">
        <v>8221</v>
      </c>
      <c r="E1318">
        <v>5</v>
      </c>
    </row>
    <row r="1319" spans="4:5">
      <c r="D1319" t="s">
        <v>8221</v>
      </c>
      <c r="E1319">
        <v>1</v>
      </c>
    </row>
    <row r="1320" spans="4:5">
      <c r="D1320" t="s">
        <v>8221</v>
      </c>
      <c r="E1320">
        <v>31</v>
      </c>
    </row>
    <row r="1321" spans="4:5">
      <c r="D1321" t="s">
        <v>8221</v>
      </c>
      <c r="E1321">
        <v>0</v>
      </c>
    </row>
    <row r="1322" spans="4:5">
      <c r="D1322" t="s">
        <v>8221</v>
      </c>
      <c r="E1322">
        <v>2</v>
      </c>
    </row>
    <row r="1323" spans="4:5">
      <c r="D1323" t="s">
        <v>8221</v>
      </c>
      <c r="E1323">
        <v>7</v>
      </c>
    </row>
    <row r="1324" spans="4:5">
      <c r="D1324" t="s">
        <v>8221</v>
      </c>
      <c r="E1324">
        <v>16</v>
      </c>
    </row>
    <row r="1325" spans="4:5">
      <c r="D1325" t="s">
        <v>8221</v>
      </c>
      <c r="E1325">
        <v>4</v>
      </c>
    </row>
    <row r="1326" spans="4:5">
      <c r="D1326" t="s">
        <v>8221</v>
      </c>
      <c r="E1326">
        <v>4</v>
      </c>
    </row>
    <row r="1327" spans="4:5">
      <c r="D1327" t="s">
        <v>8221</v>
      </c>
      <c r="E1327">
        <v>4</v>
      </c>
    </row>
    <row r="1328" spans="4:5">
      <c r="D1328" t="s">
        <v>8221</v>
      </c>
      <c r="E1328">
        <v>3</v>
      </c>
    </row>
    <row r="1329" spans="4:5">
      <c r="D1329" t="s">
        <v>8221</v>
      </c>
      <c r="E1329">
        <v>36</v>
      </c>
    </row>
    <row r="1330" spans="4:5">
      <c r="D1330" t="s">
        <v>8221</v>
      </c>
      <c r="E1330">
        <v>1</v>
      </c>
    </row>
    <row r="1331" spans="4:5">
      <c r="D1331" t="s">
        <v>8221</v>
      </c>
      <c r="E1331">
        <v>7</v>
      </c>
    </row>
    <row r="1332" spans="4:5">
      <c r="D1332" t="s">
        <v>8221</v>
      </c>
      <c r="E1332">
        <v>27</v>
      </c>
    </row>
    <row r="1333" spans="4:5">
      <c r="D1333" t="s">
        <v>8221</v>
      </c>
      <c r="E1333">
        <v>1</v>
      </c>
    </row>
    <row r="1334" spans="4:5">
      <c r="D1334" t="s">
        <v>8221</v>
      </c>
      <c r="E1334">
        <v>0</v>
      </c>
    </row>
    <row r="1335" spans="4:5">
      <c r="D1335" t="s">
        <v>8221</v>
      </c>
      <c r="E1335">
        <v>1</v>
      </c>
    </row>
    <row r="1336" spans="4:5">
      <c r="D1336" t="s">
        <v>8221</v>
      </c>
      <c r="E1336">
        <v>3</v>
      </c>
    </row>
    <row r="1337" spans="4:5">
      <c r="D1337" t="s">
        <v>8221</v>
      </c>
      <c r="E1337">
        <v>3</v>
      </c>
    </row>
    <row r="1338" spans="4:5">
      <c r="D1338" t="s">
        <v>8221</v>
      </c>
      <c r="E1338">
        <v>3</v>
      </c>
    </row>
    <row r="1339" spans="4:5">
      <c r="D1339" t="s">
        <v>8221</v>
      </c>
      <c r="E1339">
        <v>0</v>
      </c>
    </row>
    <row r="1340" spans="4:5">
      <c r="D1340" t="s">
        <v>8221</v>
      </c>
      <c r="E1340">
        <v>6</v>
      </c>
    </row>
    <row r="1341" spans="4:5">
      <c r="D1341" t="s">
        <v>8221</v>
      </c>
      <c r="E1341">
        <v>17</v>
      </c>
    </row>
    <row r="1342" spans="4:5">
      <c r="D1342" t="s">
        <v>8221</v>
      </c>
      <c r="E1342">
        <v>40</v>
      </c>
    </row>
    <row r="1343" spans="4:5">
      <c r="D1343" t="s">
        <v>8221</v>
      </c>
      <c r="E1343">
        <v>3</v>
      </c>
    </row>
    <row r="1344" spans="4:5">
      <c r="D1344" t="s">
        <v>8221</v>
      </c>
      <c r="E1344">
        <v>1</v>
      </c>
    </row>
    <row r="1345" spans="4:5">
      <c r="D1345" t="s">
        <v>8221</v>
      </c>
      <c r="E1345">
        <v>2</v>
      </c>
    </row>
    <row r="1346" spans="4:5">
      <c r="D1346" t="s">
        <v>8221</v>
      </c>
      <c r="E1346">
        <v>7</v>
      </c>
    </row>
    <row r="1347" spans="4:5">
      <c r="D1347" t="s">
        <v>8221</v>
      </c>
      <c r="E1347">
        <v>14</v>
      </c>
    </row>
    <row r="1348" spans="4:5">
      <c r="D1348" t="s">
        <v>8221</v>
      </c>
      <c r="E1348">
        <v>0</v>
      </c>
    </row>
    <row r="1349" spans="4:5">
      <c r="D1349" t="s">
        <v>8221</v>
      </c>
      <c r="E1349">
        <v>0</v>
      </c>
    </row>
    <row r="1350" spans="4:5">
      <c r="D1350" t="s">
        <v>8221</v>
      </c>
      <c r="E1350">
        <v>1</v>
      </c>
    </row>
    <row r="1351" spans="4:5">
      <c r="D1351" t="s">
        <v>8221</v>
      </c>
      <c r="E1351">
        <v>12</v>
      </c>
    </row>
    <row r="1352" spans="4:5">
      <c r="D1352" t="s">
        <v>8221</v>
      </c>
      <c r="E1352">
        <v>12</v>
      </c>
    </row>
    <row r="1353" spans="4:5">
      <c r="D1353" t="s">
        <v>8221</v>
      </c>
      <c r="E1353">
        <v>23</v>
      </c>
    </row>
    <row r="1354" spans="4:5">
      <c r="D1354" t="s">
        <v>8221</v>
      </c>
      <c r="E1354">
        <v>0</v>
      </c>
    </row>
    <row r="1355" spans="4:5">
      <c r="D1355" t="s">
        <v>8221</v>
      </c>
      <c r="E1355">
        <v>10</v>
      </c>
    </row>
    <row r="1356" spans="4:5">
      <c r="D1356" t="s">
        <v>8221</v>
      </c>
      <c r="E1356">
        <v>5</v>
      </c>
    </row>
    <row r="1357" spans="4:5">
      <c r="D1357" t="s">
        <v>8221</v>
      </c>
      <c r="E1357">
        <v>1</v>
      </c>
    </row>
    <row r="1358" spans="4:5">
      <c r="D1358" t="s">
        <v>8221</v>
      </c>
      <c r="E1358">
        <v>2</v>
      </c>
    </row>
    <row r="1359" spans="4:5">
      <c r="D1359" t="s">
        <v>8221</v>
      </c>
      <c r="E1359">
        <v>2</v>
      </c>
    </row>
    <row r="1360" spans="4:5">
      <c r="D1360" t="s">
        <v>8221</v>
      </c>
      <c r="E1360">
        <v>0</v>
      </c>
    </row>
    <row r="1361" spans="4:5">
      <c r="D1361" t="s">
        <v>8221</v>
      </c>
      <c r="E1361">
        <v>13</v>
      </c>
    </row>
    <row r="1362" spans="4:5">
      <c r="D1362" t="s">
        <v>8221</v>
      </c>
      <c r="E1362">
        <v>0</v>
      </c>
    </row>
    <row r="1363" spans="4:5">
      <c r="D1363" t="s">
        <v>8221</v>
      </c>
      <c r="E1363">
        <v>1</v>
      </c>
    </row>
    <row r="1364" spans="4:5">
      <c r="D1364" t="s">
        <v>8221</v>
      </c>
      <c r="E1364">
        <v>5</v>
      </c>
    </row>
    <row r="1365" spans="4:5">
      <c r="D1365" t="s">
        <v>8221</v>
      </c>
      <c r="E1365">
        <v>2</v>
      </c>
    </row>
    <row r="1366" spans="4:5">
      <c r="D1366" t="s">
        <v>8221</v>
      </c>
      <c r="E1366">
        <v>0</v>
      </c>
    </row>
    <row r="1367" spans="4:5">
      <c r="D1367" t="s">
        <v>8221</v>
      </c>
      <c r="E1367">
        <v>32</v>
      </c>
    </row>
    <row r="1368" spans="4:5">
      <c r="D1368" t="s">
        <v>8221</v>
      </c>
      <c r="E1368">
        <v>1</v>
      </c>
    </row>
    <row r="1369" spans="4:5">
      <c r="D1369" t="s">
        <v>8221</v>
      </c>
      <c r="E1369">
        <v>1</v>
      </c>
    </row>
    <row r="1370" spans="4:5">
      <c r="D1370" t="s">
        <v>8221</v>
      </c>
      <c r="E1370">
        <v>1</v>
      </c>
    </row>
    <row r="1371" spans="4:5">
      <c r="D1371" t="s">
        <v>8221</v>
      </c>
      <c r="E1371">
        <v>0</v>
      </c>
    </row>
    <row r="1372" spans="4:5">
      <c r="D1372" t="s">
        <v>8221</v>
      </c>
      <c r="E1372">
        <v>0</v>
      </c>
    </row>
    <row r="1373" spans="4:5">
      <c r="D1373" t="s">
        <v>8221</v>
      </c>
      <c r="E1373">
        <v>8</v>
      </c>
    </row>
    <row r="1374" spans="4:5">
      <c r="D1374" t="s">
        <v>8221</v>
      </c>
      <c r="E1374">
        <v>0</v>
      </c>
    </row>
    <row r="1375" spans="4:5">
      <c r="D1375" t="s">
        <v>8221</v>
      </c>
      <c r="E1375">
        <v>1</v>
      </c>
    </row>
    <row r="1376" spans="4:5">
      <c r="D1376" t="s">
        <v>8221</v>
      </c>
      <c r="E1376">
        <v>16</v>
      </c>
    </row>
    <row r="1377" spans="4:5">
      <c r="D1377" t="s">
        <v>8221</v>
      </c>
      <c r="E1377">
        <v>12</v>
      </c>
    </row>
    <row r="1378" spans="4:5">
      <c r="D1378" t="s">
        <v>8221</v>
      </c>
      <c r="E1378">
        <v>4</v>
      </c>
    </row>
    <row r="1379" spans="4:5">
      <c r="D1379" t="s">
        <v>8221</v>
      </c>
      <c r="E1379">
        <v>2</v>
      </c>
    </row>
    <row r="1380" spans="4:5">
      <c r="D1380" t="s">
        <v>8221</v>
      </c>
      <c r="E1380">
        <v>3</v>
      </c>
    </row>
    <row r="1381" spans="4:5">
      <c r="D1381" t="s">
        <v>8221</v>
      </c>
      <c r="E1381">
        <v>0</v>
      </c>
    </row>
    <row r="1382" spans="4:5">
      <c r="D1382" t="s">
        <v>8221</v>
      </c>
      <c r="E1382">
        <v>3</v>
      </c>
    </row>
    <row r="1383" spans="4:5">
      <c r="D1383" t="s">
        <v>8221</v>
      </c>
      <c r="E1383">
        <v>4</v>
      </c>
    </row>
    <row r="1384" spans="4:5">
      <c r="D1384" t="s">
        <v>8221</v>
      </c>
      <c r="E1384">
        <v>2</v>
      </c>
    </row>
    <row r="1385" spans="4:5">
      <c r="D1385" t="s">
        <v>8221</v>
      </c>
      <c r="E1385">
        <v>10</v>
      </c>
    </row>
    <row r="1386" spans="4:5">
      <c r="D1386" t="s">
        <v>8221</v>
      </c>
      <c r="E1386">
        <v>11</v>
      </c>
    </row>
    <row r="1387" spans="4:5">
      <c r="D1387" t="s">
        <v>8221</v>
      </c>
      <c r="E1387">
        <v>6</v>
      </c>
    </row>
    <row r="1388" spans="4:5">
      <c r="D1388" t="s">
        <v>8221</v>
      </c>
      <c r="E1388">
        <v>2</v>
      </c>
    </row>
    <row r="1389" spans="4:5">
      <c r="D1389" t="s">
        <v>8221</v>
      </c>
      <c r="E1389">
        <v>6</v>
      </c>
    </row>
    <row r="1390" spans="4:5">
      <c r="D1390" t="s">
        <v>8221</v>
      </c>
      <c r="E1390">
        <v>8</v>
      </c>
    </row>
    <row r="1391" spans="4:5">
      <c r="D1391" t="s">
        <v>8221</v>
      </c>
      <c r="E1391">
        <v>37</v>
      </c>
    </row>
    <row r="1392" spans="4:5">
      <c r="D1392" t="s">
        <v>8221</v>
      </c>
      <c r="E1392">
        <v>11</v>
      </c>
    </row>
    <row r="1393" spans="4:5">
      <c r="D1393" t="s">
        <v>8221</v>
      </c>
      <c r="E1393">
        <v>0</v>
      </c>
    </row>
    <row r="1394" spans="4:5">
      <c r="D1394" t="s">
        <v>8221</v>
      </c>
      <c r="E1394">
        <v>10</v>
      </c>
    </row>
    <row r="1395" spans="4:5">
      <c r="D1395" t="s">
        <v>8221</v>
      </c>
      <c r="E1395">
        <v>6</v>
      </c>
    </row>
    <row r="1396" spans="4:5">
      <c r="D1396" t="s">
        <v>8221</v>
      </c>
      <c r="E1396">
        <v>8</v>
      </c>
    </row>
    <row r="1397" spans="4:5">
      <c r="D1397" t="s">
        <v>8221</v>
      </c>
      <c r="E1397">
        <v>6</v>
      </c>
    </row>
    <row r="1398" spans="4:5">
      <c r="D1398" t="s">
        <v>8221</v>
      </c>
      <c r="E1398">
        <v>7</v>
      </c>
    </row>
    <row r="1399" spans="4:5">
      <c r="D1399" t="s">
        <v>8221</v>
      </c>
      <c r="E1399">
        <v>7</v>
      </c>
    </row>
    <row r="1400" spans="4:5">
      <c r="D1400" t="s">
        <v>8221</v>
      </c>
      <c r="E1400">
        <v>5</v>
      </c>
    </row>
    <row r="1401" spans="4:5">
      <c r="D1401" t="s">
        <v>8221</v>
      </c>
      <c r="E1401">
        <v>46</v>
      </c>
    </row>
    <row r="1402" spans="4:5">
      <c r="D1402" t="s">
        <v>8221</v>
      </c>
      <c r="E1402">
        <v>10</v>
      </c>
    </row>
    <row r="1403" spans="4:5">
      <c r="D1403" t="s">
        <v>8221</v>
      </c>
      <c r="E1403">
        <v>19</v>
      </c>
    </row>
    <row r="1404" spans="4:5">
      <c r="D1404" t="s">
        <v>8221</v>
      </c>
      <c r="E1404">
        <v>13</v>
      </c>
    </row>
    <row r="1405" spans="4:5">
      <c r="D1405" t="s">
        <v>8221</v>
      </c>
      <c r="E1405">
        <v>13</v>
      </c>
    </row>
    <row r="1406" spans="4:5">
      <c r="D1406" t="s">
        <v>8221</v>
      </c>
      <c r="E1406">
        <v>4</v>
      </c>
    </row>
    <row r="1407" spans="4:5">
      <c r="D1407" t="s">
        <v>8221</v>
      </c>
      <c r="E1407">
        <v>0</v>
      </c>
    </row>
    <row r="1408" spans="4:5">
      <c r="D1408" t="s">
        <v>8221</v>
      </c>
      <c r="E1408">
        <v>3</v>
      </c>
    </row>
    <row r="1409" spans="4:5">
      <c r="D1409" t="s">
        <v>8221</v>
      </c>
      <c r="E1409">
        <v>1</v>
      </c>
    </row>
    <row r="1410" spans="4:5">
      <c r="D1410" t="s">
        <v>8221</v>
      </c>
      <c r="E1410">
        <v>9</v>
      </c>
    </row>
    <row r="1411" spans="4:5">
      <c r="D1411" t="s">
        <v>8221</v>
      </c>
      <c r="E1411">
        <v>1</v>
      </c>
    </row>
    <row r="1412" spans="4:5">
      <c r="D1412" t="s">
        <v>8221</v>
      </c>
      <c r="E1412">
        <v>1</v>
      </c>
    </row>
    <row r="1413" spans="4:5">
      <c r="D1413" t="s">
        <v>8221</v>
      </c>
      <c r="E1413">
        <v>4</v>
      </c>
    </row>
    <row r="1414" spans="4:5">
      <c r="D1414" t="s">
        <v>8221</v>
      </c>
      <c r="E1414">
        <v>17</v>
      </c>
    </row>
    <row r="1415" spans="4:5">
      <c r="D1415" t="s">
        <v>8221</v>
      </c>
      <c r="E1415">
        <v>0</v>
      </c>
    </row>
    <row r="1416" spans="4:5">
      <c r="D1416" t="s">
        <v>8221</v>
      </c>
      <c r="E1416">
        <v>12</v>
      </c>
    </row>
    <row r="1417" spans="4:5">
      <c r="D1417" t="s">
        <v>8221</v>
      </c>
      <c r="E1417">
        <v>14</v>
      </c>
    </row>
    <row r="1418" spans="4:5">
      <c r="D1418" t="s">
        <v>8221</v>
      </c>
      <c r="E1418">
        <v>1</v>
      </c>
    </row>
    <row r="1419" spans="4:5">
      <c r="D1419" t="s">
        <v>8221</v>
      </c>
      <c r="E1419">
        <v>14</v>
      </c>
    </row>
    <row r="1420" spans="4:5">
      <c r="D1420" t="s">
        <v>8221</v>
      </c>
      <c r="E1420">
        <v>4</v>
      </c>
    </row>
    <row r="1421" spans="4:5">
      <c r="D1421" t="s">
        <v>8221</v>
      </c>
      <c r="E1421">
        <v>2</v>
      </c>
    </row>
    <row r="1422" spans="4:5">
      <c r="D1422" t="s">
        <v>8221</v>
      </c>
      <c r="E1422">
        <v>1</v>
      </c>
    </row>
    <row r="1423" spans="4:5">
      <c r="D1423" t="s">
        <v>8221</v>
      </c>
      <c r="E1423">
        <v>2</v>
      </c>
    </row>
    <row r="1424" spans="4:5">
      <c r="D1424" t="s">
        <v>8221</v>
      </c>
      <c r="E1424">
        <v>1</v>
      </c>
    </row>
    <row r="1425" spans="4:5">
      <c r="D1425" t="s">
        <v>8221</v>
      </c>
      <c r="E1425">
        <v>1</v>
      </c>
    </row>
    <row r="1426" spans="4:5">
      <c r="D1426" t="s">
        <v>8221</v>
      </c>
      <c r="E1426">
        <v>4</v>
      </c>
    </row>
    <row r="1427" spans="4:5">
      <c r="D1427" t="s">
        <v>8221</v>
      </c>
      <c r="E1427">
        <v>3</v>
      </c>
    </row>
    <row r="1428" spans="4:5">
      <c r="D1428" t="s">
        <v>8221</v>
      </c>
      <c r="E1428">
        <v>38</v>
      </c>
    </row>
    <row r="1429" spans="4:5">
      <c r="D1429" t="s">
        <v>8221</v>
      </c>
      <c r="E1429">
        <v>4</v>
      </c>
    </row>
    <row r="1430" spans="4:5">
      <c r="D1430" t="s">
        <v>8221</v>
      </c>
      <c r="E1430">
        <v>0</v>
      </c>
    </row>
    <row r="1431" spans="4:5">
      <c r="D1431" t="s">
        <v>8221</v>
      </c>
      <c r="E1431">
        <v>2</v>
      </c>
    </row>
    <row r="1432" spans="4:5">
      <c r="D1432" t="s">
        <v>8221</v>
      </c>
      <c r="E1432">
        <v>0</v>
      </c>
    </row>
    <row r="1433" spans="4:5">
      <c r="D1433" t="s">
        <v>8221</v>
      </c>
      <c r="E1433">
        <v>1</v>
      </c>
    </row>
    <row r="1434" spans="4:5">
      <c r="D1434" t="s">
        <v>8221</v>
      </c>
      <c r="E1434">
        <v>7</v>
      </c>
    </row>
    <row r="1435" spans="4:5">
      <c r="D1435" t="s">
        <v>8221</v>
      </c>
      <c r="E1435">
        <v>2</v>
      </c>
    </row>
    <row r="1436" spans="4:5">
      <c r="D1436" t="s">
        <v>8221</v>
      </c>
      <c r="E1436">
        <v>4</v>
      </c>
    </row>
    <row r="1437" spans="4:5">
      <c r="D1437" t="s">
        <v>8221</v>
      </c>
      <c r="E1437">
        <v>4</v>
      </c>
    </row>
    <row r="1438" spans="4:5">
      <c r="D1438" t="s">
        <v>8221</v>
      </c>
      <c r="E1438">
        <v>3</v>
      </c>
    </row>
    <row r="1439" spans="4:5">
      <c r="D1439" t="s">
        <v>8221</v>
      </c>
      <c r="E1439">
        <v>2</v>
      </c>
    </row>
    <row r="1440" spans="4:5">
      <c r="D1440" t="s">
        <v>8221</v>
      </c>
      <c r="E1440">
        <v>197</v>
      </c>
    </row>
    <row r="1441" spans="4:5">
      <c r="D1441" t="s">
        <v>8221</v>
      </c>
      <c r="E1441">
        <v>0</v>
      </c>
    </row>
    <row r="1442" spans="4:5">
      <c r="D1442" t="s">
        <v>8221</v>
      </c>
      <c r="E1442">
        <v>1</v>
      </c>
    </row>
    <row r="1443" spans="4:5">
      <c r="D1443" t="s">
        <v>8221</v>
      </c>
      <c r="E1443">
        <v>4</v>
      </c>
    </row>
    <row r="1444" spans="4:5">
      <c r="D1444" t="s">
        <v>8221</v>
      </c>
      <c r="E1444">
        <v>0</v>
      </c>
    </row>
    <row r="1445" spans="4:5">
      <c r="D1445" t="s">
        <v>8221</v>
      </c>
      <c r="E1445">
        <v>7</v>
      </c>
    </row>
    <row r="1446" spans="4:5">
      <c r="D1446" t="s">
        <v>8221</v>
      </c>
      <c r="E1446">
        <v>11</v>
      </c>
    </row>
    <row r="1447" spans="4:5">
      <c r="D1447" t="s">
        <v>8221</v>
      </c>
      <c r="E1447">
        <v>0</v>
      </c>
    </row>
    <row r="1448" spans="4:5">
      <c r="D1448" t="s">
        <v>8221</v>
      </c>
      <c r="E1448">
        <v>6</v>
      </c>
    </row>
    <row r="1449" spans="4:5">
      <c r="D1449" t="s">
        <v>8221</v>
      </c>
      <c r="E1449">
        <v>0</v>
      </c>
    </row>
    <row r="1450" spans="4:5">
      <c r="D1450" t="s">
        <v>8221</v>
      </c>
      <c r="E1450">
        <v>7</v>
      </c>
    </row>
    <row r="1451" spans="4:5">
      <c r="D1451" t="s">
        <v>8221</v>
      </c>
      <c r="E1451">
        <v>94</v>
      </c>
    </row>
    <row r="1452" spans="4:5">
      <c r="D1452" t="s">
        <v>8221</v>
      </c>
      <c r="E1452">
        <v>2</v>
      </c>
    </row>
    <row r="1453" spans="4:5">
      <c r="D1453" t="s">
        <v>8221</v>
      </c>
      <c r="E1453">
        <v>25</v>
      </c>
    </row>
    <row r="1454" spans="4:5">
      <c r="D1454" t="s">
        <v>8221</v>
      </c>
      <c r="E1454">
        <v>17</v>
      </c>
    </row>
    <row r="1455" spans="4:5">
      <c r="D1455" t="s">
        <v>8221</v>
      </c>
      <c r="E1455">
        <v>2</v>
      </c>
    </row>
    <row r="1456" spans="4:5">
      <c r="D1456" t="s">
        <v>8221</v>
      </c>
      <c r="E1456">
        <v>4</v>
      </c>
    </row>
    <row r="1457" spans="4:5">
      <c r="D1457" t="s">
        <v>8221</v>
      </c>
      <c r="E1457">
        <v>5</v>
      </c>
    </row>
    <row r="1458" spans="4:5">
      <c r="D1458" t="s">
        <v>8221</v>
      </c>
      <c r="E1458">
        <v>2</v>
      </c>
    </row>
    <row r="1459" spans="4:5">
      <c r="D1459" t="s">
        <v>8221</v>
      </c>
      <c r="E1459">
        <v>2</v>
      </c>
    </row>
    <row r="1460" spans="4:5">
      <c r="D1460" t="s">
        <v>8221</v>
      </c>
      <c r="E1460">
        <v>3</v>
      </c>
    </row>
    <row r="1461" spans="4:5">
      <c r="D1461" t="s">
        <v>8221</v>
      </c>
      <c r="E1461">
        <v>0</v>
      </c>
    </row>
    <row r="1462" spans="4:5">
      <c r="D1462" t="s">
        <v>8221</v>
      </c>
      <c r="E1462">
        <v>4</v>
      </c>
    </row>
    <row r="1463" spans="4:5">
      <c r="D1463" t="s">
        <v>8221</v>
      </c>
      <c r="E1463">
        <v>1</v>
      </c>
    </row>
    <row r="1464" spans="4:5">
      <c r="D1464" t="s">
        <v>8221</v>
      </c>
      <c r="E1464">
        <v>12</v>
      </c>
    </row>
    <row r="1465" spans="4:5">
      <c r="D1465" t="s">
        <v>8221</v>
      </c>
      <c r="E1465">
        <v>4</v>
      </c>
    </row>
    <row r="1466" spans="4:5">
      <c r="D1466" t="s">
        <v>8221</v>
      </c>
      <c r="E1466">
        <v>91</v>
      </c>
    </row>
    <row r="1467" spans="4:5">
      <c r="D1467" t="s">
        <v>8221</v>
      </c>
      <c r="E1467">
        <v>1</v>
      </c>
    </row>
    <row r="1468" spans="4:5">
      <c r="D1468" t="s">
        <v>8221</v>
      </c>
      <c r="E1468">
        <v>1</v>
      </c>
    </row>
    <row r="1469" spans="4:5">
      <c r="D1469" t="s">
        <v>8221</v>
      </c>
      <c r="E1469">
        <v>0</v>
      </c>
    </row>
    <row r="1470" spans="4:5">
      <c r="D1470" t="s">
        <v>8221</v>
      </c>
      <c r="E1470">
        <v>13</v>
      </c>
    </row>
    <row r="1471" spans="4:5">
      <c r="D1471" t="s">
        <v>8221</v>
      </c>
      <c r="E1471">
        <v>2</v>
      </c>
    </row>
    <row r="1472" spans="4:5">
      <c r="D1472" t="s">
        <v>8221</v>
      </c>
      <c r="E1472">
        <v>0</v>
      </c>
    </row>
    <row r="1473" spans="4:5">
      <c r="D1473" t="s">
        <v>8221</v>
      </c>
      <c r="E1473">
        <v>21</v>
      </c>
    </row>
    <row r="1474" spans="4:5">
      <c r="D1474" t="s">
        <v>8221</v>
      </c>
      <c r="E1474">
        <v>9</v>
      </c>
    </row>
    <row r="1475" spans="4:5">
      <c r="D1475" t="s">
        <v>8221</v>
      </c>
      <c r="E1475">
        <v>6</v>
      </c>
    </row>
    <row r="1476" spans="4:5">
      <c r="D1476" t="s">
        <v>8221</v>
      </c>
      <c r="E1476">
        <v>4</v>
      </c>
    </row>
    <row r="1477" spans="4:5">
      <c r="D1477" t="s">
        <v>8221</v>
      </c>
      <c r="E1477">
        <v>7</v>
      </c>
    </row>
    <row r="1478" spans="4:5">
      <c r="D1478" t="s">
        <v>8221</v>
      </c>
      <c r="E1478">
        <v>5</v>
      </c>
    </row>
    <row r="1479" spans="4:5">
      <c r="D1479" t="s">
        <v>8221</v>
      </c>
      <c r="E1479">
        <v>0</v>
      </c>
    </row>
    <row r="1480" spans="4:5">
      <c r="D1480" t="s">
        <v>8221</v>
      </c>
      <c r="E1480">
        <v>3</v>
      </c>
    </row>
    <row r="1481" spans="4:5">
      <c r="D1481" t="s">
        <v>8221</v>
      </c>
      <c r="E1481">
        <v>9</v>
      </c>
    </row>
    <row r="1482" spans="4:5">
      <c r="D1482" t="s">
        <v>8221</v>
      </c>
      <c r="E1482">
        <v>6</v>
      </c>
    </row>
    <row r="1483" spans="4:5">
      <c r="D1483" t="s">
        <v>8221</v>
      </c>
      <c r="E1483">
        <v>4</v>
      </c>
    </row>
    <row r="1484" spans="4:5">
      <c r="D1484" t="s">
        <v>8221</v>
      </c>
      <c r="E1484">
        <v>1</v>
      </c>
    </row>
    <row r="1485" spans="4:5">
      <c r="D1485" t="s">
        <v>8221</v>
      </c>
      <c r="E1485">
        <v>17</v>
      </c>
    </row>
    <row r="1486" spans="4:5">
      <c r="D1486" t="s">
        <v>8221</v>
      </c>
      <c r="E1486">
        <v>1</v>
      </c>
    </row>
    <row r="1487" spans="4:5">
      <c r="D1487" t="s">
        <v>8221</v>
      </c>
      <c r="E1487">
        <v>13</v>
      </c>
    </row>
    <row r="1488" spans="4:5">
      <c r="D1488" t="s">
        <v>8221</v>
      </c>
      <c r="E1488">
        <v>6</v>
      </c>
    </row>
    <row r="1489" spans="4:5">
      <c r="D1489" t="s">
        <v>8221</v>
      </c>
      <c r="E1489">
        <v>0</v>
      </c>
    </row>
    <row r="1490" spans="4:5">
      <c r="D1490" t="s">
        <v>8221</v>
      </c>
      <c r="E1490">
        <v>2</v>
      </c>
    </row>
    <row r="1491" spans="4:5">
      <c r="D1491" t="s">
        <v>8221</v>
      </c>
      <c r="E1491">
        <v>2</v>
      </c>
    </row>
    <row r="1492" spans="4:5">
      <c r="D1492" t="s">
        <v>8221</v>
      </c>
      <c r="E1492">
        <v>21</v>
      </c>
    </row>
    <row r="1493" spans="4:5">
      <c r="D1493" t="s">
        <v>8221</v>
      </c>
      <c r="E1493">
        <v>13</v>
      </c>
    </row>
    <row r="1494" spans="4:5">
      <c r="D1494" t="s">
        <v>8221</v>
      </c>
      <c r="E1494">
        <v>0</v>
      </c>
    </row>
    <row r="1495" spans="4:5">
      <c r="D1495" t="s">
        <v>8221</v>
      </c>
      <c r="E1495">
        <v>6</v>
      </c>
    </row>
    <row r="1496" spans="4:5">
      <c r="D1496" t="s">
        <v>8221</v>
      </c>
      <c r="E1496">
        <v>0</v>
      </c>
    </row>
    <row r="1497" spans="4:5">
      <c r="D1497" t="s">
        <v>8221</v>
      </c>
      <c r="E1497">
        <v>1</v>
      </c>
    </row>
    <row r="1498" spans="4:5">
      <c r="D1498" t="s">
        <v>8221</v>
      </c>
      <c r="E1498">
        <v>0</v>
      </c>
    </row>
    <row r="1499" spans="4:5">
      <c r="D1499" t="s">
        <v>8221</v>
      </c>
      <c r="E1499">
        <v>12</v>
      </c>
    </row>
    <row r="1500" spans="4:5">
      <c r="D1500" t="s">
        <v>8221</v>
      </c>
      <c r="E1500">
        <v>2</v>
      </c>
    </row>
    <row r="1501" spans="4:5">
      <c r="D1501" t="s">
        <v>8221</v>
      </c>
      <c r="E1501">
        <v>6</v>
      </c>
    </row>
    <row r="1502" spans="4:5">
      <c r="D1502" t="s">
        <v>8221</v>
      </c>
      <c r="E1502">
        <v>1</v>
      </c>
    </row>
    <row r="1503" spans="4:5">
      <c r="D1503" t="s">
        <v>8221</v>
      </c>
      <c r="E1503">
        <v>1</v>
      </c>
    </row>
    <row r="1504" spans="4:5">
      <c r="D1504" t="s">
        <v>8221</v>
      </c>
      <c r="E1504">
        <v>5</v>
      </c>
    </row>
    <row r="1505" spans="4:5">
      <c r="D1505" t="s">
        <v>8221</v>
      </c>
      <c r="E1505">
        <v>0</v>
      </c>
    </row>
    <row r="1506" spans="4:5">
      <c r="D1506" t="s">
        <v>8221</v>
      </c>
      <c r="E1506">
        <v>3</v>
      </c>
    </row>
    <row r="1507" spans="4:5">
      <c r="D1507" t="s">
        <v>8221</v>
      </c>
      <c r="E1507">
        <v>8</v>
      </c>
    </row>
    <row r="1508" spans="4:5">
      <c r="D1508" t="s">
        <v>8221</v>
      </c>
      <c r="E1508">
        <v>3</v>
      </c>
    </row>
    <row r="1509" spans="4:5">
      <c r="D1509" t="s">
        <v>8221</v>
      </c>
      <c r="E1509">
        <v>8</v>
      </c>
    </row>
    <row r="1510" spans="4:5">
      <c r="D1510" t="s">
        <v>8221</v>
      </c>
      <c r="E1510">
        <v>1</v>
      </c>
    </row>
    <row r="1511" spans="4:5">
      <c r="D1511" t="s">
        <v>8221</v>
      </c>
      <c r="E1511">
        <v>4</v>
      </c>
    </row>
    <row r="1512" spans="4:5">
      <c r="D1512" t="s">
        <v>8221</v>
      </c>
      <c r="E1512">
        <v>8</v>
      </c>
    </row>
    <row r="1513" spans="4:5">
      <c r="D1513" t="s">
        <v>8221</v>
      </c>
      <c r="E1513">
        <v>1</v>
      </c>
    </row>
    <row r="1514" spans="4:5">
      <c r="D1514" t="s">
        <v>8221</v>
      </c>
      <c r="E1514">
        <v>5</v>
      </c>
    </row>
    <row r="1515" spans="4:5">
      <c r="D1515" t="s">
        <v>8221</v>
      </c>
      <c r="E1515">
        <v>0</v>
      </c>
    </row>
    <row r="1516" spans="4:5">
      <c r="D1516" t="s">
        <v>8221</v>
      </c>
      <c r="E1516">
        <v>0</v>
      </c>
    </row>
    <row r="1517" spans="4:5">
      <c r="D1517" t="s">
        <v>8221</v>
      </c>
      <c r="E1517">
        <v>1</v>
      </c>
    </row>
    <row r="1518" spans="4:5">
      <c r="D1518" t="s">
        <v>8221</v>
      </c>
      <c r="E1518">
        <v>0</v>
      </c>
    </row>
    <row r="1519" spans="4:5">
      <c r="D1519" t="s">
        <v>8221</v>
      </c>
      <c r="E1519">
        <v>0</v>
      </c>
    </row>
    <row r="1520" spans="4:5">
      <c r="D1520" t="s">
        <v>8221</v>
      </c>
      <c r="E1520">
        <v>6</v>
      </c>
    </row>
    <row r="1521" spans="4:5">
      <c r="D1521" t="s">
        <v>8221</v>
      </c>
      <c r="E1521">
        <v>6</v>
      </c>
    </row>
    <row r="1522" spans="4:5">
      <c r="D1522" t="s">
        <v>8221</v>
      </c>
      <c r="E1522">
        <v>14</v>
      </c>
    </row>
    <row r="1523" spans="4:5">
      <c r="D1523" t="s">
        <v>8221</v>
      </c>
      <c r="E1523">
        <v>6</v>
      </c>
    </row>
    <row r="1524" spans="4:5">
      <c r="D1524" t="s">
        <v>8221</v>
      </c>
      <c r="E1524">
        <v>33</v>
      </c>
    </row>
    <row r="1525" spans="4:5">
      <c r="D1525" t="s">
        <v>8221</v>
      </c>
      <c r="E1525">
        <v>4</v>
      </c>
    </row>
    <row r="1526" spans="4:5">
      <c r="D1526" t="s">
        <v>8221</v>
      </c>
      <c r="E1526">
        <v>1</v>
      </c>
    </row>
    <row r="1527" spans="4:5">
      <c r="D1527" t="s">
        <v>8221</v>
      </c>
      <c r="E1527">
        <v>0</v>
      </c>
    </row>
    <row r="1528" spans="4:5">
      <c r="D1528" t="s">
        <v>8221</v>
      </c>
      <c r="E1528">
        <v>6</v>
      </c>
    </row>
    <row r="1529" spans="4:5">
      <c r="D1529" t="s">
        <v>8221</v>
      </c>
      <c r="E1529">
        <v>6</v>
      </c>
    </row>
    <row r="1530" spans="4:5">
      <c r="D1530" t="s">
        <v>8221</v>
      </c>
      <c r="E1530">
        <v>1</v>
      </c>
    </row>
    <row r="1531" spans="4:5">
      <c r="D1531" t="s">
        <v>8221</v>
      </c>
      <c r="E1531">
        <v>3</v>
      </c>
    </row>
  </sheetData>
  <mergeCells count="1">
    <mergeCell ref="H11:N15"/>
  </mergeCells>
  <conditionalFormatting sqref="A1:A1048576">
    <cfRule type="cellIs" dxfId="7" priority="9" operator="equal">
      <formula>"live"</formula>
    </cfRule>
    <cfRule type="cellIs" dxfId="6" priority="10" operator="equal">
      <formula>"failed"</formula>
    </cfRule>
    <cfRule type="cellIs" dxfId="5" priority="11" operator="equal">
      <formula>"canceled"</formula>
    </cfRule>
    <cfRule type="cellIs" dxfId="4" priority="12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</vt:lpstr>
      <vt:lpstr>Sub-Category pivot</vt:lpstr>
      <vt:lpstr>Start date pivot</vt:lpstr>
      <vt:lpstr>%Successful by Goal</vt:lpstr>
      <vt:lpstr>Backer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kunaual</cp:lastModifiedBy>
  <dcterms:created xsi:type="dcterms:W3CDTF">2017-04-20T15:17:24Z</dcterms:created>
  <dcterms:modified xsi:type="dcterms:W3CDTF">2021-01-08T17:53:21Z</dcterms:modified>
</cp:coreProperties>
</file>