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60" windowHeight="11900"/>
  </bookViews>
  <sheets>
    <sheet name="计算" sheetId="1" r:id="rId1"/>
    <sheet name="Sheet1" sheetId="2" r:id="rId2"/>
    <sheet name="Sheet2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<sst xmlns="http://schemas.openxmlformats.org/spreadsheetml/2006/main" count="383" uniqueCount="282">
  <si>
    <t>币对</t>
  </si>
  <si>
    <t>委托价格</t>
  </si>
  <si>
    <t>开仓均价</t>
  </si>
  <si>
    <t>持仓方向</t>
  </si>
  <si>
    <t>杠杆</t>
  </si>
  <si>
    <t>成交均价</t>
  </si>
  <si>
    <t>t手续费费率</t>
  </si>
  <si>
    <t>数量</t>
  </si>
  <si>
    <t>实际数量</t>
  </si>
  <si>
    <t>P</t>
  </si>
  <si>
    <t>资金费用</t>
  </si>
  <si>
    <t>标记价格</t>
  </si>
  <si>
    <t>买一价</t>
  </si>
  <si>
    <t>卖一价</t>
  </si>
  <si>
    <t>价格幅度控制</t>
  </si>
  <si>
    <t>m手续费费率</t>
  </si>
  <si>
    <t>ETHUSDT</t>
  </si>
  <si>
    <t>1877.0000</t>
  </si>
  <si>
    <t>buy</t>
  </si>
  <si>
    <t>3</t>
  </si>
  <si>
    <t>0.02</t>
  </si>
  <si>
    <t>298</t>
  </si>
  <si>
    <t>1800</t>
  </si>
  <si>
    <t>1877</t>
  </si>
  <si>
    <t>0.05</t>
  </si>
  <si>
    <t>后端计算</t>
  </si>
  <si>
    <t>交易对</t>
  </si>
  <si>
    <t>强平价格</t>
  </si>
  <si>
    <t>仓位保证金</t>
  </si>
  <si>
    <t>保证金率（账号风险率）</t>
  </si>
  <si>
    <t>维持保证金</t>
  </si>
  <si>
    <t>保证金余额</t>
  </si>
  <si>
    <t>未实现盈亏</t>
  </si>
  <si>
    <t>收益率</t>
  </si>
  <si>
    <t>表格计算</t>
  </si>
  <si>
    <t>API返回值</t>
  </si>
  <si>
    <t>-430.1904</t>
  </si>
  <si>
    <t>178.8000</t>
  </si>
  <si>
    <t>-0.0120035932</t>
  </si>
  <si>
    <t>-22.9460</t>
  </si>
  <si>
    <t>-0.1283</t>
  </si>
  <si>
    <t>前端计算</t>
  </si>
  <si>
    <t>做多成本</t>
  </si>
  <si>
    <t>做空成本</t>
  </si>
  <si>
    <t>做多委托价值</t>
  </si>
  <si>
    <t>做空委托价值</t>
  </si>
  <si>
    <t>最多可开多</t>
  </si>
  <si>
    <t>最多可开空</t>
  </si>
  <si>
    <t>最高价格</t>
  </si>
  <si>
    <t>最低价格</t>
  </si>
  <si>
    <t>历史订单</t>
  </si>
  <si>
    <t>手续费</t>
  </si>
  <si>
    <t>强平价格 = {开仓均价 - [(账户余额+其他仓位未实现盈亏-其他合约维持保证金-其他合约强平手续费-其他仓位资金费)/（P*持仓张数*合约面值）] } / [1 -（维持保证金率+max（P*资金费率，0）+Taker手续费率）/(P) ]
破产价格 = 强平价格-（维持保证金+资金费用）/（P*持仓张数*合约面值）</t>
  </si>
  <si>
    <t>维持保证金 = 维持保证金率 * 持仓数量 * 标记价格</t>
  </si>
  <si>
    <t>总资产</t>
  </si>
  <si>
    <t>可用余额</t>
  </si>
  <si>
    <t>冻结余额</t>
  </si>
  <si>
    <t>维持保证金率</t>
  </si>
  <si>
    <t>当前仓位保证金</t>
  </si>
  <si>
    <t>660.9111</t>
  </si>
  <si>
    <t>482.1111</t>
  </si>
  <si>
    <t>0.0000</t>
  </si>
  <si>
    <t>0.005</t>
  </si>
  <si>
    <t>单向持仓</t>
  </si>
  <si>
    <t>双向持仓</t>
  </si>
  <si>
    <t>计算模块</t>
  </si>
  <si>
    <t>逐仓</t>
  </si>
  <si>
    <t>全仓</t>
  </si>
  <si>
    <t>备注/说明</t>
  </si>
  <si>
    <t>模块</t>
  </si>
  <si>
    <t>参数名称</t>
  </si>
  <si>
    <t>公式</t>
  </si>
  <si>
    <t>账户</t>
  </si>
  <si>
    <t>账户余额</t>
  </si>
  <si>
    <t>账户余额 = sum(其他账户转入) - sum(合约账户转出) + sum(已实现盈亏) + sum(资金费用)</t>
  </si>
  <si>
    <t>账户权益</t>
  </si>
  <si>
    <t>账户权益 = 账户余额 + sum(未实现盈亏)</t>
  </si>
  <si>
    <t>可用</t>
  </si>
  <si>
    <t>可用 = 账户权益 - 委托保证金 - 全仓持仓保证金 - 逐仓权益 - 逐仓划转冻结</t>
  </si>
  <si>
    <t>可用 = 账户权益 - 委托保证金 - 全仓持仓保证金 - 逐仓权益 - 划转冻结</t>
  </si>
  <si>
    <t>权益</t>
  </si>
  <si>
    <t>逐仓权益 = 逐仓仓位保证金 + 未实现盈亏</t>
  </si>
  <si>
    <t>全仓权益 = 账户权益 - 逐仓权益</t>
  </si>
  <si>
    <t>逐仓的委托保证金也全部算在全仓权益中，因为此时只是在全仓中冻结，还没有进入逐仓账户中</t>
  </si>
  <si>
    <t>可转出</t>
  </si>
  <si>
    <t>最大可转出数量 = max { 0 , 逐仓权益 - ( 预警保证金率 + max( p * 资金费率，0 ) + taker费率 ) * 持仓数量 * 标记价格 ) }</t>
  </si>
  <si>
    <t>最大可转出数量 = max { min ( 可用 ，账户余额 ) , 0 }</t>
  </si>
  <si>
    <t>逐仓的可转出是指从逐仓仓位中划转至全仓中，全仓可转出指的是划转至其他账户</t>
  </si>
  <si>
    <t>配置参数</t>
  </si>
  <si>
    <t>计算维持保证金使用的配置项</t>
  </si>
  <si>
    <t>预警保证金率</t>
  </si>
  <si>
    <t>预警保证金率 = 预警参数 * 维持保证金率</t>
  </si>
  <si>
    <t>计算预警保证金使用的配置项</t>
  </si>
  <si>
    <t>账户风险率</t>
  </si>
  <si>
    <t>账户风险率 = （逐仓维持保证金+预付资金费+预估强平手续费） / 逐仓权益</t>
  </si>
  <si>
    <t>账户风险率 = sum（全仓各交易对维持保证金+预付资金费+预估强平手续费） / （可用 + 全仓持仓保证金）</t>
  </si>
  <si>
    <t>展示给用户使用，会在风险率到达100%（前）进行爆仓流程</t>
  </si>
  <si>
    <t>账户风险率 = 逐仓维持保证金 / 逐仓权益</t>
  </si>
  <si>
    <t>账户风险率 = sum全仓各交易对维持保证金 / （可用 + 全仓持仓保证金）</t>
  </si>
  <si>
    <t>后续进行优化（加入资金费率部分）</t>
  </si>
  <si>
    <t>仓位</t>
  </si>
  <si>
    <t>(多)委托保证金</t>
  </si>
  <si>
    <t>(多)委托保证金 = ( 委托价格 * 委托数量 / 杠杆 ) + ( 委托价格 * 委托数量 * taker手续费率 )</t>
  </si>
  <si>
    <t>(空)委托保证金</t>
  </si>
  <si>
    <t>(空)委托保证金 = (max( 买一价，委托价格 ) * 委托数量 / 杠杆 ) + (max( 买一价，委托价格 ) * 委托数量 * taker手续费率 )</t>
  </si>
  <si>
    <t>持仓保证金</t>
  </si>
  <si>
    <t>持仓保证金 = 标记价格 * 持仓数量 / 杠杆</t>
  </si>
  <si>
    <t>逐仓仓位保证金</t>
  </si>
  <si>
    <t>逐仓仓位保证金 = 开仓转入 - 平仓转出 + 划入 - 划出 + 资金费</t>
  </si>
  <si>
    <t>/</t>
  </si>
  <si>
    <t>逐仓模式：逐仓仓位保证金 = 开仓转入 - 平仓转出 + 划入 - 划出 + 资金费
*开仓转入（成交价格小于等于委托价格）= 成交价格 * 持仓数量 / 杠杆
*开仓转入（成交价格大于实际委托价格）= 实际委托价格 * 成交数量 / 杠杆
实际委托价格 =（max（买一价，委托价格））
部分平仓时，平仓部分的已实现盈亏（其中包含手续费）和“逐仓仓位保证金的平仓/持仓比例“，释放到全仓账户中</t>
  </si>
  <si>
    <t>仓位收益率</t>
  </si>
  <si>
    <t>仓位收益率 = 未实现盈亏 * 100% / 持仓保证金</t>
  </si>
  <si>
    <t>盈亏计算</t>
  </si>
  <si>
    <t>持仓均价</t>
  </si>
  <si>
    <t>持仓均价 = sum( 成交价格 * 开仓数量 ) / 开仓总数量</t>
  </si>
  <si>
    <t>平仓均价</t>
  </si>
  <si>
    <t>平仓均价 = sum( 成交价格 * 平仓数量 ) / 平仓总数量</t>
  </si>
  <si>
    <t>多仓平仓盈亏</t>
  </si>
  <si>
    <t>多仓平仓盈亏 = ( 平仓均价 - 持仓均价 ) * 平仓数量</t>
  </si>
  <si>
    <t>空仓平仓盈亏</t>
  </si>
  <si>
    <t>空仓平仓盈亏 = ( 持仓均价 - 平仓均价 ) * 平仓数量</t>
  </si>
  <si>
    <t>已实现盈亏</t>
  </si>
  <si>
    <t>已实现盈亏 = 平仓盈亏 - 手续费</t>
  </si>
  <si>
    <t>多仓未实现盈亏</t>
  </si>
  <si>
    <t>多仓未实现盈亏 = ( 标记价格 - 持仓均价 ) * 持仓数量</t>
  </si>
  <si>
    <t>未实现盈亏 = 用户所有持仓合约的盈亏，也称浮动盈亏</t>
  </si>
  <si>
    <t>空仓未实现盈亏</t>
  </si>
  <si>
    <t>空仓未实现盈亏 = ( 持仓均价 - 标记价格 ) * 持仓数量</t>
  </si>
  <si>
    <t>强平</t>
  </si>
  <si>
    <t>多仓强平价格</t>
  </si>
  <si>
    <t>强平价格 = （仓位保证金 / 持仓数量 - 持仓均价）/ ( 维持保证金率 + max ( 资金费率 , 0 ) + taker手续费率 - 1 )</t>
  </si>
  <si>
    <t>A强平价格 = {【sum其他交易对 ( 维持保证金 + 预付资金费 + 强平手续费 ) 】+ A标记价格*A持仓数量 - 可用 -【sum各交易对(标记价格*持仓数量/杠杆）】}/（A持仓数量- A持仓数量（维持保证金率+max（资金费率，0）+taker手续费率））</t>
  </si>
  <si>
    <t>逐仓推导:
逐仓爆仓时权益 = 逐仓仓位维持保证金 + 逐仓仓位预付资金费 + 强平手续费
仓位保证金 - p *（ 持仓均价 - 强平价格 ）* 持仓数量 = ( 维持保证金率 + max(p*资金费率,0) + taker手续费率 ) * 强平价格 * 持仓数量</t>
  </si>
  <si>
    <t>A强平价格 = 【sum其他交易对（维持保证金 + 预付资金费 + 强平手续费）+ A标记价格*A净持仓数量 - sum各交易对（标记价格 * 持仓数量 / 杠杆 ）-可用】 /【 A净持仓数量 - A持仓数量 * （维持保证金率A + max（ 资金费率,0）+taker手续费率A ） - a持仓数量 * （维持保证金率a+max（ 资金费率,0）+taker手续费率a）】</t>
  </si>
  <si>
    <t>净A交易对多持仓数量 = A多仓持仓数量 - A空仓持仓数量
a为A的反向持仓
净A多持仓小于0时，A多仓强平价格“- -”</t>
  </si>
  <si>
    <t>空仓强平价格</t>
  </si>
  <si>
    <t>强平价格 = （仓位保证金 / 持仓数量 + 持仓均价）/ ( 维持保证金率 + max ( -1*资金费率 , 0 ) + taker手续费率 + 1 )</t>
  </si>
  <si>
    <t>A强平价格 = {【sum其他交易对 ( 维持保证金 + 预付资金费 + 强平手续费 ) 】- A标记价格*A持仓数量 - 可用 -【sum各交易对(标记价格*持仓数量/杠杆）】}/（-1*A持仓数量- A持仓数量（维持保证金率+max（-1*资金费率，0）+taker手续费率））</t>
  </si>
  <si>
    <t>全仓:
全仓爆仓时可用 + 全仓各交易对持仓保证金 = 全仓各交易对（维持保证金 + 预付资金费 + 强平手续费）
【可用 - p * ( A标记价格 - A强平价格 ) * A持仓数量】+【sum各交易对（标记价格 * 持仓数量 / 杠杆 ）】= 【sum其他交易对（维持保证金 + 预付资金费 + 强平手续费）】+ 【（ A强平价格 * A持仓数量 * 维持保证金率 ）+ （ A强平价格 * A持仓数量 * max ( p * 资金费率,0 )） + （ A强平价格 * A持仓数量 * taker手续费率 ）】 
A强平价格 = {【sum其他交易对 ( 维持保证金 + 预付资金费 + 强平手续费 ) 】+ p*A标记价格*A持仓数量 - 可用 -【sum各交易对(标记价格*持仓数量/杠杆）】}/（p*A持仓数量- A持仓数量（维持保证金率+max（p*资金费率，0）+taker手续费率））
其他交易对计算：
B交易对持仓保证金 = B标记价格*B持仓数量/B杠杆
B交易对维持保证金 = B标记价格*B持仓数量*B维持保证金率
B交易对预付资金费率 = B标记价格*B持仓数量*max（p'*B资金费率，0）
B交易对强平手续费 = B标记价格*B持仓数量*taker手续费率
p为每个持仓的持仓方向系数
维持保证金率=该交易对在当前“持仓+挂单”价值限额下的维持保证金率</t>
  </si>
  <si>
    <t>A强平价格 = 【sum其他交易对（维持保证金 + 预付资金费 + 强平手续费）- A标记价格*A净持仓数量 - sum各交易对（标记价格 * 持仓数量 / 杠杆 ）-可用】 /【 - A净持仓数量 - A持仓数量 * （维持保证金率A + max（ - 资金费率,0）+taker手续费率A ） - a持仓数量 * （维持保证金率a+max（ - 资金费率,0）+taker手续费率a）】</t>
  </si>
  <si>
    <t>净A交易对空持仓数量 = A空仓持仓数量 - A多仓持仓数量
a为A反向持仓
净A空持仓小于0时，A空仓强平价格“- -”
按仓位进行判断，同一交易对多空为2个仓位</t>
  </si>
  <si>
    <t>https://shimo.im/docs/5rk9ddWKMVtLDdqx/ 《正向合约-爆仓相关公式推导》，可复制链接后用石墨文档 App 打开</t>
  </si>
  <si>
    <t>下单校验</t>
  </si>
  <si>
    <t>开仓(不爆仓校验)</t>
  </si>
  <si>
    <t>当前逐仓权益 + ( 委托价格 * 委托数量 / 杠杆 ) + p * ( 标记价格 - 委托价格 ) * 本次开仓数量 &gt; ( 预警保证金率 + max( p * 资金费率，0) + taker费率 ) * ( 标记价格 * （持仓数量+本次开仓数量）)</t>
  </si>
  <si>
    <t>当前全仓权益 + p * ( A标记价格 - A委托价格 ) * A本次开仓数量 &gt; (sum其他交易对【标记价格 * 持仓数量 * (预警保证金率 + max(p*资金费率，0) + taker费率）】+ A标记价格*A（持仓数量+本次开仓数量）* (预警保证金率 + max(p*资金费率，0) + taker费率）</t>
  </si>
  <si>
    <t>单向持仓：
同向委托：委托方向与持仓方向相同
1、有持仓时，委托方向与持仓方向相同
使用上述公式进行判断
2、无持仓时
使用上述公式进行判断
反向委托：委托方向与持仓方向相反
1、判断当前委托为平仓委托
使用减仓判断
2、委托一部分平仓一部分开仓
先用减仓判断平仓部分；
剩余部分使用新开仓规则进行判断，判断时当前持仓数量为0，即被平仓后新开仓的场景</t>
  </si>
  <si>
    <t>此推导是假设新的开仓订单成交后的情况进行反推，因此计算持仓数量时要加上本次开仓的数量
双向持仓下的全仓不够严谨，需要和单向一样将平仓部分去掉，使用“净头寸”，待优化</t>
  </si>
  <si>
    <t>https://shimo.im/docs/m8AZVMrr5lCamnAb/ 《正向合约-开仓校验》，可复制链接后用石墨文档 App 打开</t>
  </si>
  <si>
    <t>开仓(可用校验)</t>
  </si>
  <si>
    <t>委托保证金变化 &lt; 可用</t>
  </si>
  <si>
    <t>减仓（不穿仓校验）</t>
  </si>
  <si>
    <t>当前逐仓权益 + ( 委托价 - 标记价 ) * p * 仓位数量 &gt; 0</t>
  </si>
  <si>
    <t>当前全仓权益 + ( 委托价 - 标记价 ) * p * 仓位数量 - (max( 买一价，委托价格 ) * 委托数量 * taker手续费率 ) &gt; 0</t>
  </si>
  <si>
    <t>下单确认</t>
  </si>
  <si>
    <t>开多仓预估强平价</t>
  </si>
  <si>
    <t>预估强平价格 = 【（仓位保证金 + 委托保证金）- （持仓均价 * 持仓数量 + 委托价格 * 开仓数量 ） 】 / 【 ( 维持保证金率 + max(资金费率,0) + taker手续费率 ) *（持仓数量 + 开仓数量）- （ 开仓数量 + 持仓数量) 】</t>
  </si>
  <si>
    <t>A预估强平价格 = 【sum其他交易对（维持保证金 + 预付资金费 + 强平手续费） - ( A标记价格 - 委托价格) * 开仓数量 - sum各交易对（标记价格 * 持仓数量 / 杠杆 ）- 可用 + A标记价格 * A’净持仓数量 】/ （A’净持仓数量 -【 A持仓数量 * （维持保证金率A + max（ 资金费率,0）+ taker手续费率A ）+ a持仓数量 * （维持保证金率a + max（资金费率,0）+ taker手续费率a）】）</t>
  </si>
  <si>
    <t>委托方向做多：委托保证金 =（委托价格 * 委托数量 / 杠杆 ）+（委托价格 * 委托数量 * taker手续费率 ）
委托方向做空：委托保证金 =（max ( 买一价，委托价格） * 委托数量 / 杠杆 ）+（max ( 买一价，委托价格） * 委托数量 * Taker手续费率）
A'净持仓数量 = 本次开仓数量 + 同向持仓数量 - 反向持仓数量
A持仓数量 = 开仓数量 + 同向持仓数量
a持仓数量 = 反向持仓数量
开多时P=1，开空时P=-1</t>
  </si>
  <si>
    <t>https://shimo.im/docs/Wr3DV2JQRKU6a4kJ/ 《预估强平价》，可复制链接后用石墨文档 App 打开</t>
  </si>
  <si>
    <t>开空仓预估强平价</t>
  </si>
  <si>
    <t>预估强平价格 = 【（仓位保证金 + 委托保证金）+ （持仓均价 * 持仓数量 + max（委托价格，bid1）* 开仓数量 ） 】 / 【 ( 维持保证金率 + max(-1*资金费率,0) + taker手续费率 ) *（持仓数量 + 开仓数量）+ （ 开仓数量 + 持仓数量) 】</t>
  </si>
  <si>
    <t>A预估强平价格 = 【sum其他交易对（维持保证金 + 预付资金费 + 强平手续费） + ( A标记价格 - max(委托价格,bid1)) * 开仓数量 - sum各交易对（标记价格 * 持仓数量 / 杠杆 ）- 可用 - A标记价格 * A’净持仓数量 】/ （-1 * A’净持仓数量 -【 A持仓数量 * （维持保证金率A + max（ -1 * 资金费率,0）+ taker手续费率A ）+ a持仓数量 * （维持保证金率a + max（ -1 * 资金费率,0）+ taker手续费率a）】）</t>
  </si>
  <si>
    <t>风险限额</t>
  </si>
  <si>
    <t>风险额度</t>
  </si>
  <si>
    <t>风险额度=max{多单价值+多仓价值，空单价值+空仓价值}</t>
  </si>
  <si>
    <t>多仓风险限额 = 开多仓挂单价值+多持仓价值
空仓风险限额 = 开空仓挂单价值+空持仓价值</t>
  </si>
  <si>
    <t>风险额度=max{开多单价值+多仓价值，开空单价值+空仓价值}</t>
  </si>
  <si>
    <t>下单数量</t>
  </si>
  <si>
    <t>最大开仓数量</t>
  </si>
  <si>
    <t>可开多数量 = min { 可开数量x ，（杠杆对应风险限额 - 多仓位价值-当前多单委托价值） / 委托价格 ，最大单笔下单数量限制}</t>
  </si>
  <si>
    <t>仓位价值 = 持仓数量 * 标记价格；
委托价值 = 委托数量 * 委托价格；
单向持仓：
可开多数量x = 可用保证金/委托价格/（1/杠杆+taker费率） + （空持仓数量 - 平空仓挂单数量）</t>
  </si>
  <si>
    <t>可开多数量 = min { 可开数量x ，（杠杆对应风险限额 - 多仓位价值-当前开多仓委托价值） / 委托价格 ，最大单笔下单数量限制}</t>
  </si>
  <si>
    <t>可开多数量x = 可用保证金/委托价格/（1/杠杆+taker费率)</t>
  </si>
  <si>
    <t>可开空数量 = min { 可开数量x ，（杠杆对应风险限额 - 空仓位价值-当前空单委托价值） / max(bid1，委托价格) ，最大单笔下单数量限制}</t>
  </si>
  <si>
    <t>仓位价值 = 持仓数量 * 标记价格；
委托价值 = 委托数量 * 委托价格；
可开空数量x = 可用保证金/max（买一价，委托价格）/（1/杠杆+taker费率） + （多持仓数量 - 平多仓挂单数量）</t>
  </si>
  <si>
    <t>可开空数量 = min { 可开数量x ，（杠杆对应风险限额 - 空仓位价值-当前开空仓委托价值） / max(bid1，委托价格) ，最大单笔下单数量限制}</t>
  </si>
  <si>
    <t>可开空数量x = 可用保证金/max（买一价，委托价格）/（1/杠杆+taker费率）</t>
  </si>
  <si>
    <t>公共配置</t>
  </si>
  <si>
    <t>参数</t>
  </si>
  <si>
    <t>举例/说明</t>
  </si>
  <si>
    <t>合约要素</t>
  </si>
  <si>
    <t>基础币种</t>
  </si>
  <si>
    <t>任意币种</t>
  </si>
  <si>
    <t>BTC</t>
  </si>
  <si>
    <t>计价币种</t>
  </si>
  <si>
    <t>USDT</t>
  </si>
  <si>
    <t>保证金币种</t>
  </si>
  <si>
    <t>合约名称</t>
  </si>
  <si>
    <t>基础币种/计价币种</t>
  </si>
  <si>
    <t>BTCUSDT</t>
  </si>
  <si>
    <t>关联指数</t>
  </si>
  <si>
    <t>最小变动价位</t>
  </si>
  <si>
    <t>自定义</t>
  </si>
  <si>
    <t>0.01 USDT</t>
  </si>
  <si>
    <t>合约面值</t>
  </si>
  <si>
    <t>a个基础币种/张</t>
  </si>
  <si>
    <t>0.001 BTC/张</t>
  </si>
  <si>
    <t>仓位方向参数</t>
  </si>
  <si>
    <t>P（多仓 P = 1、空仓 P = -1）</t>
  </si>
  <si>
    <t>当某个仓位持有N张看涨合约时，仓位方向参数 P = 1</t>
  </si>
  <si>
    <t>基准数据</t>
  </si>
  <si>
    <t>指数价格</t>
  </si>
  <si>
    <t>指数价格 = ( A报价 * 权重比例A ) + ( B报价 * 权重比例B ) + ( C报价 * 权重比例C ) + ( D报价 * 权重比例D ) / ( 权重比例A + 权重比例B + 权重比例C + 权重比例D )</t>
  </si>
  <si>
    <t>交易所数量大于7家，指数权重由后台配置</t>
  </si>
  <si>
    <t>标记价格 = 指数价格 ( 1 + 平均基差率 )</t>
  </si>
  <si>
    <t>平均基差率</t>
  </si>
  <si>
    <t>平均基差率 = 30ma [ ( Bid + Ask ) / 2 - 指数价格 ] / 指数价格</t>
  </si>
  <si>
    <t>bid是价值10万usd的买方累计市场深度价格，ask是价值10万usd的卖方累计市场深度价格。每一分钟取一个快照价格。</t>
  </si>
  <si>
    <t>资金费率</t>
  </si>
  <si>
    <t>资金费率 = Delta利息 + 平均溢价率</t>
  </si>
  <si>
    <t>平均溢价率 = 8 小时的溢价率平均值，每一分钟取一个快照价格</t>
  </si>
  <si>
    <t>Delta利息</t>
  </si>
  <si>
    <t>Delta利息 = ( 计价货币利率 - 基础货币利率 ) / 循环周期</t>
  </si>
  <si>
    <t>循环周期为后台配置，8小时的循环周期为3（24/8）</t>
  </si>
  <si>
    <t>溢价率</t>
  </si>
  <si>
    <t>溢价率 = [ ( Bid + Ask ) / 2 - 指数价格 ] / 指数价格</t>
  </si>
  <si>
    <t>其他</t>
  </si>
  <si>
    <t>持仓数量</t>
  </si>
  <si>
    <t>持仓数量 = 合约面值 * 持仓张数</t>
  </si>
  <si>
    <t>委托数量</t>
  </si>
  <si>
    <t>委托数量 = 合约面值 * 委托张数</t>
  </si>
  <si>
    <t>资金费用 = -P * 持仓数量 * 结算标记价格 * 资金费率</t>
  </si>
  <si>
    <t>费率为正数则多头支付资金费用给空头，数值为负数则空头支付给多头，结算标记价格为结算时间的标记价格</t>
  </si>
  <si>
    <t>市价单</t>
  </si>
  <si>
    <t>最优N档，使用一个超过市场价的价格进行下单</t>
  </si>
  <si>
    <t>最优N档：多单Price = Min ( level(N)档 , OrderRange(3%) ）
后续的公式计算中，若用户使用市价单，即理解为一个“特定价格的限价单”</t>
  </si>
  <si>
    <t>条件</t>
  </si>
  <si>
    <t>价格</t>
  </si>
  <si>
    <t>数量/成本</t>
  </si>
  <si>
    <t>数量/成本最大值</t>
  </si>
  <si>
    <t>滑杆</t>
  </si>
  <si>
    <t>滑杆上方显示</t>
  </si>
  <si>
    <t>订单价值</t>
  </si>
  <si>
    <t>下单面板-开仓</t>
  </si>
  <si>
    <t>限价单-BTC下单（数量下单）</t>
  </si>
  <si>
    <t>用户输入</t>
  </si>
  <si>
    <t>用户输入数量</t>
  </si>
  <si>
    <t>最大可开多=可用/委托价格/(taker费率+1/杠杆)</t>
  </si>
  <si>
    <t>最大可开多%</t>
  </si>
  <si>
    <t>（多）成本=( 委托价格 * 委托数量 / 杠杆 ) + ( 委托价格 * 委托数量 * taker手续费率 )</t>
  </si>
  <si>
    <t>开多价值=委托价格*开多数量</t>
  </si>
  <si>
    <t>后端推送</t>
  </si>
  <si>
    <t>后端校验价格限定范围</t>
  </si>
  <si>
    <t>张数 = 数量/合约面值
后端校验：最小下单张数、最小下单张数整数倍</t>
  </si>
  <si>
    <t>最大可开空=可用/max( 买一价，委托价格 )/（taker费率 + 1/ 杠杆 )</t>
  </si>
  <si>
    <t>最大可开空%</t>
  </si>
  <si>
    <t>（空）成本=(max( 买一价，委托价格 ) * 委托数量 / 杠杆 ) + (max( 买一价，委托价格 ) * 委托数量 * taker手续费率 )</t>
  </si>
  <si>
    <t>开空价值=max( 买一价，委托价格 ) *开空数量</t>
  </si>
  <si>
    <t>限价单-USDT下单（成本下单）</t>
  </si>
  <si>
    <t>用户输入成本</t>
  </si>
  <si>
    <t>最大可开多=可用</t>
  </si>
  <si>
    <t>（多）数量=成本/委托价格/（taker费率 + 1/杠杆）</t>
  </si>
  <si>
    <t>张数 = int（成本*杠杆/价格/合约面值）
后端校验：最小下单张数、最小下单张数整数倍</t>
  </si>
  <si>
    <t>最大可开空=可用</t>
  </si>
  <si>
    <t>（空）数量=成本/max( 买一价，委托价格 )/（taker费率 + 1/ 杠杆 )</t>
  </si>
  <si>
    <t>市价单-BTC下单（数量下单）</t>
  </si>
  <si>
    <t>最大可开多=可用/隐含做多委托价格/（taker费率 + 1/杠杆）</t>
  </si>
  <si>
    <t>（多）成本=( 隐含做多委托价格 * 委托数量 / 杠杆 ) + ( 隐含做多委托价格 * 委托数量 * taker手续费率 )</t>
  </si>
  <si>
    <t>开多价值=隐含做多委托价格*开多数量</t>
  </si>
  <si>
    <t>市价单的隐含价格：
最优N档的多单委托价格 = Min (卖N档价格,(标记价格*（1+3%))
最优N档的空单委托价格 = Max (买N档价格,(标记价格*（1-3%))</t>
  </si>
  <si>
    <t>最大可开空=可用/max( 买一价，隐含做空委托价格 )/（taker费率 + 1/ 杠杆 )</t>
  </si>
  <si>
    <t>（空）成本=(max( 买一价，隐含做空委托价格 ) * 委托数量 / 杠杆 ) + (max( 买一价，隐含做空委托价格 ) * 委托数量 * taker手续费率 )</t>
  </si>
  <si>
    <t>开空价值=max( 买一价，隐含做空委托价格 )*开空数量</t>
  </si>
  <si>
    <t>市价单-USDT下单（成本下单）</t>
  </si>
  <si>
    <t>（多）数量=成本/隐含做多委托价格/（taker费率 + 1/杠杆）</t>
  </si>
  <si>
    <t>张数 = int（成本*杠杆/隐含价格/合约面值）
后端校验：最小下单张数、最小下单张数整数倍</t>
  </si>
  <si>
    <t>（空）数量=成本/max( 买一价，隐含做空委托价格 )/（taker费率 + 1/ 杠杆 )</t>
  </si>
  <si>
    <t>条件单-BTC下单（数量下单）</t>
  </si>
  <si>
    <t>最大可开多=可用/（触发价格*（1+3%））/（taker费率 + 1/杠杆）</t>
  </si>
  <si>
    <t>（多）成本=( 触发价格*（1+3%） * 委托数量 / 杠杆 ) + ( 触发价格*（1+3%）* 委托数量 * taker手续费率 )</t>
  </si>
  <si>
    <t>开多价值=触发价格*（1+3%）*开多数量</t>
  </si>
  <si>
    <t>市价单的隐含价格：触发时使用市价下单
最优N档的多单委托价格 = Min (卖N档价格,(标记价格*（1+3%))
最优N档的空单委托价格 = Max (买N档价格,(标记价格*（1-3%))</t>
  </si>
  <si>
    <t>最大可开空=可用/（触发价格*（1-3%）)/（taker费率 + 1/ 杠杆 )</t>
  </si>
  <si>
    <t>（空）成本=（触发价格*（1-3%） * 委托数量 / 杠杆 ) + （触发价格*（1-3%） * 委托数量 * taker手续费率 )</t>
  </si>
  <si>
    <t>开空价值=触发价格*（1-3%） *开空数量</t>
  </si>
  <si>
    <t>条件单-USDT下单（成本下单）</t>
  </si>
  <si>
    <t>（多）数量=成本/（触发价格*（1+3%））/（taker费率 + 1/杠杆）</t>
  </si>
  <si>
    <t>做多张数 = int（成本*杠杆/（触发价格*（1+3%））/合约面值）
做空张数 = int（成本*杠杆/（触发价格*（1-3%））/合约面值）
后端校验：最小下单张数、最小下单张数整数倍
后端校验：最小下单张数、最小下单张数整数倍</t>
  </si>
  <si>
    <t>（空）数量=成本/（触发价格*（1-3%）/（taker费率 + 1/ 杠杆 )</t>
  </si>
  <si>
    <t>开空价值=触发价格*（1-3%）*开空数量</t>
  </si>
</sst>
</file>

<file path=xl/styles.xml><?xml version="1.0" encoding="utf-8"?>
<styleSheet xmlns="http://schemas.openxmlformats.org/spreadsheetml/2006/main">
  <numFmts count="5">
    <numFmt numFmtId="176" formatCode="0.00000000_);[Red]\(0.00000000\)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1">
    <font>
      <sz val="11"/>
      <color rgb="FF000000"/>
      <name val="宋体"/>
      <charset val="134"/>
      <scheme val="minor"/>
    </font>
    <font>
      <b/>
      <sz val="11"/>
      <color rgb="FF000000"/>
      <name val="&quot;PingFang SC Semibold&quot;"/>
      <charset val="134"/>
    </font>
    <font>
      <b/>
      <sz val="11"/>
      <color rgb="FF000000"/>
      <name val="&quot;PingFang SC Regular&quot;"/>
      <charset val="134"/>
    </font>
    <font>
      <sz val="11"/>
      <color rgb="FF000000"/>
      <name val="&quot;PingFang SC Regular&quot;"/>
      <charset val="134"/>
    </font>
    <font>
      <sz val="11"/>
      <color rgb="FF5B9BD5"/>
      <name val="&quot;PingFang SC Regular&quot;"/>
      <charset val="134"/>
    </font>
    <font>
      <sz val="11"/>
      <color rgb="FF5B9BD5"/>
      <name val="Arial"/>
      <charset val="134"/>
    </font>
    <font>
      <sz val="11"/>
      <color rgb="FF000000"/>
      <name val="Arial"/>
      <charset val="134"/>
    </font>
    <font>
      <sz val="11"/>
      <color rgb="FFFF0000"/>
      <name val="&quot;PingFang SC Regular&quot;"/>
      <charset val="134"/>
    </font>
    <font>
      <sz val="11"/>
      <color rgb="FF1D1C1D"/>
      <name val="&quot;PingFang SC Regular&quot;"/>
      <charset val="134"/>
    </font>
    <font>
      <u/>
      <sz val="11"/>
      <color rgb="FF800080"/>
      <name val="Arial"/>
      <charset val="134"/>
    </font>
    <font>
      <u/>
      <sz val="11"/>
      <color rgb="FF80008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color rgb="FF000000"/>
      <name val="Noto Sans SC"/>
      <charset val="134"/>
    </font>
    <font>
      <sz val="9"/>
      <color rgb="FF000000"/>
      <name val="BinancePlex"/>
      <charset val="134"/>
    </font>
    <font>
      <sz val="11"/>
      <color rgb="FFFA7D00"/>
      <name val="宋体"/>
      <charset val="134"/>
      <scheme val="minor"/>
    </font>
    <font>
      <sz val="11"/>
      <color rgb="FFFFFFFF"/>
      <name val="宋体"/>
      <charset val="134"/>
      <scheme val="minor"/>
    </font>
    <font>
      <b/>
      <sz val="11"/>
      <color rgb="FF44546A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5"/>
      <color rgb="FF44546A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8"/>
      <color rgb="FF44546A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rgb="FF44546A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ACCCE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5B9BD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5" fillId="4" borderId="0">
      <alignment vertical="center"/>
    </xf>
    <xf numFmtId="0" fontId="0" fillId="2" borderId="0">
      <alignment vertical="center"/>
    </xf>
    <xf numFmtId="0" fontId="15" fillId="31" borderId="0">
      <alignment vertical="center"/>
    </xf>
    <xf numFmtId="0" fontId="29" fillId="27" borderId="16">
      <alignment vertical="center"/>
    </xf>
    <xf numFmtId="0" fontId="0" fillId="24" borderId="0">
      <alignment vertical="center"/>
    </xf>
    <xf numFmtId="0" fontId="0" fillId="25" borderId="0">
      <alignment vertical="center"/>
    </xf>
    <xf numFmtId="44" fontId="0" fillId="0" borderId="0">
      <alignment vertical="center"/>
    </xf>
    <xf numFmtId="0" fontId="15" fillId="21" borderId="0">
      <alignment vertical="center"/>
    </xf>
    <xf numFmtId="9" fontId="0" fillId="0" borderId="0">
      <alignment vertical="center"/>
    </xf>
    <xf numFmtId="0" fontId="15" fillId="20" borderId="0">
      <alignment vertical="center"/>
    </xf>
    <xf numFmtId="0" fontId="15" fillId="23" borderId="0">
      <alignment vertical="center"/>
    </xf>
    <xf numFmtId="0" fontId="15" fillId="10" borderId="0">
      <alignment vertical="center"/>
    </xf>
    <xf numFmtId="0" fontId="15" fillId="26" borderId="0">
      <alignment vertical="center"/>
    </xf>
    <xf numFmtId="0" fontId="15" fillId="22" borderId="0">
      <alignment vertical="center"/>
    </xf>
    <xf numFmtId="0" fontId="30" fillId="7" borderId="16">
      <alignment vertical="center"/>
    </xf>
    <xf numFmtId="0" fontId="15" fillId="30" borderId="0">
      <alignment vertical="center"/>
    </xf>
    <xf numFmtId="0" fontId="24" fillId="19" borderId="0">
      <alignment vertical="center"/>
    </xf>
    <xf numFmtId="0" fontId="0" fillId="18" borderId="0">
      <alignment vertical="center"/>
    </xf>
    <xf numFmtId="0" fontId="19" fillId="16" borderId="0">
      <alignment vertical="center"/>
    </xf>
    <xf numFmtId="0" fontId="0" fillId="5" borderId="0">
      <alignment vertical="center"/>
    </xf>
    <xf numFmtId="0" fontId="25" fillId="0" borderId="14">
      <alignment vertical="center"/>
    </xf>
    <xf numFmtId="0" fontId="22" fillId="17" borderId="0">
      <alignment vertical="center"/>
    </xf>
    <xf numFmtId="0" fontId="26" fillId="21" borderId="15">
      <alignment vertical="center"/>
    </xf>
    <xf numFmtId="0" fontId="21" fillId="7" borderId="13">
      <alignment vertical="center"/>
    </xf>
    <xf numFmtId="0" fontId="20" fillId="0" borderId="12">
      <alignment vertical="center"/>
    </xf>
    <xf numFmtId="0" fontId="18" fillId="0" borderId="0">
      <alignment vertical="center"/>
    </xf>
    <xf numFmtId="0" fontId="0" fillId="13" borderId="0">
      <alignment vertical="center"/>
    </xf>
    <xf numFmtId="0" fontId="16" fillId="0" borderId="0">
      <alignment vertical="center"/>
    </xf>
    <xf numFmtId="42" fontId="0" fillId="0" borderId="0">
      <alignment vertical="center"/>
    </xf>
    <xf numFmtId="0" fontId="0" fillId="14" borderId="0">
      <alignment vertical="center"/>
    </xf>
    <xf numFmtId="43" fontId="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0" fillId="15" borderId="0">
      <alignment vertical="center"/>
    </xf>
    <xf numFmtId="0" fontId="28" fillId="0" borderId="0">
      <alignment vertical="center"/>
    </xf>
    <xf numFmtId="0" fontId="15" fillId="12" borderId="0">
      <alignment vertical="center"/>
    </xf>
    <xf numFmtId="0" fontId="0" fillId="9" borderId="11">
      <alignment vertical="center"/>
    </xf>
    <xf numFmtId="0" fontId="0" fillId="3" borderId="0">
      <alignment vertical="center"/>
    </xf>
    <xf numFmtId="0" fontId="15" fillId="11" borderId="0">
      <alignment vertical="center"/>
    </xf>
    <xf numFmtId="0" fontId="0" fillId="28" borderId="0">
      <alignment vertical="center"/>
    </xf>
    <xf numFmtId="0" fontId="17" fillId="0" borderId="0">
      <alignment vertical="center"/>
    </xf>
    <xf numFmtId="41" fontId="0" fillId="0" borderId="0">
      <alignment vertical="center"/>
    </xf>
    <xf numFmtId="0" fontId="27" fillId="0" borderId="12">
      <alignment vertical="center"/>
    </xf>
    <xf numFmtId="0" fontId="0" fillId="29" borderId="0">
      <alignment vertical="center"/>
    </xf>
    <xf numFmtId="0" fontId="16" fillId="0" borderId="10">
      <alignment vertical="center"/>
    </xf>
    <xf numFmtId="0" fontId="15" fillId="8" borderId="0">
      <alignment vertical="center"/>
    </xf>
    <xf numFmtId="0" fontId="0" fillId="6" borderId="0">
      <alignment vertical="center"/>
    </xf>
    <xf numFmtId="0" fontId="14" fillId="0" borderId="9">
      <alignment vertical="center"/>
    </xf>
  </cellStyleXfs>
  <cellXfs count="59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/>
    <xf numFmtId="0" fontId="0" fillId="0" borderId="3" xfId="0" applyBorder="1" applyAlignment="1"/>
    <xf numFmtId="0" fontId="4" fillId="0" borderId="1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/>
    <xf numFmtId="0" fontId="0" fillId="0" borderId="0" xfId="0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5" xfId="0" applyBorder="1" applyAlignment="1"/>
    <xf numFmtId="0" fontId="1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176" fontId="11" fillId="0" borderId="0" xfId="0" applyNumberFormat="1" applyFont="1" applyAlignment="1">
      <alignment horizontal="left" vertical="center"/>
    </xf>
    <xf numFmtId="176" fontId="11" fillId="0" borderId="0" xfId="0" applyNumberFormat="1" applyFont="1" applyAlignment="1">
      <alignment horizontal="right" vertical="center"/>
    </xf>
    <xf numFmtId="176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176" fontId="11" fillId="0" borderId="0" xfId="0" applyNumberFormat="1" applyFont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176" fontId="13" fillId="0" borderId="0" xfId="0" applyNumberFormat="1" applyFont="1" applyAlignment="1">
      <alignment vertical="center"/>
    </xf>
    <xf numFmtId="0" fontId="11" fillId="0" borderId="0" xfId="0" applyFont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himo.im/docs/Wr3DV2JQRKU6a4kJ/ %E3%80%8A%E9%A2%84%E4%BC%B0%E5%BC%BA%E5%B9%B3%E4%BB%B7%E3%80%8B%EF%BC%8C%E5%8F%AF%E5%A4%8D%E5%88%B6%E9%93%BE%E6%8E%A5%E5%90%8E%E7%94%A8%E7%9F%B3%E5%A2%A8%E6%96%87%E6%A1%A3 App %E6%89%93%E5%BC%80" TargetMode="External"/><Relationship Id="rId2" Type="http://schemas.openxmlformats.org/officeDocument/2006/relationships/hyperlink" Target="https://shimo.im/docs/m8AZVMrr5lCamnAb" TargetMode="External"/><Relationship Id="rId1" Type="http://schemas.openxmlformats.org/officeDocument/2006/relationships/hyperlink" Target="https://shimo.im/docs/5rk9ddWKMVtLDdq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howOutlineSymbols="0"/>
    <pageSetUpPr autoPageBreaks="0"/>
  </sheetPr>
  <dimension ref="A1:P21"/>
  <sheetViews>
    <sheetView tabSelected="1" topLeftCell="E1" workbookViewId="0">
      <selection activeCell="F7" sqref="F7"/>
    </sheetView>
  </sheetViews>
  <sheetFormatPr defaultColWidth="9.23076923076923" defaultRowHeight="16.8"/>
  <cols>
    <col min="1" max="1" width="14.25" style="1" customWidth="1"/>
    <col min="2" max="2" width="14.9038461538462" style="1" customWidth="1"/>
    <col min="3" max="3" width="20.3557692307692" style="1" customWidth="1"/>
    <col min="4" max="4" width="18.2692307692308" style="1" customWidth="1"/>
    <col min="5" max="5" width="20.3557692307692" style="1" customWidth="1"/>
    <col min="6" max="6" width="69.7115384615385" style="1" customWidth="1"/>
    <col min="7" max="7" width="18.1057692307692" style="1" customWidth="1"/>
    <col min="8" max="8" width="23.2307692307692" style="1" customWidth="1"/>
    <col min="9" max="9" width="17.4711538461538" style="1" customWidth="1"/>
    <col min="10" max="10" width="13.1346153846154" style="1" customWidth="1"/>
    <col min="11" max="11" width="16.3365384615385" style="1" customWidth="1"/>
    <col min="12" max="12" width="15.8653846153846" style="1" customWidth="1"/>
    <col min="13" max="13" width="18.5865384615385" style="1" customWidth="1"/>
    <col min="14" max="14" width="14.7307692307692" style="1" customWidth="1"/>
    <col min="15" max="15" width="16.0192307692308" style="1" customWidth="1"/>
    <col min="16" max="16" width="16.1730769230769" style="1" customWidth="1"/>
  </cols>
  <sheetData>
    <row r="1" customHeight="1" spans="1:16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</row>
    <row r="2" spans="1:16">
      <c r="A2" s="48" t="s">
        <v>16</v>
      </c>
      <c r="B2" s="49">
        <v>1800</v>
      </c>
      <c r="C2" s="50" t="s">
        <v>17</v>
      </c>
      <c r="D2" s="49" t="s">
        <v>18</v>
      </c>
      <c r="E2" s="49" t="s">
        <v>19</v>
      </c>
      <c r="F2" s="50" t="s">
        <v>17</v>
      </c>
      <c r="G2" s="49" t="s">
        <v>20</v>
      </c>
      <c r="H2" s="50" t="s">
        <v>21</v>
      </c>
      <c r="I2" s="49">
        <f>H2/1000</f>
        <v>0.298</v>
      </c>
      <c r="J2" s="53">
        <f>IF(D2="buy",1,-1)</f>
        <v>1</v>
      </c>
      <c r="K2" s="52"/>
      <c r="L2" s="58" t="s">
        <v>22</v>
      </c>
      <c r="M2" s="54">
        <v>1874</v>
      </c>
      <c r="N2" s="49" t="s">
        <v>23</v>
      </c>
      <c r="O2" s="49" t="s">
        <v>24</v>
      </c>
      <c r="P2" t="s">
        <v>20</v>
      </c>
    </row>
    <row r="3" spans="1:16">
      <c r="A3" s="48"/>
      <c r="B3" s="49"/>
      <c r="C3" s="50"/>
      <c r="D3" s="49"/>
      <c r="E3" s="49"/>
      <c r="F3" s="50"/>
      <c r="G3" s="49"/>
      <c r="H3" s="50">
        <v>1</v>
      </c>
      <c r="I3" s="49">
        <v>0.001</v>
      </c>
      <c r="J3" s="49"/>
      <c r="K3" s="52"/>
      <c r="L3" s="50"/>
      <c r="M3" s="49"/>
      <c r="N3" s="49"/>
      <c r="O3" s="49"/>
      <c r="P3"/>
    </row>
    <row r="4" spans="1:3">
      <c r="A4"/>
      <c r="C4"/>
    </row>
    <row r="5" spans="1:10">
      <c r="A5" s="48" t="s">
        <v>25</v>
      </c>
      <c r="B5" s="48" t="s">
        <v>26</v>
      </c>
      <c r="C5" t="s">
        <v>27</v>
      </c>
      <c r="D5" s="48" t="s">
        <v>28</v>
      </c>
      <c r="E5" s="48" t="s">
        <v>29</v>
      </c>
      <c r="F5" s="48" t="s">
        <v>30</v>
      </c>
      <c r="G5" s="48" t="s">
        <v>31</v>
      </c>
      <c r="H5" s="48" t="s">
        <v>32</v>
      </c>
      <c r="I5" t="s">
        <v>33</v>
      </c>
      <c r="J5"/>
    </row>
    <row r="6" spans="1:12">
      <c r="A6" s="48" t="s">
        <v>34</v>
      </c>
      <c r="B6" s="51" t="s">
        <v>16</v>
      </c>
      <c r="C6" s="49"/>
      <c r="D6" s="49">
        <f>(L2*I2/E2)</f>
        <v>178.8</v>
      </c>
      <c r="E6" s="49">
        <f>F6/(C21+D6)</f>
        <v>0.00405803443155971</v>
      </c>
      <c r="F6" s="49">
        <f>E21*I2*L2</f>
        <v>2.682</v>
      </c>
      <c r="G6" s="53">
        <f>C21+H6</f>
        <v>459.1651</v>
      </c>
      <c r="H6" s="54">
        <f>IF(D2="buy",(L2-C2)*I2,(C2-L2)*I2)</f>
        <v>-22.946</v>
      </c>
      <c r="I6" s="49"/>
      <c r="J6" s="49"/>
      <c r="K6" s="49"/>
      <c r="L6" s="51"/>
    </row>
    <row r="7" spans="1:12">
      <c r="A7" s="48"/>
      <c r="B7" s="51"/>
      <c r="C7" s="49"/>
      <c r="D7" s="49"/>
      <c r="E7" s="49"/>
      <c r="F7" s="49"/>
      <c r="G7" s="49"/>
      <c r="H7" s="54"/>
      <c r="I7" s="49"/>
      <c r="J7" s="49"/>
      <c r="K7" s="49"/>
      <c r="L7" s="51"/>
    </row>
    <row r="8" spans="1:12">
      <c r="A8" s="51" t="s">
        <v>35</v>
      </c>
      <c r="B8" s="51" t="s">
        <v>16</v>
      </c>
      <c r="C8" s="51" t="s">
        <v>36</v>
      </c>
      <c r="D8" s="51" t="s">
        <v>37</v>
      </c>
      <c r="E8" s="51" t="s">
        <v>38</v>
      </c>
      <c r="F8" s="55"/>
      <c r="G8" s="56"/>
      <c r="H8" s="51" t="s">
        <v>39</v>
      </c>
      <c r="I8" s="51" t="s">
        <v>40</v>
      </c>
      <c r="K8" s="51"/>
      <c r="L8" s="51"/>
    </row>
    <row r="9" spans="1:12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</row>
    <row r="10" spans="1:12">
      <c r="A10" s="48" t="s">
        <v>41</v>
      </c>
      <c r="B10" s="48" t="s">
        <v>42</v>
      </c>
      <c r="C10" s="48" t="s">
        <v>43</v>
      </c>
      <c r="D10" s="48" t="s">
        <v>44</v>
      </c>
      <c r="E10" s="48" t="s">
        <v>45</v>
      </c>
      <c r="F10" s="48" t="s">
        <v>46</v>
      </c>
      <c r="G10" s="48" t="s">
        <v>47</v>
      </c>
      <c r="H10" s="48" t="s">
        <v>48</v>
      </c>
      <c r="I10" s="48" t="s">
        <v>49</v>
      </c>
      <c r="J10" s="51"/>
      <c r="K10" s="51"/>
      <c r="L10" s="51"/>
    </row>
    <row r="11" spans="1:12">
      <c r="A11" s="48" t="s">
        <v>16</v>
      </c>
      <c r="B11" s="49">
        <f>(B2*I2/E2)+(B2*I2*G2)</f>
        <v>189.528</v>
      </c>
      <c r="C11" s="49">
        <f>(MAX(M2,B2)*I2/E2)+(MAX(M2,B2)*I2*G2)</f>
        <v>197.319706666667</v>
      </c>
      <c r="D11" s="49">
        <f>B2*I2</f>
        <v>536.4</v>
      </c>
      <c r="E11" s="49">
        <f>(MAX(M2,B2))*I2</f>
        <v>558.452</v>
      </c>
      <c r="F11" s="49">
        <f>C21/B2/(G2+1/E2)</f>
        <v>0.758036320754717</v>
      </c>
      <c r="G11" s="49">
        <f>C21/MAX(M2,B2)/(G2+1/E2)</f>
        <v>0.728103189625662</v>
      </c>
      <c r="H11" s="51">
        <f>L2*(1+O2)</f>
        <v>1890</v>
      </c>
      <c r="I11" s="51">
        <f>L2*(1-O2)</f>
        <v>1710</v>
      </c>
      <c r="J11" s="51"/>
      <c r="K11" s="51"/>
      <c r="L11" s="51"/>
    </row>
    <row r="12" spans="1:12">
      <c r="A12" s="48"/>
      <c r="B12" s="49"/>
      <c r="C12" s="49"/>
      <c r="D12" s="49"/>
      <c r="E12" s="49"/>
      <c r="F12" s="49"/>
      <c r="G12" s="49"/>
      <c r="H12" s="51"/>
      <c r="I12" s="51"/>
      <c r="J12" s="51"/>
      <c r="K12" s="51"/>
      <c r="L12" s="51"/>
    </row>
    <row r="13" spans="1:1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</row>
    <row r="14" ht="167" customHeight="1" spans="1:12">
      <c r="A14" s="51" t="s">
        <v>50</v>
      </c>
      <c r="B14" s="48" t="s">
        <v>51</v>
      </c>
      <c r="C14" s="51"/>
      <c r="D14" s="51"/>
      <c r="E14" s="51"/>
      <c r="F14" s="56" t="s">
        <v>52</v>
      </c>
      <c r="G14" s="51"/>
      <c r="H14" s="51"/>
      <c r="I14" s="51"/>
      <c r="J14" s="52"/>
      <c r="L14" s="51"/>
    </row>
    <row r="15" spans="2:2">
      <c r="B15">
        <f>F2*G2*I2</f>
        <v>11.18692</v>
      </c>
    </row>
    <row r="16" spans="2:7">
      <c r="B16"/>
      <c r="F16" s="57" t="s">
        <v>53</v>
      </c>
      <c r="G16" s="57"/>
    </row>
    <row r="20" spans="2:6">
      <c r="B20" s="48" t="s">
        <v>54</v>
      </c>
      <c r="C20" s="48" t="s">
        <v>55</v>
      </c>
      <c r="D20" s="48" t="s">
        <v>56</v>
      </c>
      <c r="E20" s="48" t="s">
        <v>57</v>
      </c>
      <c r="F20" t="s">
        <v>58</v>
      </c>
    </row>
    <row r="21" spans="2:6">
      <c r="B21" s="49" t="s">
        <v>59</v>
      </c>
      <c r="C21" s="49" t="s">
        <v>60</v>
      </c>
      <c r="D21" s="52" t="s">
        <v>61</v>
      </c>
      <c r="E21" s="49" t="s">
        <v>62</v>
      </c>
      <c r="F21" t="s">
        <v>37</v>
      </c>
    </row>
  </sheetData>
  <mergeCells count="2">
    <mergeCell ref="J14:K14"/>
    <mergeCell ref="F16:G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82"/>
  <sheetViews>
    <sheetView topLeftCell="A7" workbookViewId="0">
      <selection activeCell="J4" sqref="J4"/>
    </sheetView>
  </sheetViews>
  <sheetFormatPr defaultColWidth="9.23076923076923" defaultRowHeight="16.8"/>
  <cols>
    <col min="2" max="2" width="16.6538461538462" style="1" customWidth="1"/>
    <col min="5" max="5" width="28.2019230769231" style="1" customWidth="1"/>
    <col min="6" max="6" width="35.7307692307692" style="1" customWidth="1"/>
    <col min="7" max="7" width="35.0865384615385" style="1" customWidth="1"/>
  </cols>
  <sheetData>
    <row r="1" ht="17" customHeight="1" spans="1:26">
      <c r="A1" s="2"/>
      <c r="B1" s="2"/>
      <c r="C1" s="25" t="s">
        <v>63</v>
      </c>
      <c r="D1" s="26"/>
      <c r="E1" s="36"/>
      <c r="F1" s="37" t="s">
        <v>64</v>
      </c>
      <c r="G1" s="26"/>
      <c r="H1" s="38"/>
      <c r="I1" s="3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34" customHeight="1" spans="1:26">
      <c r="A2" s="4" t="s">
        <v>65</v>
      </c>
      <c r="B2" s="2"/>
      <c r="C2" s="27" t="s">
        <v>66</v>
      </c>
      <c r="D2" s="28" t="s">
        <v>67</v>
      </c>
      <c r="E2" s="39" t="s">
        <v>68</v>
      </c>
      <c r="F2" s="27" t="s">
        <v>66</v>
      </c>
      <c r="G2" s="28" t="s">
        <v>67</v>
      </c>
      <c r="H2" s="39" t="s">
        <v>68</v>
      </c>
      <c r="I2" s="3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34" customHeight="1" spans="1:26">
      <c r="A3" s="4" t="s">
        <v>69</v>
      </c>
      <c r="B3" s="4" t="s">
        <v>70</v>
      </c>
      <c r="C3" s="4" t="s">
        <v>71</v>
      </c>
      <c r="D3" s="4" t="s">
        <v>71</v>
      </c>
      <c r="E3" s="23"/>
      <c r="F3" s="4" t="s">
        <v>71</v>
      </c>
      <c r="G3" s="4" t="s">
        <v>71</v>
      </c>
      <c r="H3" s="23"/>
      <c r="I3" s="40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01" customHeight="1" spans="1:26">
      <c r="A4" s="6" t="s">
        <v>72</v>
      </c>
      <c r="B4" s="6" t="s">
        <v>73</v>
      </c>
      <c r="C4" s="29" t="s">
        <v>74</v>
      </c>
      <c r="D4" s="26"/>
      <c r="E4" s="23"/>
      <c r="F4" s="29" t="s">
        <v>74</v>
      </c>
      <c r="G4" s="26"/>
      <c r="H4" s="23"/>
      <c r="I4" s="40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51" customHeight="1" spans="1:26">
      <c r="A5" s="7"/>
      <c r="B5" s="6" t="s">
        <v>75</v>
      </c>
      <c r="C5" s="29" t="s">
        <v>76</v>
      </c>
      <c r="D5" s="26"/>
      <c r="E5" s="23"/>
      <c r="F5" s="29" t="s">
        <v>76</v>
      </c>
      <c r="G5" s="26"/>
      <c r="H5" s="23"/>
      <c r="I5" s="40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84" customHeight="1" spans="1:26">
      <c r="A6" s="7"/>
      <c r="B6" s="6" t="s">
        <v>77</v>
      </c>
      <c r="C6" s="29" t="s">
        <v>78</v>
      </c>
      <c r="D6" s="26"/>
      <c r="E6" s="23"/>
      <c r="F6" s="29" t="s">
        <v>79</v>
      </c>
      <c r="G6" s="26"/>
      <c r="H6" s="23"/>
      <c r="I6" s="40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252" customHeight="1" spans="1:26">
      <c r="A7" s="7"/>
      <c r="B7" s="6" t="s">
        <v>80</v>
      </c>
      <c r="C7" s="6" t="s">
        <v>81</v>
      </c>
      <c r="D7" s="6" t="s">
        <v>82</v>
      </c>
      <c r="E7" s="6" t="s">
        <v>83</v>
      </c>
      <c r="F7" s="6" t="s">
        <v>81</v>
      </c>
      <c r="G7" s="6" t="s">
        <v>82</v>
      </c>
      <c r="H7" s="23"/>
      <c r="I7" s="40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286" customHeight="1" spans="1:26">
      <c r="A8" s="7"/>
      <c r="B8" s="30" t="s">
        <v>84</v>
      </c>
      <c r="C8" s="31" t="s">
        <v>85</v>
      </c>
      <c r="D8" s="31" t="s">
        <v>86</v>
      </c>
      <c r="E8" s="6" t="s">
        <v>87</v>
      </c>
      <c r="F8" s="31" t="s">
        <v>85</v>
      </c>
      <c r="G8" s="31" t="s">
        <v>86</v>
      </c>
      <c r="H8" s="23"/>
      <c r="I8" s="40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84" customHeight="1" spans="1:26">
      <c r="A9" s="7"/>
      <c r="B9" s="6" t="s">
        <v>57</v>
      </c>
      <c r="C9" s="29" t="s">
        <v>88</v>
      </c>
      <c r="D9" s="26"/>
      <c r="E9" s="6" t="s">
        <v>89</v>
      </c>
      <c r="F9" s="29" t="s">
        <v>88</v>
      </c>
      <c r="G9" s="26"/>
      <c r="H9" s="23"/>
      <c r="I9" s="40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84" customHeight="1" spans="1:26">
      <c r="A10" s="7"/>
      <c r="B10" s="6" t="s">
        <v>90</v>
      </c>
      <c r="C10" s="29" t="s">
        <v>91</v>
      </c>
      <c r="D10" s="26"/>
      <c r="E10" s="6" t="s">
        <v>92</v>
      </c>
      <c r="F10" s="29" t="s">
        <v>91</v>
      </c>
      <c r="G10" s="26"/>
      <c r="H10" s="23"/>
      <c r="I10" s="40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68" customHeight="1" spans="1:26">
      <c r="A11" s="7"/>
      <c r="B11" s="30" t="s">
        <v>30</v>
      </c>
      <c r="C11" s="29" t="s">
        <v>53</v>
      </c>
      <c r="D11" s="26"/>
      <c r="E11" s="40"/>
      <c r="F11" s="29" t="s">
        <v>53</v>
      </c>
      <c r="G11" s="26"/>
      <c r="H11" s="23"/>
      <c r="I11" s="40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269" customHeight="1" spans="1:26">
      <c r="A12" s="8"/>
      <c r="B12" s="17" t="s">
        <v>93</v>
      </c>
      <c r="C12" s="32" t="s">
        <v>94</v>
      </c>
      <c r="D12" s="32" t="s">
        <v>95</v>
      </c>
      <c r="E12" s="6" t="s">
        <v>96</v>
      </c>
      <c r="F12" s="31" t="s">
        <v>97</v>
      </c>
      <c r="G12" s="31" t="s">
        <v>98</v>
      </c>
      <c r="H12" s="41" t="s">
        <v>99</v>
      </c>
      <c r="I12" s="40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01" customHeight="1" spans="1:26">
      <c r="A13" s="6" t="s">
        <v>100</v>
      </c>
      <c r="B13" s="6" t="s">
        <v>101</v>
      </c>
      <c r="C13" s="29" t="s">
        <v>102</v>
      </c>
      <c r="D13" s="26"/>
      <c r="E13" s="23"/>
      <c r="F13" s="29" t="s">
        <v>102</v>
      </c>
      <c r="G13" s="26"/>
      <c r="H13" s="23"/>
      <c r="I13" s="40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35" customHeight="1" spans="1:26">
      <c r="A14" s="7"/>
      <c r="B14" s="6" t="s">
        <v>103</v>
      </c>
      <c r="C14" s="29" t="s">
        <v>104</v>
      </c>
      <c r="D14" s="26"/>
      <c r="E14" s="23"/>
      <c r="F14" s="29" t="s">
        <v>104</v>
      </c>
      <c r="G14" s="26"/>
      <c r="H14" s="23"/>
      <c r="I14" s="40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51" customHeight="1" spans="1:26">
      <c r="A15" s="7"/>
      <c r="B15" s="6" t="s">
        <v>105</v>
      </c>
      <c r="C15" s="29" t="s">
        <v>106</v>
      </c>
      <c r="D15" s="26"/>
      <c r="E15" s="23"/>
      <c r="F15" s="42" t="s">
        <v>106</v>
      </c>
      <c r="G15" s="26"/>
      <c r="H15" s="23"/>
      <c r="I15" s="40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409.5" customHeight="1" spans="1:26">
      <c r="A16" s="7"/>
      <c r="B16" s="6" t="s">
        <v>107</v>
      </c>
      <c r="C16" s="17" t="s">
        <v>108</v>
      </c>
      <c r="D16" s="6" t="s">
        <v>109</v>
      </c>
      <c r="E16" s="6" t="s">
        <v>110</v>
      </c>
      <c r="F16" s="17" t="s">
        <v>108</v>
      </c>
      <c r="G16" s="17" t="s">
        <v>109</v>
      </c>
      <c r="H16" s="23"/>
      <c r="I16" s="40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51" customHeight="1" spans="1:26">
      <c r="A17" s="8"/>
      <c r="B17" s="6" t="s">
        <v>111</v>
      </c>
      <c r="C17" s="29" t="s">
        <v>112</v>
      </c>
      <c r="D17" s="26"/>
      <c r="E17" s="23"/>
      <c r="F17" s="29" t="s">
        <v>112</v>
      </c>
      <c r="G17" s="26"/>
      <c r="H17" s="23"/>
      <c r="I17" s="40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68" customHeight="1" spans="1:26">
      <c r="A18" s="6" t="s">
        <v>113</v>
      </c>
      <c r="B18" s="6" t="s">
        <v>114</v>
      </c>
      <c r="C18" s="29" t="s">
        <v>115</v>
      </c>
      <c r="D18" s="26"/>
      <c r="E18" s="23"/>
      <c r="F18" s="29" t="s">
        <v>115</v>
      </c>
      <c r="G18" s="26"/>
      <c r="H18" s="23"/>
      <c r="I18" s="40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68" customHeight="1" spans="1:26">
      <c r="A19" s="7"/>
      <c r="B19" s="6" t="s">
        <v>116</v>
      </c>
      <c r="C19" s="29" t="s">
        <v>117</v>
      </c>
      <c r="D19" s="26"/>
      <c r="E19" s="23"/>
      <c r="F19" s="29" t="s">
        <v>117</v>
      </c>
      <c r="G19" s="26"/>
      <c r="H19" s="23"/>
      <c r="I19" s="40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51" customHeight="1" spans="1:26">
      <c r="A20" s="7"/>
      <c r="B20" s="6" t="s">
        <v>118</v>
      </c>
      <c r="C20" s="29" t="s">
        <v>119</v>
      </c>
      <c r="D20" s="26"/>
      <c r="E20" s="23"/>
      <c r="F20" s="29" t="s">
        <v>119</v>
      </c>
      <c r="G20" s="26"/>
      <c r="H20" s="23"/>
      <c r="I20" s="40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51" customHeight="1" spans="1:26">
      <c r="A21" s="7"/>
      <c r="B21" s="6" t="s">
        <v>120</v>
      </c>
      <c r="C21" s="29" t="s">
        <v>121</v>
      </c>
      <c r="D21" s="26"/>
      <c r="E21" s="23"/>
      <c r="F21" s="29" t="s">
        <v>121</v>
      </c>
      <c r="G21" s="26"/>
      <c r="H21" s="23"/>
      <c r="I21" s="40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34" customHeight="1" spans="1:26">
      <c r="A22" s="7"/>
      <c r="B22" s="6" t="s">
        <v>122</v>
      </c>
      <c r="C22" s="29" t="s">
        <v>123</v>
      </c>
      <c r="D22" s="26"/>
      <c r="E22" s="23"/>
      <c r="F22" s="29" t="s">
        <v>123</v>
      </c>
      <c r="G22" s="26"/>
      <c r="H22" s="23"/>
      <c r="I22" s="40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35" customHeight="1" spans="1:26">
      <c r="A23" s="7"/>
      <c r="B23" s="6" t="s">
        <v>124</v>
      </c>
      <c r="C23" s="29" t="s">
        <v>125</v>
      </c>
      <c r="D23" s="26"/>
      <c r="E23" s="6" t="s">
        <v>126</v>
      </c>
      <c r="F23" s="29" t="s">
        <v>125</v>
      </c>
      <c r="G23" s="26"/>
      <c r="H23" s="23"/>
      <c r="I23" s="40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51" customHeight="1" spans="1:26">
      <c r="A24" s="8"/>
      <c r="B24" s="6" t="s">
        <v>127</v>
      </c>
      <c r="C24" s="29" t="s">
        <v>128</v>
      </c>
      <c r="D24" s="26"/>
      <c r="E24" s="23"/>
      <c r="F24" s="29" t="s">
        <v>128</v>
      </c>
      <c r="G24" s="26"/>
      <c r="H24" s="23"/>
      <c r="I24" s="40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409.5" customHeight="1" spans="1:26">
      <c r="A25" s="6" t="s">
        <v>129</v>
      </c>
      <c r="B25" s="6" t="s">
        <v>130</v>
      </c>
      <c r="C25" s="6" t="s">
        <v>131</v>
      </c>
      <c r="D25" s="9" t="s">
        <v>132</v>
      </c>
      <c r="E25" s="6" t="s">
        <v>133</v>
      </c>
      <c r="F25" s="6" t="s">
        <v>131</v>
      </c>
      <c r="G25" s="6" t="s">
        <v>134</v>
      </c>
      <c r="H25" s="6" t="s">
        <v>135</v>
      </c>
      <c r="I25" s="40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409.5" customHeight="1" spans="1:26">
      <c r="A26" s="8"/>
      <c r="B26" s="6" t="s">
        <v>136</v>
      </c>
      <c r="C26" s="6" t="s">
        <v>137</v>
      </c>
      <c r="D26" s="9" t="s">
        <v>138</v>
      </c>
      <c r="E26" s="6" t="s">
        <v>139</v>
      </c>
      <c r="F26" s="6" t="s">
        <v>137</v>
      </c>
      <c r="G26" s="6" t="s">
        <v>140</v>
      </c>
      <c r="H26" s="6" t="s">
        <v>141</v>
      </c>
      <c r="I26" s="44" t="s">
        <v>142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409.5" customHeight="1" spans="1:26">
      <c r="A27" s="6" t="s">
        <v>143</v>
      </c>
      <c r="B27" s="33" t="s">
        <v>144</v>
      </c>
      <c r="C27" s="6" t="s">
        <v>145</v>
      </c>
      <c r="D27" s="9" t="s">
        <v>146</v>
      </c>
      <c r="E27" s="6" t="s">
        <v>147</v>
      </c>
      <c r="F27" s="6" t="s">
        <v>145</v>
      </c>
      <c r="G27" s="9" t="s">
        <v>146</v>
      </c>
      <c r="H27" s="6" t="s">
        <v>148</v>
      </c>
      <c r="I27" s="44" t="s">
        <v>149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34" customHeight="1" spans="1:26">
      <c r="A28" s="7"/>
      <c r="B28" s="6" t="s">
        <v>150</v>
      </c>
      <c r="C28" s="29" t="s">
        <v>151</v>
      </c>
      <c r="D28" s="26"/>
      <c r="E28" s="23"/>
      <c r="F28" s="29" t="s">
        <v>151</v>
      </c>
      <c r="G28" s="26"/>
      <c r="H28" s="23"/>
      <c r="I28" s="45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269" customHeight="1" spans="1:26">
      <c r="A29" s="8"/>
      <c r="B29" s="6" t="s">
        <v>152</v>
      </c>
      <c r="C29" s="6" t="s">
        <v>153</v>
      </c>
      <c r="D29" s="6" t="s">
        <v>154</v>
      </c>
      <c r="E29" s="23"/>
      <c r="F29" s="6" t="s">
        <v>153</v>
      </c>
      <c r="G29" s="6" t="s">
        <v>154</v>
      </c>
      <c r="H29" s="23"/>
      <c r="I29" s="45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409.5" customHeight="1" spans="1:26">
      <c r="A30" s="6" t="s">
        <v>155</v>
      </c>
      <c r="B30" s="6" t="s">
        <v>156</v>
      </c>
      <c r="C30" s="23"/>
      <c r="D30" s="23"/>
      <c r="E30" s="23"/>
      <c r="F30" s="6" t="s">
        <v>157</v>
      </c>
      <c r="G30" s="6" t="s">
        <v>158</v>
      </c>
      <c r="H30" s="6" t="s">
        <v>159</v>
      </c>
      <c r="I30" s="46" t="s">
        <v>160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409.5" customHeight="1" spans="1:26">
      <c r="A31" s="8"/>
      <c r="B31" s="6" t="s">
        <v>161</v>
      </c>
      <c r="C31" s="23"/>
      <c r="D31" s="34"/>
      <c r="E31" s="34"/>
      <c r="F31" s="6" t="s">
        <v>162</v>
      </c>
      <c r="G31" s="6" t="s">
        <v>163</v>
      </c>
      <c r="H31" s="23"/>
      <c r="I31" s="47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236" customHeight="1" spans="1:26">
      <c r="A32" s="6" t="s">
        <v>164</v>
      </c>
      <c r="B32" s="6" t="s">
        <v>165</v>
      </c>
      <c r="C32" s="35" t="s">
        <v>166</v>
      </c>
      <c r="D32" s="35" t="s">
        <v>166</v>
      </c>
      <c r="E32" s="34"/>
      <c r="F32" s="30" t="s">
        <v>167</v>
      </c>
      <c r="G32" s="6" t="s">
        <v>168</v>
      </c>
      <c r="H32" s="23"/>
      <c r="I32" s="40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409.5" customHeight="1" spans="1:26">
      <c r="A33" s="6" t="s">
        <v>169</v>
      </c>
      <c r="B33" s="6" t="s">
        <v>170</v>
      </c>
      <c r="C33" s="29" t="s">
        <v>171</v>
      </c>
      <c r="D33" s="26"/>
      <c r="E33" s="43" t="s">
        <v>172</v>
      </c>
      <c r="F33" s="29" t="s">
        <v>173</v>
      </c>
      <c r="G33" s="26"/>
      <c r="H33" s="6" t="s">
        <v>174</v>
      </c>
      <c r="I33" s="40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409.5" customHeight="1" spans="1:26">
      <c r="A34" s="8"/>
      <c r="B34" s="8"/>
      <c r="C34" s="29" t="s">
        <v>175</v>
      </c>
      <c r="D34" s="26"/>
      <c r="E34" s="43" t="s">
        <v>176</v>
      </c>
      <c r="F34" s="29" t="s">
        <v>177</v>
      </c>
      <c r="G34" s="26"/>
      <c r="H34" s="6" t="s">
        <v>178</v>
      </c>
      <c r="I34" s="40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</sheetData>
  <mergeCells count="50">
    <mergeCell ref="C1:D1"/>
    <mergeCell ref="F1:G1"/>
    <mergeCell ref="C4:D4"/>
    <mergeCell ref="F4:G4"/>
    <mergeCell ref="C5:D5"/>
    <mergeCell ref="F5:G5"/>
    <mergeCell ref="C6:D6"/>
    <mergeCell ref="F6:G6"/>
    <mergeCell ref="C9:D9"/>
    <mergeCell ref="F9:G9"/>
    <mergeCell ref="C10:D10"/>
    <mergeCell ref="F10:G10"/>
    <mergeCell ref="C11:D11"/>
    <mergeCell ref="F11:G11"/>
    <mergeCell ref="C13:D13"/>
    <mergeCell ref="F13:G13"/>
    <mergeCell ref="C14:D14"/>
    <mergeCell ref="F14:G14"/>
    <mergeCell ref="C15:D15"/>
    <mergeCell ref="F15:G15"/>
    <mergeCell ref="C17:D17"/>
    <mergeCell ref="F17:G17"/>
    <mergeCell ref="C18:D18"/>
    <mergeCell ref="F18:G18"/>
    <mergeCell ref="C19:D19"/>
    <mergeCell ref="F19:G19"/>
    <mergeCell ref="C20:D20"/>
    <mergeCell ref="F20:G20"/>
    <mergeCell ref="C21:D21"/>
    <mergeCell ref="F21:G21"/>
    <mergeCell ref="C22:D22"/>
    <mergeCell ref="F22:G22"/>
    <mergeCell ref="C23:D23"/>
    <mergeCell ref="F23:G23"/>
    <mergeCell ref="C24:D24"/>
    <mergeCell ref="F24:G24"/>
    <mergeCell ref="C28:D28"/>
    <mergeCell ref="F28:G28"/>
    <mergeCell ref="C33:D33"/>
    <mergeCell ref="F33:G33"/>
    <mergeCell ref="C34:D34"/>
    <mergeCell ref="F34:G34"/>
    <mergeCell ref="A4:A12"/>
    <mergeCell ref="A13:A17"/>
    <mergeCell ref="A18:A24"/>
    <mergeCell ref="A25:A26"/>
    <mergeCell ref="A27:A29"/>
    <mergeCell ref="A30:A31"/>
    <mergeCell ref="A33:A34"/>
    <mergeCell ref="B33:B34"/>
  </mergeCells>
  <hyperlinks>
    <hyperlink ref="I26" r:id="rId1" display="https://shimo.im/docs/5rk9ddWKMVtLDdqx/ 《正向合约-爆仓相关公式推导》，可复制链接后用石墨文档 App 打开" tooltip="https://shimo.im/docs/5rk9ddWKMVtLDdqx"/>
    <hyperlink ref="I27" r:id="rId2" display="https://shimo.im/docs/m8AZVMrr5lCamnAb/ 《正向合约-开仓校验》，可复制链接后用石墨文档 App 打开" tooltip="https://shimo.im/docs/m8AZVMrr5lCamnAb"/>
    <hyperlink ref="I30" r:id="rId3" display="https://shimo.im/docs/Wr3DV2JQRKU6a4kJ/ 《预估强平价》，可复制链接后用石墨文档 App 打开" tooltip="https://shimo.im/docs/Wr3DV2JQRKU6a4kJ/ %E3%80%8A%E9%A2%84%E4%BC%B0%E5%BC%BA%E5%B9%B3%E4%BB%B7%E3%80%8B%EF%BC%8C%E5%8F%AF%E5%A4%8D%E5%88%B6%E9%93%BE%E6%8E%A5%E5%90%8E%E7%94%A8%E7%9F%B3%E5%A2%A8%E6%96%87%E6%A1%A3 App %E6%89%93%E5%BC%8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A2" workbookViewId="0">
      <selection activeCell="A1" sqref="A1:Z1000"/>
    </sheetView>
  </sheetViews>
  <sheetFormatPr defaultColWidth="9.23076923076923" defaultRowHeight="16.8"/>
  <cols>
    <col min="1" max="1" width="20.9903846153846" style="1" customWidth="1"/>
    <col min="2" max="2" width="31.0865384615385" style="1" customWidth="1"/>
    <col min="3" max="3" width="36.3653846153846" style="1" customWidth="1"/>
    <col min="4" max="4" width="48.0673076923077" style="1" customWidth="1"/>
  </cols>
  <sheetData>
    <row r="1" ht="34" customHeight="1" spans="1:26">
      <c r="A1" s="19" t="s">
        <v>179</v>
      </c>
      <c r="B1" s="20"/>
      <c r="C1" s="20"/>
      <c r="D1" s="20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34" customHeight="1" spans="1:26">
      <c r="A2" s="21" t="s">
        <v>69</v>
      </c>
      <c r="B2" s="19" t="s">
        <v>180</v>
      </c>
      <c r="C2" s="19" t="s">
        <v>71</v>
      </c>
      <c r="D2" s="19" t="s">
        <v>181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34" customHeight="1" spans="1:26">
      <c r="A3" s="22" t="s">
        <v>182</v>
      </c>
      <c r="B3" s="6" t="s">
        <v>183</v>
      </c>
      <c r="C3" s="6" t="s">
        <v>184</v>
      </c>
      <c r="D3" s="6" t="s">
        <v>185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34" customHeight="1" spans="1:26">
      <c r="A4" s="7"/>
      <c r="B4" s="6" t="s">
        <v>186</v>
      </c>
      <c r="C4" s="6" t="s">
        <v>184</v>
      </c>
      <c r="D4" s="6" t="s">
        <v>187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34" customHeight="1" spans="1:26">
      <c r="A5" s="7"/>
      <c r="B5" s="6" t="s">
        <v>188</v>
      </c>
      <c r="C5" s="6" t="s">
        <v>184</v>
      </c>
      <c r="D5" s="6" t="s">
        <v>187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51" customHeight="1" spans="1:26">
      <c r="A6" s="7"/>
      <c r="B6" s="6" t="s">
        <v>189</v>
      </c>
      <c r="C6" s="6" t="s">
        <v>190</v>
      </c>
      <c r="D6" s="6" t="s">
        <v>191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51" customHeight="1" spans="1:26">
      <c r="A7" s="7"/>
      <c r="B7" s="6" t="s">
        <v>192</v>
      </c>
      <c r="C7" s="6" t="s">
        <v>190</v>
      </c>
      <c r="D7" s="6" t="s">
        <v>191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34" customHeight="1" spans="1:26">
      <c r="A8" s="7"/>
      <c r="B8" s="6" t="s">
        <v>193</v>
      </c>
      <c r="C8" s="6" t="s">
        <v>194</v>
      </c>
      <c r="D8" s="6" t="s">
        <v>195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34" customHeight="1" spans="1:26">
      <c r="A9" s="7"/>
      <c r="B9" s="6" t="s">
        <v>196</v>
      </c>
      <c r="C9" s="6" t="s">
        <v>197</v>
      </c>
      <c r="D9" s="6" t="s">
        <v>198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35" customHeight="1" spans="1:26">
      <c r="A10" s="8"/>
      <c r="B10" s="6" t="s">
        <v>199</v>
      </c>
      <c r="C10" s="6" t="s">
        <v>200</v>
      </c>
      <c r="D10" s="6" t="s">
        <v>201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370" customHeight="1" spans="1:26">
      <c r="A11" s="22" t="s">
        <v>202</v>
      </c>
      <c r="B11" s="6" t="s">
        <v>203</v>
      </c>
      <c r="C11" s="6" t="s">
        <v>204</v>
      </c>
      <c r="D11" s="6" t="s">
        <v>205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84" customHeight="1" spans="1:26">
      <c r="A12" s="7"/>
      <c r="B12" s="6" t="s">
        <v>11</v>
      </c>
      <c r="C12" s="6" t="s">
        <v>206</v>
      </c>
      <c r="D12" s="23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286" customHeight="1" spans="1:26">
      <c r="A13" s="7"/>
      <c r="B13" s="17" t="s">
        <v>207</v>
      </c>
      <c r="C13" s="17" t="s">
        <v>208</v>
      </c>
      <c r="D13" s="6" t="s">
        <v>209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68" customHeight="1" spans="1:26">
      <c r="A14" s="7"/>
      <c r="B14" s="6" t="s">
        <v>210</v>
      </c>
      <c r="C14" s="6" t="s">
        <v>211</v>
      </c>
      <c r="D14" s="6" t="s">
        <v>212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52" customHeight="1" spans="1:26">
      <c r="A15" s="7"/>
      <c r="B15" s="6" t="s">
        <v>213</v>
      </c>
      <c r="C15" s="6" t="s">
        <v>214</v>
      </c>
      <c r="D15" s="6" t="s">
        <v>215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18" customHeight="1" spans="1:26">
      <c r="A16" s="8"/>
      <c r="B16" s="6" t="s">
        <v>216</v>
      </c>
      <c r="C16" s="6" t="s">
        <v>217</v>
      </c>
      <c r="D16" s="23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84" customHeight="1" spans="1:26">
      <c r="A17" s="22" t="s">
        <v>218</v>
      </c>
      <c r="B17" s="6" t="s">
        <v>219</v>
      </c>
      <c r="C17" s="6" t="s">
        <v>220</v>
      </c>
      <c r="D17" s="23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84" customHeight="1" spans="1:26">
      <c r="A18" s="7"/>
      <c r="B18" s="6" t="s">
        <v>221</v>
      </c>
      <c r="C18" s="6" t="s">
        <v>222</v>
      </c>
      <c r="D18" s="23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269" customHeight="1" spans="1:26">
      <c r="A19" s="7"/>
      <c r="B19" s="6" t="s">
        <v>10</v>
      </c>
      <c r="C19" s="6" t="s">
        <v>223</v>
      </c>
      <c r="D19" s="6" t="s">
        <v>224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336" customHeight="1" spans="1:26">
      <c r="A20" s="8"/>
      <c r="B20" s="6" t="s">
        <v>225</v>
      </c>
      <c r="C20" s="6" t="s">
        <v>226</v>
      </c>
      <c r="D20" s="6" t="s">
        <v>227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3">
    <mergeCell ref="A3:A10"/>
    <mergeCell ref="A11:A16"/>
    <mergeCell ref="A17:A2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Z1000"/>
    </sheetView>
  </sheetViews>
  <sheetFormatPr defaultColWidth="9.23076923076923" defaultRowHeight="16.8"/>
  <cols>
    <col min="2" max="2" width="19.3846153846154" style="1" customWidth="1"/>
    <col min="3" max="3" width="23.8653846153846" style="1" customWidth="1"/>
    <col min="4" max="4" width="25.4711538461538" style="1" customWidth="1"/>
    <col min="5" max="5" width="18.75" style="1" customWidth="1"/>
    <col min="6" max="6" width="24.3461538461538" style="1" customWidth="1"/>
    <col min="7" max="7" width="25.7980769230769" style="1" customWidth="1"/>
    <col min="8" max="8" width="32.0576923076923" style="1" customWidth="1"/>
    <col min="9" max="9" width="31.5673076923077" style="1" customWidth="1"/>
  </cols>
  <sheetData>
    <row r="1" spans="1:26">
      <c r="A1" s="2"/>
      <c r="B1" s="2"/>
      <c r="C1" s="3"/>
      <c r="D1" s="3"/>
      <c r="E1" s="3"/>
      <c r="F1" s="3"/>
      <c r="G1" s="3"/>
      <c r="H1" s="3"/>
      <c r="I1" s="3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4" customHeight="1" spans="1:26">
      <c r="A2" s="4" t="s">
        <v>65</v>
      </c>
      <c r="B2" s="2"/>
      <c r="C2" s="3"/>
      <c r="D2" s="3"/>
      <c r="E2" s="3"/>
      <c r="F2" s="3"/>
      <c r="G2" s="3"/>
      <c r="H2" s="3"/>
      <c r="I2" s="3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51" customHeight="1" spans="1:26">
      <c r="A3" s="4" t="s">
        <v>69</v>
      </c>
      <c r="B3" s="4" t="s">
        <v>228</v>
      </c>
      <c r="C3" s="4" t="s">
        <v>77</v>
      </c>
      <c r="D3" s="4" t="s">
        <v>229</v>
      </c>
      <c r="E3" s="5" t="s">
        <v>230</v>
      </c>
      <c r="F3" s="5" t="s">
        <v>231</v>
      </c>
      <c r="G3" s="5" t="s">
        <v>232</v>
      </c>
      <c r="H3" s="5" t="s">
        <v>233</v>
      </c>
      <c r="I3" s="5" t="s">
        <v>234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85" customHeight="1" spans="1:26">
      <c r="A4" s="5" t="s">
        <v>235</v>
      </c>
      <c r="B4" s="5" t="s">
        <v>236</v>
      </c>
      <c r="C4" s="6" t="s">
        <v>109</v>
      </c>
      <c r="D4" s="6" t="s">
        <v>237</v>
      </c>
      <c r="E4" s="6" t="s">
        <v>238</v>
      </c>
      <c r="F4" s="17" t="s">
        <v>239</v>
      </c>
      <c r="G4" s="6" t="s">
        <v>240</v>
      </c>
      <c r="H4" s="6" t="s">
        <v>241</v>
      </c>
      <c r="I4" s="6" t="s">
        <v>242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286" customHeight="1" spans="1:26">
      <c r="A5" s="7"/>
      <c r="B5" s="8"/>
      <c r="C5" s="9" t="s">
        <v>243</v>
      </c>
      <c r="D5" s="9" t="s">
        <v>244</v>
      </c>
      <c r="E5" s="17" t="s">
        <v>245</v>
      </c>
      <c r="F5" s="17" t="s">
        <v>246</v>
      </c>
      <c r="G5" s="6" t="s">
        <v>247</v>
      </c>
      <c r="H5" s="6" t="s">
        <v>248</v>
      </c>
      <c r="I5" s="6" t="s">
        <v>249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35" customHeight="1" spans="1:26">
      <c r="A6" s="7"/>
      <c r="B6" s="5" t="s">
        <v>250</v>
      </c>
      <c r="C6" s="6" t="s">
        <v>109</v>
      </c>
      <c r="D6" s="6" t="s">
        <v>237</v>
      </c>
      <c r="E6" s="6" t="s">
        <v>251</v>
      </c>
      <c r="F6" s="6" t="s">
        <v>252</v>
      </c>
      <c r="G6" s="6" t="s">
        <v>240</v>
      </c>
      <c r="H6" s="17" t="s">
        <v>253</v>
      </c>
      <c r="I6" s="6" t="s">
        <v>242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219" customHeight="1" spans="1:26">
      <c r="A7" s="7"/>
      <c r="B7" s="8"/>
      <c r="C7" s="9" t="s">
        <v>243</v>
      </c>
      <c r="D7" s="9" t="s">
        <v>244</v>
      </c>
      <c r="E7" s="17" t="s">
        <v>254</v>
      </c>
      <c r="F7" s="6" t="s">
        <v>255</v>
      </c>
      <c r="G7" s="6" t="s">
        <v>247</v>
      </c>
      <c r="H7" s="17" t="s">
        <v>256</v>
      </c>
      <c r="I7" s="6" t="s">
        <v>249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>
      <c r="A8" s="7"/>
      <c r="B8" s="10"/>
      <c r="C8" s="11"/>
      <c r="D8" s="11"/>
      <c r="E8" s="18"/>
      <c r="F8" s="18"/>
      <c r="G8" s="18"/>
      <c r="H8" s="18"/>
      <c r="I8" s="18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252" customHeight="1" spans="1:26">
      <c r="A9" s="7"/>
      <c r="B9" s="5" t="s">
        <v>257</v>
      </c>
      <c r="C9" s="6" t="s">
        <v>109</v>
      </c>
      <c r="D9" s="6" t="s">
        <v>109</v>
      </c>
      <c r="E9" s="6" t="s">
        <v>238</v>
      </c>
      <c r="F9" s="6" t="s">
        <v>258</v>
      </c>
      <c r="G9" s="6" t="s">
        <v>240</v>
      </c>
      <c r="H9" s="6" t="s">
        <v>259</v>
      </c>
      <c r="I9" s="6" t="s">
        <v>260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363" customHeight="1" spans="1:26">
      <c r="A10" s="7"/>
      <c r="B10" s="8"/>
      <c r="C10" s="9" t="s">
        <v>243</v>
      </c>
      <c r="D10" s="12" t="s">
        <v>261</v>
      </c>
      <c r="E10" s="6" t="s">
        <v>245</v>
      </c>
      <c r="F10" s="6" t="s">
        <v>262</v>
      </c>
      <c r="G10" s="6" t="s">
        <v>247</v>
      </c>
      <c r="H10" s="6" t="s">
        <v>263</v>
      </c>
      <c r="I10" s="6" t="s">
        <v>264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2" customHeight="1" spans="1:26">
      <c r="A11" s="7"/>
      <c r="B11" s="5" t="s">
        <v>265</v>
      </c>
      <c r="C11" s="6" t="s">
        <v>109</v>
      </c>
      <c r="D11" s="6" t="s">
        <v>109</v>
      </c>
      <c r="E11" s="6" t="s">
        <v>251</v>
      </c>
      <c r="F11" s="6" t="s">
        <v>252</v>
      </c>
      <c r="G11" s="6" t="s">
        <v>240</v>
      </c>
      <c r="H11" s="17" t="s">
        <v>266</v>
      </c>
      <c r="I11" s="6" t="s">
        <v>260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363" customHeight="1" spans="1:26">
      <c r="A12" s="7"/>
      <c r="B12" s="8"/>
      <c r="C12" s="9" t="s">
        <v>243</v>
      </c>
      <c r="D12" s="12" t="s">
        <v>261</v>
      </c>
      <c r="E12" s="17" t="s">
        <v>267</v>
      </c>
      <c r="F12" s="6" t="s">
        <v>255</v>
      </c>
      <c r="G12" s="6" t="s">
        <v>247</v>
      </c>
      <c r="H12" s="6" t="s">
        <v>268</v>
      </c>
      <c r="I12" s="6" t="s">
        <v>264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>
      <c r="A13" s="7"/>
      <c r="B13" s="13"/>
      <c r="C13" s="11"/>
      <c r="D13" s="11"/>
      <c r="E13" s="18"/>
      <c r="F13" s="18"/>
      <c r="G13" s="18"/>
      <c r="H13" s="18"/>
      <c r="I13" s="18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252" customHeight="1" spans="1:26">
      <c r="A14" s="7"/>
      <c r="B14" s="14" t="s">
        <v>269</v>
      </c>
      <c r="C14" s="6" t="s">
        <v>109</v>
      </c>
      <c r="D14" s="6" t="s">
        <v>109</v>
      </c>
      <c r="E14" s="6" t="s">
        <v>238</v>
      </c>
      <c r="F14" s="6" t="s">
        <v>270</v>
      </c>
      <c r="G14" s="6" t="s">
        <v>240</v>
      </c>
      <c r="H14" s="6" t="s">
        <v>271</v>
      </c>
      <c r="I14" s="6" t="s">
        <v>272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409.5" customHeight="1" spans="1:26">
      <c r="A15" s="7"/>
      <c r="B15" s="15"/>
      <c r="C15" s="9" t="s">
        <v>243</v>
      </c>
      <c r="D15" s="9" t="s">
        <v>273</v>
      </c>
      <c r="E15" s="6" t="s">
        <v>245</v>
      </c>
      <c r="F15" s="6" t="s">
        <v>274</v>
      </c>
      <c r="G15" s="6" t="s">
        <v>247</v>
      </c>
      <c r="H15" s="6" t="s">
        <v>275</v>
      </c>
      <c r="I15" s="6" t="s">
        <v>276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68" customHeight="1" spans="1:26">
      <c r="A16" s="7"/>
      <c r="B16" s="14" t="s">
        <v>277</v>
      </c>
      <c r="C16" s="6" t="s">
        <v>109</v>
      </c>
      <c r="D16" s="6" t="s">
        <v>109</v>
      </c>
      <c r="E16" s="6" t="s">
        <v>251</v>
      </c>
      <c r="F16" s="6" t="s">
        <v>252</v>
      </c>
      <c r="G16" s="6" t="s">
        <v>240</v>
      </c>
      <c r="H16" s="6" t="s">
        <v>278</v>
      </c>
      <c r="I16" s="6" t="s">
        <v>272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409.5" customHeight="1" spans="1:26">
      <c r="A17" s="8"/>
      <c r="B17" s="15"/>
      <c r="C17" s="9" t="s">
        <v>243</v>
      </c>
      <c r="D17" s="9" t="s">
        <v>273</v>
      </c>
      <c r="E17" s="17" t="s">
        <v>279</v>
      </c>
      <c r="F17" s="6" t="s">
        <v>255</v>
      </c>
      <c r="G17" s="6" t="s">
        <v>247</v>
      </c>
      <c r="H17" s="6" t="s">
        <v>280</v>
      </c>
      <c r="I17" s="6" t="s">
        <v>281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7">
    <mergeCell ref="A4:A17"/>
    <mergeCell ref="B4:B5"/>
    <mergeCell ref="B6:B7"/>
    <mergeCell ref="B9:B10"/>
    <mergeCell ref="B11:B12"/>
    <mergeCell ref="B14:B15"/>
    <mergeCell ref="B16:B1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计算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℡小@糂</cp:lastModifiedBy>
  <dcterms:created xsi:type="dcterms:W3CDTF">2023-05-28T08:10:00Z</dcterms:created>
  <dcterms:modified xsi:type="dcterms:W3CDTF">2023-06-05T19:05:42Z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4EA5E6D6DB160D77224E7864CC804234</vt:lpwstr>
  </property>
  <property fmtid="{D5CDD505-2E9C-101B-9397-08002B2CF9AE}" pid="3" name="KSOProductBuildVer">
    <vt:lpwstr>2052-4.5.0.7415</vt:lpwstr>
  </property>
</Properties>
</file>