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roject\Fleet-Manager-System\"/>
    </mc:Choice>
  </mc:AlternateContent>
  <xr:revisionPtr revIDLastSave="0" documentId="8_{9E290E04-8803-42EE-B059-39E918A9AC73}" xr6:coauthVersionLast="47" xr6:coauthVersionMax="47" xr10:uidLastSave="{00000000-0000-0000-0000-000000000000}"/>
  <bookViews>
    <workbookView xWindow="-108" yWindow="-108" windowWidth="23256" windowHeight="12456" firstSheet="5" activeTab="11" xr2:uid="{A97B5545-9F7F-42DE-8F7A-9D2F404D91FC}"/>
  </bookViews>
  <sheets>
    <sheet name="Tuần 12" sheetId="10" r:id="rId1"/>
    <sheet name="Tuần 13" sheetId="12" r:id="rId2"/>
    <sheet name="Tuần 14" sheetId="14" r:id="rId3"/>
    <sheet name="Tuần 15" sheetId="15" r:id="rId4"/>
    <sheet name="Tuần 16" sheetId="16" r:id="rId5"/>
    <sheet name="Tuần 17" sheetId="17" r:id="rId6"/>
    <sheet name="Tuần 18 " sheetId="18" r:id="rId7"/>
    <sheet name="Tuần 19  " sheetId="19" r:id="rId8"/>
    <sheet name="Tuần 20" sheetId="20" r:id="rId9"/>
    <sheet name="Tuần 21" sheetId="21" r:id="rId10"/>
    <sheet name="Tuần 22" sheetId="22" r:id="rId11"/>
    <sheet name="Tuần 23" sheetId="23" r:id="rId12"/>
    <sheet name="Sheet1" sheetId="13" r:id="rId13"/>
  </sheets>
  <definedNames>
    <definedName name="_xlnm.Print_Area" localSheetId="1">'Tuần 13'!$A$1:$O$41</definedName>
    <definedName name="_xlnm.Print_Area" localSheetId="2">'Tuần 14'!$A$1:$O$41</definedName>
    <definedName name="_xlnm.Print_Area" localSheetId="3">'Tuần 15'!$A$1:$O$39</definedName>
    <definedName name="_xlnm.Print_Area" localSheetId="4">'Tuần 16'!$A$1:$O$39</definedName>
    <definedName name="_xlnm.Print_Area" localSheetId="5">'Tuần 17'!$A$1:$O$39</definedName>
    <definedName name="_xlnm.Print_Area" localSheetId="6">'Tuần 18 '!$A$1:$O$39</definedName>
    <definedName name="_xlnm.Print_Area" localSheetId="7">'Tuần 19  '!$A$1:$O$39</definedName>
    <definedName name="_xlnm.Print_Area" localSheetId="8">'Tuần 20'!$A$1:$O$39</definedName>
    <definedName name="_xlnm.Print_Area" localSheetId="9">'Tuần 21'!$A$1:$M$39</definedName>
    <definedName name="_xlnm.Print_Area" localSheetId="10">'Tuần 22'!$A$1:$M$39</definedName>
    <definedName name="_xlnm.Print_Area" localSheetId="11">'Tuần 23'!$A$3:$M$30</definedName>
    <definedName name="_xlnm.Print_Titles" localSheetId="0">'Tuần 12'!$7:$7</definedName>
    <definedName name="_xlnm.Print_Titles" localSheetId="1">'Tuần 13'!$7:$7</definedName>
    <definedName name="_xlnm.Print_Titles" localSheetId="2">'Tuần 14'!$7:$7</definedName>
    <definedName name="_xlnm.Print_Titles" localSheetId="3">'Tuần 15'!$6:$6</definedName>
    <definedName name="_xlnm.Print_Titles" localSheetId="4">'Tuần 16'!$6:$6</definedName>
    <definedName name="_xlnm.Print_Titles" localSheetId="5">'Tuần 17'!$6:$6</definedName>
    <definedName name="_xlnm.Print_Titles" localSheetId="6">'Tuần 18 '!$6:$6</definedName>
    <definedName name="_xlnm.Print_Titles" localSheetId="7">'Tuần 19  '!$6:$6</definedName>
    <definedName name="_xlnm.Print_Titles" localSheetId="8">'Tuần 20'!$6:$6</definedName>
    <definedName name="_xlnm.Print_Titles" localSheetId="9">'Tuần 21'!$6:$6</definedName>
    <definedName name="_xlnm.Print_Titles" localSheetId="10">'Tuần 22'!$6:$6</definedName>
    <definedName name="_xlnm.Print_Titles" localSheetId="11">'Tuần 23'!$6:$6</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23" l="1"/>
  <c r="E27" i="23"/>
  <c r="E9" i="23"/>
  <c r="E8" i="23"/>
  <c r="E19" i="23"/>
  <c r="E13" i="23"/>
  <c r="E12" i="23"/>
  <c r="E14" i="23"/>
  <c r="E18" i="23"/>
  <c r="G22" i="23"/>
  <c r="F22" i="23"/>
  <c r="E20" i="23"/>
  <c r="G16" i="23"/>
  <c r="F16" i="23"/>
  <c r="E15" i="23"/>
  <c r="G10" i="23"/>
  <c r="F10" i="23"/>
  <c r="G7" i="23"/>
  <c r="F7" i="23"/>
  <c r="E13" i="22"/>
  <c r="E12" i="22"/>
  <c r="E14" i="22"/>
  <c r="E18" i="22"/>
  <c r="E19" i="22"/>
  <c r="E8" i="22"/>
  <c r="E9" i="22"/>
  <c r="E27" i="22"/>
  <c r="E20" i="22"/>
  <c r="E26" i="22"/>
  <c r="G22" i="22"/>
  <c r="F22" i="22"/>
  <c r="G16" i="22"/>
  <c r="F16" i="22"/>
  <c r="E15" i="22"/>
  <c r="G10" i="22"/>
  <c r="F10" i="22"/>
  <c r="G7" i="22"/>
  <c r="F7" i="22"/>
  <c r="F7" i="21"/>
  <c r="G7" i="21"/>
  <c r="E8" i="21"/>
  <c r="E9" i="21"/>
  <c r="F10" i="21"/>
  <c r="G10" i="21"/>
  <c r="E12" i="21"/>
  <c r="E14" i="21"/>
  <c r="E15" i="21"/>
  <c r="F16" i="21"/>
  <c r="G16" i="21"/>
  <c r="E18" i="21"/>
  <c r="E19" i="21"/>
  <c r="E20" i="21"/>
  <c r="F22" i="21"/>
  <c r="G22" i="21"/>
  <c r="E26" i="21"/>
  <c r="E27" i="21"/>
  <c r="F7" i="20"/>
  <c r="G7" i="20"/>
  <c r="E8" i="20"/>
  <c r="E9" i="20"/>
  <c r="F10" i="20"/>
  <c r="G10" i="20"/>
  <c r="E12" i="20"/>
  <c r="E13" i="20"/>
  <c r="E14" i="20"/>
  <c r="E15" i="20"/>
  <c r="F16" i="20"/>
  <c r="G16" i="20"/>
  <c r="E19" i="20"/>
  <c r="E20" i="20"/>
  <c r="F22" i="20"/>
  <c r="G22" i="20"/>
  <c r="E26" i="20"/>
  <c r="E27" i="20"/>
  <c r="F7" i="19"/>
  <c r="G7" i="19"/>
  <c r="E8" i="19"/>
  <c r="E9" i="19"/>
  <c r="F10" i="19"/>
  <c r="G10" i="19"/>
  <c r="E13" i="19"/>
  <c r="E14" i="19"/>
  <c r="F16" i="19"/>
  <c r="G16" i="19"/>
  <c r="E19" i="19"/>
  <c r="E20" i="19"/>
  <c r="F22" i="19"/>
  <c r="G22" i="19"/>
  <c r="E26" i="19"/>
  <c r="E27" i="19"/>
  <c r="F7" i="18"/>
  <c r="G7" i="18"/>
  <c r="E8" i="18"/>
  <c r="E9" i="18"/>
  <c r="F10" i="18"/>
  <c r="G10" i="18"/>
  <c r="E12" i="18"/>
  <c r="E13" i="18"/>
  <c r="E14" i="18"/>
  <c r="E15" i="18"/>
  <c r="F16" i="18"/>
  <c r="G16" i="18"/>
  <c r="E19" i="18"/>
  <c r="F22" i="18"/>
  <c r="G22" i="18"/>
  <c r="E25" i="18"/>
  <c r="E27" i="18"/>
  <c r="F7" i="17"/>
  <c r="G7" i="17"/>
  <c r="E8" i="17"/>
  <c r="E9" i="17"/>
  <c r="F10" i="17"/>
  <c r="G10" i="17"/>
  <c r="E11" i="17"/>
  <c r="E12" i="17"/>
  <c r="E13" i="17"/>
  <c r="E14" i="17"/>
  <c r="E15" i="17"/>
  <c r="F16" i="17"/>
  <c r="G16" i="17"/>
  <c r="E18" i="17"/>
  <c r="E19" i="17"/>
  <c r="F22" i="17"/>
  <c r="G22" i="17"/>
  <c r="E25" i="17"/>
  <c r="E27" i="17"/>
  <c r="F7" i="16"/>
  <c r="G7" i="16"/>
  <c r="E8" i="16"/>
  <c r="E9" i="16"/>
  <c r="F10" i="16"/>
  <c r="G10" i="16"/>
  <c r="E11" i="16"/>
  <c r="F16" i="16"/>
  <c r="G16" i="16"/>
  <c r="E20" i="16"/>
  <c r="F22" i="16"/>
  <c r="G22" i="16"/>
  <c r="E28" i="16"/>
  <c r="E29" i="16"/>
  <c r="E8" i="15"/>
  <c r="E9" i="15"/>
  <c r="E11" i="15"/>
  <c r="E12" i="15"/>
  <c r="E13" i="15"/>
  <c r="E14" i="15"/>
  <c r="E20" i="15"/>
  <c r="E27" i="15"/>
  <c r="E28" i="15"/>
  <c r="E29" i="15"/>
  <c r="E9" i="14"/>
  <c r="E10" i="14"/>
  <c r="E12" i="14"/>
  <c r="E13" i="14"/>
  <c r="E14" i="14"/>
  <c r="E15" i="14"/>
  <c r="E18" i="14"/>
  <c r="E19" i="14"/>
  <c r="E21" i="14"/>
  <c r="E22" i="14"/>
  <c r="E24" i="14"/>
  <c r="E25" i="14"/>
  <c r="E26" i="14"/>
  <c r="E27" i="14"/>
  <c r="E28" i="14"/>
  <c r="E29" i="14"/>
  <c r="E30" i="14"/>
  <c r="E9" i="12"/>
  <c r="E10" i="12"/>
  <c r="E12" i="12"/>
  <c r="E13" i="12"/>
  <c r="E14" i="12"/>
  <c r="E15" i="12"/>
  <c r="E18" i="12"/>
  <c r="E19" i="12"/>
  <c r="E21" i="12"/>
  <c r="E22" i="12"/>
  <c r="E24" i="12"/>
  <c r="E25" i="12"/>
  <c r="E26" i="12"/>
  <c r="E27" i="12"/>
  <c r="E28" i="12"/>
  <c r="E29" i="12"/>
  <c r="E30" i="12"/>
  <c r="E9" i="10"/>
  <c r="E10" i="10"/>
  <c r="E12" i="10"/>
  <c r="E13" i="10"/>
  <c r="E14" i="10"/>
  <c r="E15" i="10"/>
  <c r="E16" i="10"/>
  <c r="E18" i="10"/>
  <c r="E19" i="10"/>
  <c r="E20" i="10"/>
  <c r="E21" i="10"/>
  <c r="E22" i="10"/>
  <c r="E24" i="10"/>
  <c r="E25" i="10"/>
  <c r="E26" i="10"/>
  <c r="E27" i="10"/>
  <c r="E28" i="10"/>
  <c r="E30" i="10"/>
  <c r="E31" i="10"/>
</calcChain>
</file>

<file path=xl/sharedStrings.xml><?xml version="1.0" encoding="utf-8"?>
<sst xmlns="http://schemas.openxmlformats.org/spreadsheetml/2006/main" count="1588" uniqueCount="299">
  <si>
    <t>CÔNG TY CỔ PHẦN CẢNG SÀI GÒN</t>
  </si>
  <si>
    <t>CỘNG HÒA XÃ HỘI CHỦ NGHĨA VIỆT NAM</t>
  </si>
  <si>
    <t>Độc lập – Tự do – Hạnh phúc</t>
  </si>
  <si>
    <t>STT</t>
  </si>
  <si>
    <t>Tên thiết bị phương tiện</t>
  </si>
  <si>
    <t>Mã PT</t>
  </si>
  <si>
    <t>Sức nâng/ Công suất/ Dung tích</t>
  </si>
  <si>
    <t>Tình trạng
hoạt động</t>
  </si>
  <si>
    <t>Hạng mục hư hỏng</t>
  </si>
  <si>
    <t>CẦN CẨU</t>
  </si>
  <si>
    <t>Liebherr CBB 32(40)/32</t>
  </si>
  <si>
    <t>LB01</t>
  </si>
  <si>
    <t>40T</t>
  </si>
  <si>
    <t>Bình thường</t>
  </si>
  <si>
    <t>LB02</t>
  </si>
  <si>
    <t>XE CUỐC</t>
  </si>
  <si>
    <t>Xe cuốc Kobelco SK300</t>
  </si>
  <si>
    <t>Xe cuốc Komatsu PC200-7</t>
  </si>
  <si>
    <t>XE NÂNG CÀNG</t>
  </si>
  <si>
    <t>TCM 2.8T</t>
  </si>
  <si>
    <t>2.8T</t>
  </si>
  <si>
    <t>13.5T/146HP</t>
  </si>
  <si>
    <t>TCM FD 250Z5</t>
  </si>
  <si>
    <t>25T</t>
  </si>
  <si>
    <t>Gàu số 1</t>
  </si>
  <si>
    <t>G01</t>
  </si>
  <si>
    <t>51KW/5m³</t>
  </si>
  <si>
    <t>Gàu số 2</t>
  </si>
  <si>
    <t>G02</t>
  </si>
  <si>
    <t>Gàu số 3</t>
  </si>
  <si>
    <t>G03</t>
  </si>
  <si>
    <t>GÀU ĐIỆN</t>
  </si>
  <si>
    <t>Gàu điện 5m³</t>
  </si>
  <si>
    <t>5m³</t>
  </si>
  <si>
    <t>Gàu điện 10m³</t>
  </si>
  <si>
    <t>10m³</t>
  </si>
  <si>
    <t>230HP/1.2m³</t>
  </si>
  <si>
    <t>145HP/0.7m³</t>
  </si>
  <si>
    <t>GĐ01</t>
  </si>
  <si>
    <t>GĐ02</t>
  </si>
  <si>
    <t xml:space="preserve">GÀU DIESEL </t>
  </si>
  <si>
    <t>TT ĐH KT KV BRVT</t>
  </si>
  <si>
    <t>Xe cuốc Kobelco SK250-8</t>
  </si>
  <si>
    <t>Xe cuốc Komatsu PC200-7LC</t>
  </si>
  <si>
    <t>Xe cuốc Komatsu PC220-8LC</t>
  </si>
  <si>
    <t>SK300</t>
  </si>
  <si>
    <t>SK250</t>
  </si>
  <si>
    <t>PC200-7LC</t>
  </si>
  <si>
    <t>PC220-8LC</t>
  </si>
  <si>
    <t>PC200-7</t>
  </si>
  <si>
    <t>Ngưng sửa chữa</t>
  </si>
  <si>
    <t>Gàu số 6</t>
  </si>
  <si>
    <t>Gàu số 7</t>
  </si>
  <si>
    <t>G07</t>
  </si>
  <si>
    <t>G06</t>
  </si>
  <si>
    <t>Xúc lật</t>
  </si>
  <si>
    <t>Cat-902</t>
  </si>
  <si>
    <t>Sửa chữa hệ thống thủy lực đóng mở gàu</t>
  </si>
  <si>
    <t xml:space="preserve">BÁO CÁO TUẦN TÌNH TRẠNG HOẠT ĐỘNG PHƯƠNG TIỆN </t>
  </si>
  <si>
    <r>
      <t>Đ</t>
    </r>
    <r>
      <rPr>
        <b/>
        <u/>
        <sz val="12"/>
        <color indexed="12"/>
        <rFont val="Times New Roman"/>
        <family val="1"/>
      </rPr>
      <t>ỘI PHƯƠNG TIỆN</t>
    </r>
  </si>
  <si>
    <t>Các thao tác làm việc hỗn, giật, đóng cạp yếu chậm</t>
  </si>
  <si>
    <t>Xe không làm hàng được, tình trạng yếu toàn bộ xe, khi hoạt động xe tắt máy liên tục, không làm hàng được</t>
  </si>
  <si>
    <t>Đã thường xuyên cập nhật tình trạng hoạt động của xe và yêu cầu đại diện phòng kỹ thuật phối hợp kiểm tra, đến nay vẫn chưa làm hàng dưới hầm tàu được, xe này chủ yếu dùng để chữa cháy quét dọn trên cầu Cảng.</t>
  </si>
  <si>
    <t>Tình trạng xe này bị từ lâu, chưa xử lý triệt để</t>
  </si>
  <si>
    <t>Ngưng hoạt động</t>
  </si>
  <si>
    <t>Chờ sửa chữa</t>
  </si>
  <si>
    <t>T07</t>
  </si>
  <si>
    <t>TCM 13-4</t>
  </si>
  <si>
    <t>TCM FD 135</t>
  </si>
  <si>
    <t>TCM 25-2</t>
  </si>
  <si>
    <t xml:space="preserve"> 
Giờ hoạt động:
Giờ máy</t>
  </si>
  <si>
    <t>KM 25-1</t>
  </si>
  <si>
    <t>Thời gian hư hỏng, sửa chữa</t>
  </si>
  <si>
    <t>175HP/1m³</t>
  </si>
  <si>
    <t>180HP/1m³</t>
  </si>
  <si>
    <t>148HP/0,7m³</t>
  </si>
  <si>
    <t xml:space="preserve">Xe hoạt động thao tác co duỗi tay cần  yếu.
-Hệ thống dây điện xuống  các Jack cắm kết nối tiếp xúc không tốt, thường xuyên báo lỗi 
</t>
  </si>
  <si>
    <t>Số lấn sửa chữa trong tuần</t>
  </si>
  <si>
    <t xml:space="preserve">
Bảo dưỡng 750h
</t>
  </si>
  <si>
    <t>Xe hoạt động nâng cần yếu</t>
  </si>
  <si>
    <t>Rò rỉ nhớt thủy lực nhiều vị trí</t>
  </si>
  <si>
    <t>Thao tác ra vào cần chậm</t>
  </si>
  <si>
    <t>KALMAR KM25-1</t>
  </si>
  <si>
    <t>Xe đang ngưng sửa chữa</t>
  </si>
  <si>
    <t>Trong tuần 13</t>
  </si>
  <si>
    <t>Đang hoạt động</t>
  </si>
  <si>
    <t>Sửa chữa hoàn thành</t>
  </si>
  <si>
    <t xml:space="preserve">Ghi chú </t>
  </si>
  <si>
    <t>6h</t>
  </si>
  <si>
    <t>7h</t>
  </si>
  <si>
    <t xml:space="preserve">3,5h </t>
  </si>
  <si>
    <t>Từ 2025 không làm hàng dưới tàu được</t>
  </si>
  <si>
    <t>1h</t>
  </si>
  <si>
    <t>Dầu DO lọt qua cacte nhớt động cơ</t>
  </si>
  <si>
    <t>Hạng mục hư hỏng bị đã lâu ngày</t>
  </si>
  <si>
    <t>Hạng mục hư hỏng bị đã lâu ngày, chưa xử lý</t>
  </si>
  <si>
    <t>Tình trạng xe nâng cần yếu này từ đầu năm 2026 đến nay</t>
  </si>
  <si>
    <t>Đang sửa chữa</t>
  </si>
  <si>
    <t>Hỏng dây cu roa</t>
  </si>
  <si>
    <t>Xong</t>
  </si>
  <si>
    <t>Thay cáp dựng hạ cần
Thay cáp kéo hàng
Thay bạc đạn đầu trâu</t>
  </si>
  <si>
    <t>4h
6h</t>
  </si>
  <si>
    <t xml:space="preserve">Tời cáp hàng bị rung giật, xuống cáp chậm khi nóng nhớt, cho hoạt động chờ PKT có vật tư thay thế
</t>
  </si>
  <si>
    <t xml:space="preserve">Thay cáp tời kéo hàng
</t>
  </si>
  <si>
    <t>-6h
'-Tình trạng cáp xuống chậm, rung giật khi nóng nhớt, tình trạng này bị từ đầu tháng 1/2026, đã có báo cáo pkt tại trung tâm.</t>
  </si>
  <si>
    <t>Vẫn hoạt động</t>
  </si>
  <si>
    <t>Đã báo PKT tại trung tâm nhưng chưa xử lý</t>
  </si>
  <si>
    <t>Cho hoạt hoạt động, chờ sửa chữa</t>
  </si>
  <si>
    <t>Xe hoạt động ở mức cầm chừng chờ sửa chữa</t>
  </si>
  <si>
    <t xml:space="preserve">Gắp hàng dựng cần không nỗi, tình trạng này của xe đã báo cho PKT tại trung tâm kiểm tra  </t>
  </si>
  <si>
    <t>Tình trạng này từ đầu năm 2026 đến nay chưa xử lý triệt để</t>
  </si>
  <si>
    <t>KALMAR</t>
  </si>
  <si>
    <t>Bể vỏ trước bên trái, thay vỏ mới</t>
  </si>
  <si>
    <t>Từ 3h ngày 15/3 đến 11h30 ngày 16 sửa chữa xong</t>
  </si>
  <si>
    <t>Gàu đóng mở chậm</t>
  </si>
  <si>
    <t xml:space="preserve">                                   Ngày 13 tháng 03 năm 2026</t>
  </si>
  <si>
    <t>Liebherr CBB 32(40)/32- LB40-1</t>
  </si>
  <si>
    <t>Liebherr CBB 32(40)/32- LB40-2</t>
  </si>
  <si>
    <t>Đề nghị của
 Trung tâm</t>
  </si>
  <si>
    <t>I. NHÓM CẦN CẨU</t>
  </si>
  <si>
    <t xml:space="preserve">II. NHÓM XE CUỐC </t>
  </si>
  <si>
    <t>IV. NHÓM GÀU NGOẠM</t>
  </si>
  <si>
    <t>Giờ hoạt động</t>
  </si>
  <si>
    <t>III. NHÓM XE NÂNG</t>
  </si>
  <si>
    <t>Cẩu hoạt động bình thường, khi nóng nhớt cáp hàng xuống chậm</t>
  </si>
  <si>
    <t>Valve hãm tải tời cáp hàng hoạt động rung giật khi nóng nhớt, cho hoạt động chờ PKT có vật tư thay thế</t>
  </si>
  <si>
    <t>Tồn đọng phương tiện hư hỏng</t>
  </si>
  <si>
    <t>X</t>
  </si>
  <si>
    <t>Đề nghị PKT cho kiểm tra thay thế sớm để đảm bảo an toàn thiết bị và không ảnh hưởng đến việc khai thác tàu</t>
  </si>
  <si>
    <t>Tình trạng này bị từ đầu tháng 1/2026</t>
  </si>
  <si>
    <t>2h</t>
  </si>
  <si>
    <t>Kobelco SK300</t>
  </si>
  <si>
    <t>Kobelco SK250-8</t>
  </si>
  <si>
    <t xml:space="preserve">- Xe hoạt động thao tác co duỗi tay cần  yếu.
- Hệ thống dây điện xuống  các Jack cắm kết nối tiếp xúc không tốt, thường xuyên báo lỗi </t>
  </si>
  <si>
    <t>Đề nghị PKT sửa chữa dứt điềm</t>
  </si>
  <si>
    <t>Komatsu PC220-8LC</t>
  </si>
  <si>
    <t>Komatsu PC200-7LC</t>
  </si>
  <si>
    <t>Komatsu PC200-7</t>
  </si>
  <si>
    <t>Gàu diesel số 1</t>
  </si>
  <si>
    <t>Gàu diesel số 2</t>
  </si>
  <si>
    <t>Gàu diesel số 3</t>
  </si>
  <si>
    <t>Gàu diesel số 6</t>
  </si>
  <si>
    <t>Gàu diesel số 7</t>
  </si>
  <si>
    <t>Thời gian kiểm tra hư hỏng, sửa chữa trong tuần (h)</t>
  </si>
  <si>
    <t>Đội Phương Tiện</t>
  </si>
  <si>
    <t xml:space="preserve">Ban Giám Đốc </t>
  </si>
  <si>
    <t xml:space="preserve">     Ngày 27 tháng 03 năm 2026</t>
  </si>
  <si>
    <r>
      <rPr>
        <b/>
        <sz val="13"/>
        <color indexed="62"/>
        <rFont val="Arial"/>
        <family val="2"/>
      </rPr>
      <t>Đ</t>
    </r>
    <r>
      <rPr>
        <b/>
        <u/>
        <sz val="13"/>
        <color indexed="62"/>
        <rFont val="Arial"/>
        <family val="2"/>
      </rPr>
      <t>ỘI PHƯƠNG TIỆN</t>
    </r>
  </si>
  <si>
    <t xml:space="preserve">     Ngày 03 tháng 04 năm 2026</t>
  </si>
  <si>
    <t>4h30</t>
  </si>
  <si>
    <t>3h</t>
  </si>
  <si>
    <t>Kiểm tra, bảo dưỡng 750h</t>
  </si>
  <si>
    <t>Thay valve hãm tải phục hồi
Kiểm tra, bảo dưỡng 750h</t>
  </si>
  <si>
    <t xml:space="preserve">Xe mất áp thủy lực, không nâng được, mất thắng. </t>
  </si>
  <si>
    <t>Tháo bơm thủy lực kiểm tra</t>
  </si>
  <si>
    <t>Từ ngày 27/3</t>
  </si>
  <si>
    <t>Từ ngày 28/3</t>
  </si>
  <si>
    <t>Gàu 6 làm hàng đóng mở chậm yếu, đang sửa chữa</t>
  </si>
  <si>
    <t>Đang kiểm tra</t>
  </si>
  <si>
    <t>Xe hoạt động yếu, chậm, chân chạy giật, di chuyển bị lệch</t>
  </si>
  <si>
    <t>Hệ thống thủy lực hoạt động không ổn định</t>
  </si>
  <si>
    <t>Từ trong năm 2025</t>
  </si>
  <si>
    <t>Bị lâu ngày</t>
  </si>
  <si>
    <t>8h</t>
  </si>
  <si>
    <t>Tháo súc két nước
Hiệu chỉnh áp lực đóng mở gàu</t>
  </si>
  <si>
    <t xml:space="preserve">Thao tác ra vào cần chậm
Cho xe hoạt động
</t>
  </si>
  <si>
    <t>Hệ thống thủy lực</t>
  </si>
  <si>
    <t>Tình trạng hoạt động của xe báo PKT tại trung tâm từ ngày 09/3 đến nay chưa sửa chữa dút điểm, Anh Giản báo chờ bơm mới thay thế, chưa có thời gian cụ thể ngày nào có bơm</t>
  </si>
  <si>
    <t>Tay trang bị dính động tác dựng cần, anh Giản PKT báo đang đề xuất mua tay trang mới thay thế, chưa có thời gian cụ thể.</t>
  </si>
  <si>
    <t>Cho xe hoạt động chờ thay thế sửa sửa tay trang</t>
  </si>
  <si>
    <t>Chưa xong, Thời gian để đưa xe vào hoạt động được anh Giản báo dự kiến khoảng giữa tuần 15</t>
  </si>
  <si>
    <t>Chưa xong, Đang tiếp tục sắp xếp kiểm tra</t>
  </si>
  <si>
    <t>Tình trạng thao tác ra vào cần chậm báo PKT từ ngày 10/03 đến nay có sửa  nhưng chưa dứt điểm</t>
  </si>
  <si>
    <t>Hỏng bơm thủy lực</t>
  </si>
  <si>
    <t>Chưa có bơm thay thế</t>
  </si>
  <si>
    <t>PKT đang sắp xếp tiếm tục kiểm tra sửa chưa</t>
  </si>
  <si>
    <t xml:space="preserve">     Ngày 10  tháng 04 năm 2026</t>
  </si>
  <si>
    <t xml:space="preserve">Cáp hàng xuống chậm khi nóng nhớt
</t>
  </si>
  <si>
    <t>x</t>
  </si>
  <si>
    <t xml:space="preserve">- Xe báo nhiều lỗi hệ thống điều khiển
- Hệ thống dây điện xuống  các Jack cắm kết nối tiếp xúc không tốt, thường xuyên báo lỗi </t>
  </si>
  <si>
    <t>Xe hoạt động yếu, chậm, xì nhớt thủy lực</t>
  </si>
  <si>
    <t>Áp suất điều khiển thủy lực lên chậm,  phải nhồi ga liên tục mói có áp lực điều khiển</t>
  </si>
  <si>
    <t>Gãy vành kiềng, mòn gáu mâm 
và mòn rãnh tăng bua</t>
  </si>
  <si>
    <t>Chưa xong, Thời gian để đưa xe vào hoạt động được anh Giản báo đang hỏi đơn vị gia công, chưa xác định thời gian</t>
  </si>
  <si>
    <t>Chưa xong, Đang tiếp tục sửa chữa thay thế</t>
  </si>
  <si>
    <t>Hoạt động</t>
  </si>
  <si>
    <t>Không hoạt động</t>
  </si>
  <si>
    <t>Hiện trạng</t>
  </si>
  <si>
    <t xml:space="preserve">Các thao tác yếu chậm
</t>
  </si>
  <si>
    <t>Thay bơm thủy lực, thay phốt ty dựng hạ, thay phốt ty ARM, Kiểm tra chân di chuyển, thay cánh quạt, thay cảm biến áp suất, bảo dưỡng thay nhớt</t>
  </si>
  <si>
    <t xml:space="preserve">Từ đầu năm 2026 đến nay </t>
  </si>
  <si>
    <t xml:space="preserve">Từ trong năm 2025 đến nay  </t>
  </si>
  <si>
    <t>Từ ngày 27/3 đến nay</t>
  </si>
  <si>
    <t>Từ ngày 28/3 đến nay</t>
  </si>
  <si>
    <t>Tồn đọng chưa xử lý triệt để</t>
  </si>
  <si>
    <t>Từ tháng 1/2026 đến nay</t>
  </si>
  <si>
    <t>Từ tháng năm 2025 đến nay</t>
  </si>
  <si>
    <t xml:space="preserve">Gãy đầu 1 ty ben 
Tháo động cơ </t>
  </si>
  <si>
    <t>chưa lắp tang cable reel</t>
  </si>
  <si>
    <t>Từ 3/4 đến nay</t>
  </si>
  <si>
    <t>- Chưa có vật tư thay thế.
- Valve phục hồi không đạt yêu cầu (cầu làm việc khoảng 2h thì cáp xuống chậm)</t>
  </si>
  <si>
    <t>TCM 2.8T
(xe phục vụ sửa chữa)</t>
  </si>
  <si>
    <t xml:space="preserve">     Ngày 17  tháng 04 năm 2026</t>
  </si>
  <si>
    <t>PKT đã thay ty van hãm tải nhưng tình trạng xuống cáp còn rung giật</t>
  </si>
  <si>
    <t>Đang thay tay trang mới cho xe hoạt động theo dõi</t>
  </si>
  <si>
    <t>5h</t>
  </si>
  <si>
    <t>Nứt cánh quạt động cơ</t>
  </si>
  <si>
    <t>Thay bơm thủy lực, thay phốt ty dựng hạ, thay phốt ty ARM, Kiểm tra chân di chuyển, Xong đưa phương tiện vào sản xuất</t>
  </si>
  <si>
    <t>Thay cánh quạt mới</t>
  </si>
  <si>
    <t>12h</t>
  </si>
  <si>
    <t>22h</t>
  </si>
  <si>
    <t>Hư hỏng</t>
  </si>
  <si>
    <t>Đang gắn bơm mới</t>
  </si>
  <si>
    <t>Binh thường</t>
  </si>
  <si>
    <t>Trong tuần đã sửa chữa khắc phục các hư hỏng</t>
  </si>
  <si>
    <t>Chưa lắp tang cable reel</t>
  </si>
  <si>
    <t xml:space="preserve">     Ngày 24  tháng 04 năm 2026</t>
  </si>
  <si>
    <r>
      <t xml:space="preserve">Đang thay tay trang mới cho xe hoạt động theo dõi, ngày 21/4 có thợ dv vào chỉnh sửa anh thăng báo cáo Sk300. Sau khi thợ ngoài vào căn chỉnh: </t>
    </r>
    <r>
      <rPr>
        <sz val="12"/>
        <color indexed="10"/>
        <rFont val="Arial"/>
        <family val="2"/>
      </rPr>
      <t>quay toa đã đỡ hôn hơn, bóp cạp yếu, nâng cần quá chậm. Không đủ sức nâng cần để làm sala, không đủ sức tát be hầm, chỉ dọn đc cầu cảng</t>
    </r>
  </si>
  <si>
    <t>Động tác vào tay cần chậm, yếu</t>
  </si>
  <si>
    <t>Hệ thống báo tải báo không chính xác, báo tốc độ gió không hoạt động
Hệ thống thủy lực xì nhớt nhiều vị trí</t>
  </si>
  <si>
    <t>Chưa lắp tang cable reel
Chưa sắp xếp ngưng cẩu để xử lý được</t>
  </si>
  <si>
    <t>Chưa sắp xếp ngưng cẩu để xử lý được</t>
  </si>
  <si>
    <t>Đã sửa chữa xong ngày 23/4</t>
  </si>
  <si>
    <t>Động tác ra vào cần chậm yếu, cho quét và gắp hàng trên cầu cảng.
'Đã hiệu chỉnh chân di chuyển, PKT báo cho hoạt động xong tàu cho phục hồi bộ phân phối</t>
  </si>
  <si>
    <t>Động tác quay bị sượng, không đều</t>
  </si>
  <si>
    <t>Cho làm xong tàu sửa chữa</t>
  </si>
  <si>
    <t>Xe xì ron quy lát</t>
  </si>
  <si>
    <t>Chưa xong</t>
  </si>
  <si>
    <t>9h</t>
  </si>
  <si>
    <t>Ngưng sửa chữa từ 15/4 đến nay</t>
  </si>
  <si>
    <t>Ngưng sửa chữa từ ngày 21/04 đến nay</t>
  </si>
  <si>
    <r>
      <t xml:space="preserve">Hệ thống báo tải báo không chính xác, báo tốc độ gió không hoạt động
Hệ thống thủy lực xì nhớt nhiều vị trí
</t>
    </r>
    <r>
      <rPr>
        <sz val="12"/>
        <color indexed="10"/>
        <rFont val="Arial"/>
        <family val="2"/>
      </rPr>
      <t>Tời cáp hàng xuống cáp chậm</t>
    </r>
  </si>
  <si>
    <r>
      <t xml:space="preserve">Ngày 21/4 có thợ dv vào chỉnh sửa anh thăng báo cáo Sk300. Sau khi thợ ngoài vào căn chỉnh: </t>
    </r>
    <r>
      <rPr>
        <sz val="12"/>
        <color indexed="10"/>
        <rFont val="Arial"/>
        <family val="2"/>
      </rPr>
      <t>quay toa đã đỡ hôn hơn, bóp cạp yếu, nâng cần quá chậm. Không đủ sức nâng cần để làm sala, không đủ sức tát be hầm, chỉ dọn đc cầu cảng. 
PKT báo đang tìm kiếm vật tư thay thế nhưng chưa có thời gian cụ thể về việc sửa chữa dứt điểm để đưa xe vào hoạt động</t>
    </r>
  </si>
  <si>
    <t xml:space="preserve">     Ngày 01 tháng 05 năm 2026</t>
  </si>
  <si>
    <t xml:space="preserve">- Chưa sắp xếp ngưng cẩu để xử lý xì nhớt được
- Tình trạng cáp hàng xuống cáp chậm khi nóng nhớt đã xày ra nhiều tháng nay, PKT đã thay thế sửa chữa các vanlve cũ phục hồi và hiệu chỉnh nhiều lần nhưng tình trạng này vẫn xảy ra. Từ ngày 29/4/2026 đến 30/4/2026 cẩu hoạt động được khoảng 1h thì phải dừng máy để chờ giải nhiệt, thời gian mỗi lần ngưng chờ giải nhiệt mất 1h-2h mới làm lại được khoảng 1h, Rất ảnh hưởng đến quá trình khai thác giải phóng tàu và mất an toàn khi cẩu thường xuyên làm việc mà bên trong cẩu phát sinh nguồn nhiệt cao + thời tiết nắng nóng rất nguy hiểm. Đại diện PKT tại trung tâm báo là hơn 1 tháng nữa mới có vật tư thay thế,
</t>
  </si>
  <si>
    <t>Ngưng sửa chữa từ 15/4 đến nay 02/05 gắn xong động cơ, xe chưa hoạt động</t>
  </si>
  <si>
    <t xml:space="preserve">8h </t>
  </si>
  <si>
    <t>Rò rỉ nhớt bộ phân phối, chưa khắc phục</t>
  </si>
  <si>
    <t>Ngưng sửa chữa từ ngày 02/05</t>
  </si>
  <si>
    <t>Động cơ khói nhiều, chờ kiểm tra</t>
  </si>
  <si>
    <t>Chưa lắp tang cable reel
Chưa sắp xếp ngưng cẩu để xử lý được
- Ngày 04/05 cắt cáp hàng</t>
  </si>
  <si>
    <t>Ngưng sửa chữa từ 15/4 đến nay 04/05 gắn hoàn chỉnh động cơ, cho xe  hoạt động</t>
  </si>
  <si>
    <t xml:space="preserve">     Ngày 08 tháng 05 năm 2026</t>
  </si>
  <si>
    <t>Hệ thống báo tải báo không chính xác, báo tốc độ gió không hoạt động
Hệ thống thủy lực xì nhớt nhiều vị trí
Tủ điện chính trong tháp cẩu các dây điện có hiện tượng lão hóa, bong tróc vỏ cách điện.</t>
  </si>
  <si>
    <r>
      <t xml:space="preserve">Hệ thống báo tải báo không chính xác, báo tốc độ gió không hoạt động
Hệ thống thủy lực xì nhớt nhiều vị trí
Tủ điện chính trong tháp cẩu các dây điện có hiện tượng lão hóa, bong tróc vỏ cách điện. 
</t>
    </r>
    <r>
      <rPr>
        <sz val="12"/>
        <color indexed="10"/>
        <rFont val="Arial"/>
        <family val="2"/>
      </rPr>
      <t>Cẩu làm nóng nhớt tời cáp hàng xuống chậm</t>
    </r>
  </si>
  <si>
    <t>Ngưng sửa chữa từ 15/4 đến 04/05</t>
  </si>
  <si>
    <t>Ngưng sửa chữa từ ngày 04/05</t>
  </si>
  <si>
    <t xml:space="preserve">Động tác ra vào cần chậm yếu, cho quét và gắp hàng trên cầu cảng.
'Đã hiệu chỉnh chân di chuyển, PKT báo cho hoạt động, theo dõi tiếp tục sửa chữa </t>
  </si>
  <si>
    <r>
      <rPr>
        <sz val="12"/>
        <color indexed="62"/>
        <rFont val="Arial"/>
        <family val="2"/>
      </rPr>
      <t>Ngày 21/4 có thợ dv vào chỉnh sửa anh thăng báo cáo Sk300. Sau khi thợ ngoài vào căn chỉnh: quay toa đã đỡ hôn hơn, bóp cạp yếu, nâng cần quá chậm. Không đủ sức nâng cần để làm sala, không đủ sức tát be hầm, chỉ dọn đc cầu cảng. 
PKT báo đang tìm kiếm vật tư thay thế nhưng chưa có thời gian cụ thể về việc sửa chữa dứt điểm để đưa xe vào hoạt động</t>
    </r>
    <r>
      <rPr>
        <sz val="12"/>
        <color indexed="10"/>
        <rFont val="Arial"/>
        <family val="2"/>
      </rPr>
      <t xml:space="preserve">
Trong tuần 19 PKT có sửa chữa, hiệu chỉnh nhưng các thao tác hỗn giật không đảm bảo an toàn khi gắp hàng từ cầu cảng lên ben và đã yêu cầu hiệu chỉnh lại. Bắt đầu từ ca đêm 08/05 thả xuống gắp hàng dưới tàu, giảm nguy cơ hỗn giật làm rơi hàng trúng ca bin xe vận chuyển.  </t>
    </r>
  </si>
  <si>
    <r>
      <t xml:space="preserve">Hỏng motor quay, đã có vật tư thay thế, dự kiến trong ngày </t>
    </r>
    <r>
      <rPr>
        <u/>
        <sz val="12"/>
        <color indexed="60"/>
        <rFont val="Arial"/>
        <family val="2"/>
      </rPr>
      <t>08/05</t>
    </r>
    <r>
      <rPr>
        <sz val="12"/>
        <color indexed="60"/>
        <rFont val="Arial"/>
        <family val="2"/>
      </rPr>
      <t xml:space="preserve"> xong, cho xe hoạt động</t>
    </r>
  </si>
  <si>
    <t>Sửa chữa xì nhớt ty ben</t>
  </si>
  <si>
    <t>Ngưng từ ngày 03/05</t>
  </si>
  <si>
    <t>- Chưa sắp xếp ngưng cẩu để xử lý xì nhớt được
- Ngày 04/05 cắt cáp hàng
Tời cáp hàng xuống chậm phải ngưng gián đoạn liên tục</t>
  </si>
  <si>
    <t xml:space="preserve">     Ngày 15 tháng 05 năm 2026</t>
  </si>
  <si>
    <t xml:space="preserve">Hệ thống báo tải báo không chính xác, báo tốc độ gió không hoạt động
Hệ thống thủy lực xì nhớt nhiều vị trí
Tủ điện chính trong tháp cẩu các dây điện có hiện tượng lão hóa, bong tróc vỏ cách điện. 
</t>
  </si>
  <si>
    <t>- Chưa sắp xếp ngưng cẩu để xử lý xì nhớt được
- Ngày 14/5 thay van hãm tải mới, cẩu hoạt động bình thường</t>
  </si>
  <si>
    <t xml:space="preserve">
Trong tuần 19 pkt có hiệu chỉnh, ca đêm 08/05 thả xuống gắp hàng dưới tàu, giảm nguy cơ hỗn giật làm rơi hàng trúng ca bin xe vận chuyển. Nhưng làm đến đêm 10/5 tình trạng hỗn giật, mất kiểm soát vẫn xảy ra nên đã cho xe ngưng đến nay. </t>
  </si>
  <si>
    <t>Ngưng sửa chữa từ ngày 21/04 đến nay tình trạng hỗn giật chưa sửa chữa được</t>
  </si>
  <si>
    <t>Sửa chữa xong motor quay, cho hoạt động theo dõi thêm</t>
  </si>
  <si>
    <t>ngưng từ ngày 15/05</t>
  </si>
  <si>
    <t>Hỏng bơm thủy lực, PKT báo dự kiến giữa tuần sau có vật tư thay thế</t>
  </si>
  <si>
    <t xml:space="preserve">Chưa lắp tang cable reel
Chưa sắp xếp ngưng cẩu để xử lý được
Sửa chữa thay thế tình trạng nhớt thủy lực qua nhớt hộp số quay xong
</t>
  </si>
  <si>
    <t xml:space="preserve">     Ngày 22  tháng 05 năm 2026</t>
  </si>
  <si>
    <t xml:space="preserve">
</t>
  </si>
  <si>
    <t>Tình trạng hỗn giật mất kiểm soát, không an toàn</t>
  </si>
  <si>
    <t>ngưng từ ngày 15/05 đến nay</t>
  </si>
  <si>
    <t>Hỏng bơm thủy lực, đang chờ vật tư thay thế (chưa rõ thời gian sửa chữa xong)</t>
  </si>
  <si>
    <t>Trong tuần 21 thay bộ phân phối</t>
  </si>
  <si>
    <t>Các thao tác yếu chậm</t>
  </si>
  <si>
    <t>Thay bộ phân phối, thử hoạt động không tải chưa đạt yêu cầu, đang tiếp tục sửa chữa</t>
  </si>
  <si>
    <t xml:space="preserve">     Ngày 29  tháng 05 năm 2026</t>
  </si>
  <si>
    <r>
      <t xml:space="preserve">Hệ thống báo tải báo không chính xác, báo tốc độ gió không hoạt động
Hệ thống thủy lực xì nhớt nhiều vị trí
Tủ điện chính trong tháp cẩu các dây điện có hiện tượng lão hóa, bong tróc vỏ cách điện.
</t>
    </r>
    <r>
      <rPr>
        <sz val="12"/>
        <color indexed="10"/>
        <rFont val="Arial"/>
        <family val="2"/>
      </rPr>
      <t>Đã gửi đã làm đề xuất gửi PKT yêu cầu khắc phục sửa chữa các tình trạng trên,</t>
    </r>
  </si>
  <si>
    <r>
      <t xml:space="preserve">Hệ thống báo tải báo không chính xác, báo tốc độ gió không hoạt động
Hệ thống thủy lực xì nhớt nhiều vị trí
Tủ điện chính trong tháp cẩu các dây điện có hiện tượng lão hóa, bong tróc vỏ cách điện. 
</t>
    </r>
    <r>
      <rPr>
        <sz val="12"/>
        <color indexed="10"/>
        <rFont val="Arial"/>
        <family val="2"/>
      </rPr>
      <t>Đã gửi đã làm đề xuất gửi PKT yêu cầu khắc phục sửa chữa các tình trạng trên,</t>
    </r>
  </si>
  <si>
    <t>Trong tuần đã thay bơm thủy lực, thay nhớt, thay lọc thủy lực</t>
  </si>
  <si>
    <t>Đã sửa chữa xong, cho xe hoạt động theo dõi</t>
  </si>
  <si>
    <t xml:space="preserve">Ngưng từ ngày 15/05 đến 27/05  </t>
  </si>
  <si>
    <t>Trong tuần 21 thay bộ phân phối đến nay chưa xong</t>
  </si>
  <si>
    <t xml:space="preserve">Ngưng từ ngày 25/05 </t>
  </si>
  <si>
    <t>Xe nâng hàng không nổi, tháo kiểm tra bơm, chờ vật tư thay thế</t>
  </si>
  <si>
    <t>Xúc lật KUBOTA RA501</t>
  </si>
  <si>
    <t>Xe mới, bắt đầu đưa vào khai thác</t>
  </si>
  <si>
    <t>Ngưng từ ngày 27/05</t>
  </si>
  <si>
    <t>Bót lái bị lòn nhớt, xe tự động đánh lái khi hoạt động</t>
  </si>
  <si>
    <t>Sửa chữa chảy nhớt ty ben</t>
  </si>
  <si>
    <t>Hỏng Valve CB</t>
  </si>
  <si>
    <t>Đã thay bộ phân phối xong, thử không tải tạm ổn, cho làm hàng theo dõi
Chân chạy 2 bên không đều yếu không leo dốc được.</t>
  </si>
  <si>
    <t xml:space="preserve">     Ngày 05 tháng 06 năm 2026</t>
  </si>
  <si>
    <t xml:space="preserve"> SK250-8</t>
  </si>
  <si>
    <t xml:space="preserve"> PC220-8LC</t>
  </si>
  <si>
    <t>Kobota</t>
  </si>
  <si>
    <t>G1</t>
  </si>
  <si>
    <t>H2</t>
  </si>
  <si>
    <t>G3</t>
  </si>
  <si>
    <t>G4</t>
  </si>
  <si>
    <t>G5</t>
  </si>
  <si>
    <t>G6</t>
  </si>
  <si>
    <t>G7</t>
  </si>
  <si>
    <t xml:space="preserve"> LB40-1</t>
  </si>
  <si>
    <t xml:space="preserve"> LB40-2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</si>
</sst>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82" formatCode="#,##0.0"/>
    <numFmt numFmtId="189" formatCode="_(* #,##0_);_(* \(#,##0\);_(* &quot;-&quot;??_);_(@_)"/>
  </numFmts>
  <fonts count="58" x14ac:knownFonts="1">
    <font>
      <sz val="10"/>
      <name val="Arial"/>
      <family val="2"/>
    </font>
    <font>
      <sz val="12"/>
      <color indexed="10"/>
      <name val="Times New Roman"/>
      <family val="1"/>
    </font>
    <font>
      <sz val="12"/>
      <color indexed="12"/>
      <name val="Times New Roman"/>
      <family val="1"/>
    </font>
    <font>
      <sz val="10"/>
      <color indexed="12"/>
      <name val="Times New Roman"/>
      <family val="1"/>
    </font>
    <font>
      <b/>
      <sz val="12"/>
      <color indexed="12"/>
      <name val="Times New Roman"/>
      <family val="1"/>
    </font>
    <font>
      <b/>
      <sz val="14"/>
      <color indexed="10"/>
      <name val="Times New Roman"/>
      <family val="1"/>
    </font>
    <font>
      <i/>
      <sz val="12"/>
      <color indexed="12"/>
      <name val="Times New Roman"/>
      <family val="1"/>
    </font>
    <font>
      <b/>
      <sz val="13"/>
      <color indexed="12"/>
      <name val="Times New Roman"/>
      <family val="1"/>
    </font>
    <font>
      <sz val="13"/>
      <color indexed="12"/>
      <name val="Times New Roman"/>
      <family val="1"/>
    </font>
    <font>
      <b/>
      <sz val="11"/>
      <color indexed="8"/>
      <name val="Calibri"/>
      <family val="2"/>
    </font>
    <font>
      <sz val="11"/>
      <color indexed="52"/>
      <name val="Calibri"/>
      <family val="2"/>
    </font>
    <font>
      <b/>
      <sz val="11"/>
      <color indexed="56"/>
      <name val="Calibri"/>
      <family val="2"/>
    </font>
    <font>
      <b/>
      <sz val="15"/>
      <color indexed="56"/>
      <name val="Calibri"/>
      <family val="2"/>
    </font>
    <font>
      <b/>
      <sz val="11"/>
      <color indexed="9"/>
      <name val="Calibri"/>
      <family val="2"/>
    </font>
    <font>
      <sz val="11"/>
      <color indexed="9"/>
      <name val="Calibri"/>
      <family val="2"/>
    </font>
    <font>
      <sz val="11"/>
      <color indexed="17"/>
      <name val="Calibri"/>
      <family val="2"/>
    </font>
    <font>
      <sz val="11"/>
      <color indexed="8"/>
      <name val="Calibri"/>
      <family val="2"/>
    </font>
    <font>
      <sz val="11"/>
      <color indexed="10"/>
      <name val="Calibri"/>
      <family val="2"/>
    </font>
    <font>
      <b/>
      <sz val="18"/>
      <color indexed="56"/>
      <name val="Cambria"/>
      <family val="1"/>
    </font>
    <font>
      <b/>
      <sz val="11"/>
      <color indexed="52"/>
      <name val="Calibri"/>
      <family val="2"/>
    </font>
    <font>
      <sz val="11"/>
      <color indexed="60"/>
      <name val="Calibri"/>
      <family val="2"/>
    </font>
    <font>
      <sz val="11"/>
      <color indexed="62"/>
      <name val="Calibri"/>
      <family val="2"/>
    </font>
    <font>
      <i/>
      <sz val="11"/>
      <color indexed="23"/>
      <name val="Calibri"/>
      <family val="2"/>
    </font>
    <font>
      <b/>
      <sz val="13"/>
      <color indexed="56"/>
      <name val="Calibri"/>
      <family val="2"/>
    </font>
    <font>
      <sz val="11"/>
      <color indexed="20"/>
      <name val="Calibri"/>
      <family val="2"/>
    </font>
    <font>
      <b/>
      <sz val="11"/>
      <color indexed="63"/>
      <name val="Calibri"/>
      <family val="2"/>
    </font>
    <font>
      <b/>
      <u/>
      <sz val="12"/>
      <color indexed="12"/>
      <name val="Times New Roman"/>
      <family val="1"/>
    </font>
    <font>
      <sz val="10"/>
      <color indexed="10"/>
      <name val="Times New Roman"/>
      <family val="1"/>
    </font>
    <font>
      <sz val="10"/>
      <name val="Arial"/>
      <family val="2"/>
    </font>
    <font>
      <b/>
      <sz val="13"/>
      <color indexed="62"/>
      <name val="Arial"/>
      <family val="2"/>
    </font>
    <font>
      <b/>
      <u/>
      <sz val="13"/>
      <color indexed="62"/>
      <name val="Arial"/>
      <family val="2"/>
    </font>
    <font>
      <sz val="12"/>
      <color indexed="10"/>
      <name val="Arial"/>
      <family val="2"/>
    </font>
    <font>
      <sz val="12"/>
      <color indexed="10"/>
      <name val="Arial"/>
      <family val="2"/>
    </font>
    <font>
      <sz val="12"/>
      <color indexed="60"/>
      <name val="Arial"/>
      <family val="2"/>
    </font>
    <font>
      <sz val="12"/>
      <color indexed="62"/>
      <name val="Arial"/>
      <family val="2"/>
    </font>
    <font>
      <sz val="12"/>
      <color indexed="10"/>
      <name val="Arial"/>
      <family val="2"/>
    </font>
    <font>
      <u/>
      <sz val="12"/>
      <color indexed="60"/>
      <name val="Arial"/>
      <family val="2"/>
    </font>
    <font>
      <sz val="12"/>
      <color indexed="10"/>
      <name val="Arial"/>
      <family val="2"/>
    </font>
    <font>
      <sz val="12"/>
      <color theme="1"/>
      <name val="Times New Roman"/>
      <family val="1"/>
    </font>
    <font>
      <sz val="13"/>
      <color theme="1"/>
      <name val="Times New Roman"/>
      <family val="1"/>
    </font>
    <font>
      <sz val="12"/>
      <color rgb="FF1700F0"/>
      <name val="Times New Roman"/>
      <family val="1"/>
    </font>
    <font>
      <sz val="12"/>
      <color rgb="FFC00000"/>
      <name val="Times New Roman"/>
      <family val="1"/>
    </font>
    <font>
      <sz val="12"/>
      <color rgb="FFFF0000"/>
      <name val="Times New Roman"/>
      <family val="1"/>
    </font>
    <font>
      <sz val="10"/>
      <color rgb="FFED0000"/>
      <name val="Times New Roman"/>
      <family val="1"/>
    </font>
    <font>
      <sz val="12"/>
      <color theme="8" tint="-0.499984740745262"/>
      <name val="Arial"/>
      <family val="2"/>
    </font>
    <font>
      <i/>
      <sz val="12"/>
      <color theme="8" tint="-0.499984740745262"/>
      <name val="Arial"/>
      <family val="2"/>
    </font>
    <font>
      <b/>
      <sz val="12"/>
      <color theme="8" tint="-0.499984740745262"/>
      <name val="Arial"/>
      <family val="2"/>
    </font>
    <font>
      <sz val="12"/>
      <color rgb="FFC00000"/>
      <name val="Arial"/>
      <family val="2"/>
    </font>
    <font>
      <b/>
      <sz val="12"/>
      <color rgb="FFC00000"/>
      <name val="Arial"/>
      <family val="2"/>
    </font>
    <font>
      <sz val="12"/>
      <color theme="4" tint="-0.249977111117893"/>
      <name val="Arial"/>
      <family val="2"/>
    </font>
    <font>
      <sz val="10"/>
      <color theme="8" tint="-0.499984740745262"/>
      <name val="Arial"/>
      <family val="2"/>
    </font>
    <font>
      <sz val="12"/>
      <color theme="4"/>
      <name val="Arial"/>
      <family val="2"/>
    </font>
    <font>
      <sz val="12"/>
      <color rgb="FFFF0000"/>
      <name val="Arial"/>
      <family val="2"/>
    </font>
    <font>
      <i/>
      <sz val="12"/>
      <color rgb="FF1700F0"/>
      <name val="Times New Roman"/>
      <family val="1"/>
    </font>
    <font>
      <b/>
      <sz val="13"/>
      <color theme="8" tint="-0.499984740745262"/>
      <name val="Arial"/>
      <family val="2"/>
    </font>
    <font>
      <b/>
      <sz val="14"/>
      <color theme="8" tint="-0.499984740745262"/>
      <name val="Arial"/>
      <family val="2"/>
    </font>
    <font>
      <b/>
      <sz val="18"/>
      <color theme="8" tint="-0.499984740745262"/>
      <name val="Arial"/>
      <family val="2"/>
    </font>
    <font>
      <sz val="13"/>
      <color theme="8" tint="-0.499984740745262"/>
      <name val="Arial"/>
      <family val="2"/>
    </font>
  </fonts>
  <fills count="30">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4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s>
  <cellStyleXfs count="43">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24" fillId="3" borderId="0" applyNumberFormat="0" applyBorder="0" applyAlignment="0" applyProtection="0"/>
    <xf numFmtId="0" fontId="19" fillId="20" borderId="1" applyNumberFormat="0" applyAlignment="0" applyProtection="0"/>
    <xf numFmtId="0" fontId="13" fillId="21" borderId="2" applyNumberFormat="0" applyAlignment="0" applyProtection="0"/>
    <xf numFmtId="43" fontId="28" fillId="0" borderId="0" applyFont="0" applyFill="0" applyBorder="0" applyAlignment="0" applyProtection="0"/>
    <xf numFmtId="0" fontId="22" fillId="0" borderId="0" applyNumberFormat="0" applyFill="0" applyBorder="0" applyAlignment="0" applyProtection="0"/>
    <xf numFmtId="0" fontId="15" fillId="4" borderId="0" applyNumberFormat="0" applyBorder="0" applyAlignment="0" applyProtection="0"/>
    <xf numFmtId="0" fontId="12" fillId="0" borderId="3" applyNumberFormat="0" applyFill="0" applyAlignment="0" applyProtection="0"/>
    <xf numFmtId="0" fontId="23"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21" fillId="7" borderId="1" applyNumberFormat="0" applyAlignment="0" applyProtection="0"/>
    <xf numFmtId="0" fontId="10" fillId="0" borderId="6" applyNumberFormat="0" applyFill="0" applyAlignment="0" applyProtection="0"/>
    <xf numFmtId="0" fontId="20" fillId="22" borderId="0" applyNumberFormat="0" applyBorder="0" applyAlignment="0" applyProtection="0"/>
    <xf numFmtId="0" fontId="28" fillId="23" borderId="7" applyNumberFormat="0" applyFont="0" applyAlignment="0" applyProtection="0"/>
    <xf numFmtId="0" fontId="25" fillId="20" borderId="8" applyNumberFormat="0" applyAlignment="0" applyProtection="0"/>
    <xf numFmtId="0" fontId="18" fillId="0" borderId="0" applyNumberFormat="0" applyFill="0" applyBorder="0" applyAlignment="0" applyProtection="0"/>
    <xf numFmtId="0" fontId="9" fillId="0" borderId="9" applyNumberFormat="0" applyFill="0" applyAlignment="0" applyProtection="0"/>
    <xf numFmtId="0" fontId="17" fillId="0" borderId="0" applyNumberFormat="0" applyFill="0" applyBorder="0" applyAlignment="0" applyProtection="0"/>
  </cellStyleXfs>
  <cellXfs count="212">
    <xf numFmtId="0" fontId="0" fillId="0" borderId="0" xfId="0"/>
    <xf numFmtId="0" fontId="2" fillId="0" borderId="0" xfId="0" applyFont="1" applyAlignment="1">
      <alignment horizontal="center"/>
    </xf>
    <xf numFmtId="0" fontId="3" fillId="0" borderId="0" xfId="0" applyFont="1"/>
    <xf numFmtId="0" fontId="2" fillId="0" borderId="0" xfId="0" applyFont="1"/>
    <xf numFmtId="182" fontId="3" fillId="0" borderId="0" xfId="0" applyNumberFormat="1" applyFont="1"/>
    <xf numFmtId="0" fontId="1" fillId="0" borderId="0" xfId="0" applyFont="1"/>
    <xf numFmtId="182" fontId="27" fillId="0" borderId="0" xfId="0" applyNumberFormat="1" applyFont="1"/>
    <xf numFmtId="0" fontId="2" fillId="0" borderId="10" xfId="0" applyFont="1" applyBorder="1" applyAlignment="1">
      <alignment horizontal="center" vertical="center"/>
    </xf>
    <xf numFmtId="0" fontId="38" fillId="0" borderId="10" xfId="0" applyFont="1" applyBorder="1" applyAlignment="1">
      <alignment horizontal="center" vertical="center"/>
    </xf>
    <xf numFmtId="0" fontId="38" fillId="0" borderId="10" xfId="0" applyFont="1" applyBorder="1" applyAlignment="1">
      <alignment horizontal="center" vertical="center" wrapText="1"/>
    </xf>
    <xf numFmtId="182" fontId="3" fillId="0" borderId="0" xfId="0" applyNumberFormat="1" applyFont="1" applyAlignment="1">
      <alignment horizontal="center"/>
    </xf>
    <xf numFmtId="0" fontId="2" fillId="0" borderId="10" xfId="0" applyFont="1" applyBorder="1" applyAlignment="1">
      <alignment vertical="center"/>
    </xf>
    <xf numFmtId="3" fontId="38" fillId="0" borderId="10" xfId="0" applyNumberFormat="1" applyFont="1" applyBorder="1" applyAlignment="1">
      <alignment horizontal="center" vertical="center"/>
    </xf>
    <xf numFmtId="0" fontId="38" fillId="0" borderId="10" xfId="0" applyFont="1" applyBorder="1" applyAlignment="1">
      <alignment vertical="center" wrapText="1"/>
    </xf>
    <xf numFmtId="0" fontId="2" fillId="0" borderId="10" xfId="0" applyFont="1" applyBorder="1" applyAlignment="1">
      <alignment horizontal="center"/>
    </xf>
    <xf numFmtId="0" fontId="38" fillId="0" borderId="10" xfId="0" quotePrefix="1" applyFont="1" applyBorder="1" applyAlignment="1">
      <alignment vertical="center" wrapText="1"/>
    </xf>
    <xf numFmtId="0" fontId="2" fillId="0" borderId="0" xfId="0" applyFont="1" applyAlignment="1">
      <alignment vertical="center"/>
    </xf>
    <xf numFmtId="182" fontId="3" fillId="0" borderId="0" xfId="0" applyNumberFormat="1" applyFont="1" applyAlignment="1">
      <alignment vertical="center"/>
    </xf>
    <xf numFmtId="0" fontId="39" fillId="24" borderId="10" xfId="0" applyFont="1" applyFill="1" applyBorder="1" applyAlignment="1">
      <alignment vertical="center" wrapText="1"/>
    </xf>
    <xf numFmtId="0" fontId="2" fillId="0" borderId="10" xfId="0" applyFont="1" applyBorder="1"/>
    <xf numFmtId="0" fontId="38" fillId="0" borderId="10" xfId="0" applyFont="1" applyBorder="1" applyAlignment="1">
      <alignment horizontal="center"/>
    </xf>
    <xf numFmtId="0" fontId="38" fillId="0" borderId="11" xfId="0" applyFont="1" applyBorder="1" applyAlignment="1">
      <alignment horizontal="center" wrapText="1"/>
    </xf>
    <xf numFmtId="0" fontId="38" fillId="0" borderId="11" xfId="0" applyFont="1" applyBorder="1"/>
    <xf numFmtId="0" fontId="38" fillId="0" borderId="10" xfId="0" applyFont="1" applyBorder="1" applyAlignment="1">
      <alignment wrapText="1"/>
    </xf>
    <xf numFmtId="0" fontId="38" fillId="0" borderId="12" xfId="0" applyFont="1" applyBorder="1" applyAlignment="1">
      <alignment horizontal="center" vertical="center" wrapText="1"/>
    </xf>
    <xf numFmtId="0" fontId="38" fillId="0" borderId="13" xfId="0" applyFont="1" applyBorder="1" applyAlignment="1">
      <alignment vertical="center" wrapText="1"/>
    </xf>
    <xf numFmtId="0" fontId="1" fillId="0" borderId="12" xfId="0" applyFont="1" applyBorder="1"/>
    <xf numFmtId="0" fontId="38" fillId="0" borderId="10" xfId="0" applyFont="1" applyBorder="1" applyAlignment="1">
      <alignment horizontal="center" wrapText="1"/>
    </xf>
    <xf numFmtId="0" fontId="38" fillId="0" borderId="10" xfId="0" applyFont="1" applyBorder="1"/>
    <xf numFmtId="0" fontId="38" fillId="0" borderId="10" xfId="0" applyFont="1" applyBorder="1" applyAlignment="1">
      <alignment vertical="center"/>
    </xf>
    <xf numFmtId="3" fontId="38" fillId="0" borderId="10" xfId="0" applyNumberFormat="1" applyFont="1" applyBorder="1" applyAlignment="1">
      <alignment horizontal="center"/>
    </xf>
    <xf numFmtId="0" fontId="2" fillId="0" borderId="12" xfId="0" applyFont="1" applyBorder="1" applyAlignment="1">
      <alignment horizontal="center" vertical="center"/>
    </xf>
    <xf numFmtId="0" fontId="40" fillId="0" borderId="10" xfId="0" applyFont="1" applyBorder="1" applyAlignment="1">
      <alignment horizontal="center" vertical="center"/>
    </xf>
    <xf numFmtId="0" fontId="41" fillId="0" borderId="10" xfId="0" applyFont="1" applyBorder="1" applyAlignment="1">
      <alignment horizontal="center" vertical="center" wrapText="1"/>
    </xf>
    <xf numFmtId="0" fontId="41" fillId="0" borderId="10" xfId="0" applyFont="1" applyBorder="1" applyAlignment="1">
      <alignment vertical="center"/>
    </xf>
    <xf numFmtId="0" fontId="40" fillId="0" borderId="10" xfId="0" applyFont="1" applyBorder="1" applyAlignment="1">
      <alignment vertical="center" wrapText="1"/>
    </xf>
    <xf numFmtId="0" fontId="2" fillId="0" borderId="12" xfId="0" applyFont="1" applyBorder="1"/>
    <xf numFmtId="0" fontId="38" fillId="0" borderId="13" xfId="0" applyFont="1" applyBorder="1" applyAlignment="1">
      <alignment horizontal="center"/>
    </xf>
    <xf numFmtId="0" fontId="2" fillId="0" borderId="10" xfId="0" applyFont="1" applyBorder="1" applyAlignment="1">
      <alignment wrapText="1"/>
    </xf>
    <xf numFmtId="0" fontId="2" fillId="0" borderId="12" xfId="0" applyFont="1" applyBorder="1" applyAlignment="1">
      <alignment vertical="center"/>
    </xf>
    <xf numFmtId="0" fontId="38" fillId="0" borderId="13" xfId="0" applyFont="1" applyBorder="1" applyAlignment="1">
      <alignment horizontal="center" vertical="center"/>
    </xf>
    <xf numFmtId="0" fontId="42" fillId="0" borderId="10" xfId="0" applyFont="1" applyBorder="1" applyAlignment="1">
      <alignment horizontal="center" vertical="center" wrapText="1"/>
    </xf>
    <xf numFmtId="0" fontId="42" fillId="0" borderId="10" xfId="0" applyFont="1" applyBorder="1" applyAlignment="1">
      <alignment vertical="center" wrapText="1"/>
    </xf>
    <xf numFmtId="0" fontId="2" fillId="0" borderId="10" xfId="0" applyFont="1" applyBorder="1" applyAlignment="1">
      <alignment vertical="center" wrapText="1"/>
    </xf>
    <xf numFmtId="0" fontId="6" fillId="0" borderId="10" xfId="0" applyFont="1" applyBorder="1"/>
    <xf numFmtId="0" fontId="2" fillId="0" borderId="12" xfId="0" applyFont="1" applyBorder="1" applyAlignment="1">
      <alignment horizontal="center"/>
    </xf>
    <xf numFmtId="0" fontId="38" fillId="0" borderId="14" xfId="0" applyFont="1" applyBorder="1" applyAlignment="1">
      <alignment horizontal="center"/>
    </xf>
    <xf numFmtId="0" fontId="2" fillId="0" borderId="13" xfId="0" applyFont="1" applyBorder="1" applyAlignment="1">
      <alignment wrapText="1"/>
    </xf>
    <xf numFmtId="0" fontId="1" fillId="25" borderId="12" xfId="0" applyFont="1" applyFill="1" applyBorder="1"/>
    <xf numFmtId="0" fontId="1" fillId="0" borderId="14" xfId="0" applyFont="1" applyBorder="1"/>
    <xf numFmtId="0" fontId="1" fillId="0" borderId="10" xfId="0" applyFont="1" applyBorder="1" applyAlignment="1">
      <alignment horizontal="center"/>
    </xf>
    <xf numFmtId="0" fontId="38" fillId="0" borderId="12" xfId="0" applyFont="1" applyBorder="1"/>
    <xf numFmtId="0" fontId="1" fillId="0" borderId="10" xfId="0" applyFont="1" applyBorder="1"/>
    <xf numFmtId="0" fontId="1" fillId="0" borderId="13" xfId="0" applyFont="1" applyBorder="1" applyAlignment="1">
      <alignment wrapText="1"/>
    </xf>
    <xf numFmtId="0" fontId="2" fillId="0" borderId="10" xfId="0" applyFont="1" applyBorder="1" applyAlignment="1">
      <alignment horizontal="left" vertical="center" wrapText="1"/>
    </xf>
    <xf numFmtId="0" fontId="42" fillId="0" borderId="10" xfId="0" applyFont="1" applyBorder="1" applyAlignment="1">
      <alignment horizontal="left" vertical="center"/>
    </xf>
    <xf numFmtId="3" fontId="3" fillId="0" borderId="0" xfId="0" applyNumberFormat="1" applyFont="1"/>
    <xf numFmtId="14" fontId="2" fillId="0" borderId="0" xfId="0" applyNumberFormat="1" applyFont="1"/>
    <xf numFmtId="14" fontId="2" fillId="0" borderId="0" xfId="0" applyNumberFormat="1" applyFont="1" applyAlignment="1">
      <alignment horizontal="center"/>
    </xf>
    <xf numFmtId="0" fontId="7" fillId="0" borderId="0" xfId="0" applyFont="1" applyAlignment="1">
      <alignment horizontal="center"/>
    </xf>
    <xf numFmtId="14" fontId="7" fillId="0" borderId="0" xfId="0" applyNumberFormat="1" applyFont="1" applyAlignment="1">
      <alignment horizontal="center"/>
    </xf>
    <xf numFmtId="0" fontId="3" fillId="0" borderId="0" xfId="0" applyFont="1" applyAlignment="1">
      <alignment horizontal="center"/>
    </xf>
    <xf numFmtId="49" fontId="7" fillId="0" borderId="0" xfId="0" applyNumberFormat="1" applyFont="1"/>
    <xf numFmtId="49" fontId="7" fillId="0" borderId="0" xfId="0" applyNumberFormat="1" applyFont="1" applyAlignment="1">
      <alignment horizontal="center"/>
    </xf>
    <xf numFmtId="0" fontId="8" fillId="0" borderId="0" xfId="0" applyFont="1"/>
    <xf numFmtId="14" fontId="43" fillId="0" borderId="0" xfId="0" quotePrefix="1" applyNumberFormat="1" applyFont="1" applyAlignment="1">
      <alignment horizontal="center" vertical="center"/>
    </xf>
    <xf numFmtId="14" fontId="3" fillId="0" borderId="0" xfId="0" quotePrefix="1" applyNumberFormat="1" applyFont="1" applyAlignment="1">
      <alignment horizontal="center"/>
    </xf>
    <xf numFmtId="0" fontId="1" fillId="0" borderId="13" xfId="0" applyFont="1" applyBorder="1"/>
    <xf numFmtId="3" fontId="43" fillId="0" borderId="0" xfId="0" applyNumberFormat="1" applyFont="1" applyAlignment="1">
      <alignment horizontal="center" vertical="center"/>
    </xf>
    <xf numFmtId="0" fontId="40" fillId="0" borderId="10" xfId="0" applyFont="1" applyBorder="1" applyAlignment="1">
      <alignment horizontal="center"/>
    </xf>
    <xf numFmtId="0" fontId="40" fillId="0" borderId="14" xfId="0" applyFont="1" applyBorder="1"/>
    <xf numFmtId="0" fontId="40" fillId="0" borderId="13" xfId="0" applyFont="1" applyBorder="1"/>
    <xf numFmtId="0" fontId="40" fillId="0" borderId="13" xfId="0" applyFont="1" applyBorder="1" applyAlignment="1">
      <alignment wrapText="1"/>
    </xf>
    <xf numFmtId="0" fontId="44" fillId="0" borderId="0" xfId="0" applyFont="1" applyFill="1"/>
    <xf numFmtId="182" fontId="44" fillId="0" borderId="0" xfId="0" applyNumberFormat="1" applyFont="1" applyFill="1"/>
    <xf numFmtId="182" fontId="44" fillId="0" borderId="0" xfId="0" applyNumberFormat="1" applyFont="1" applyFill="1" applyAlignment="1">
      <alignment horizontal="center" vertical="top"/>
    </xf>
    <xf numFmtId="182" fontId="44" fillId="0" borderId="0" xfId="0" applyNumberFormat="1" applyFont="1" applyFill="1" applyAlignment="1">
      <alignment horizontal="left" vertical="top"/>
    </xf>
    <xf numFmtId="182" fontId="44" fillId="0" borderId="0" xfId="0" applyNumberFormat="1" applyFont="1" applyFill="1" applyAlignment="1">
      <alignment horizontal="center" vertical="center"/>
    </xf>
    <xf numFmtId="0" fontId="44" fillId="0" borderId="0" xfId="0" applyFont="1" applyFill="1" applyAlignment="1"/>
    <xf numFmtId="0" fontId="44" fillId="0" borderId="0" xfId="0" applyFont="1" applyFill="1" applyAlignment="1">
      <alignment horizontal="left" vertical="top"/>
    </xf>
    <xf numFmtId="0" fontId="44" fillId="0" borderId="0" xfId="0" applyFont="1" applyFill="1" applyAlignment="1">
      <alignment vertical="center"/>
    </xf>
    <xf numFmtId="0" fontId="44" fillId="0" borderId="0" xfId="0" applyFont="1" applyFill="1" applyAlignment="1">
      <alignment horizontal="center"/>
    </xf>
    <xf numFmtId="0" fontId="44" fillId="0" borderId="0" xfId="0" applyFont="1" applyFill="1" applyAlignment="1">
      <alignment horizontal="center" vertical="center"/>
    </xf>
    <xf numFmtId="182" fontId="44" fillId="0" borderId="0" xfId="0" applyNumberFormat="1" applyFont="1" applyFill="1" applyAlignment="1">
      <alignment wrapText="1"/>
    </xf>
    <xf numFmtId="182" fontId="44" fillId="0" borderId="0" xfId="0" applyNumberFormat="1" applyFont="1" applyFill="1" applyAlignment="1">
      <alignment horizontal="center" vertical="top" wrapText="1"/>
    </xf>
    <xf numFmtId="0" fontId="44" fillId="0" borderId="0" xfId="0" applyFont="1" applyFill="1" applyAlignment="1">
      <alignment horizontal="center" vertical="top"/>
    </xf>
    <xf numFmtId="14" fontId="44" fillId="0" borderId="0" xfId="0" applyNumberFormat="1" applyFont="1" applyFill="1" applyAlignment="1">
      <alignment horizontal="center" vertical="center"/>
    </xf>
    <xf numFmtId="182" fontId="44" fillId="0" borderId="0" xfId="0" applyNumberFormat="1" applyFont="1" applyFill="1" applyAlignment="1">
      <alignment horizontal="center"/>
    </xf>
    <xf numFmtId="0" fontId="44" fillId="0" borderId="10" xfId="0" applyFont="1" applyFill="1" applyBorder="1" applyAlignment="1">
      <alignment horizontal="center" vertical="center" wrapText="1"/>
    </xf>
    <xf numFmtId="0" fontId="44" fillId="0" borderId="10" xfId="0" applyFont="1" applyFill="1" applyBorder="1" applyAlignment="1">
      <alignment horizontal="left" vertical="center" wrapText="1"/>
    </xf>
    <xf numFmtId="0" fontId="44" fillId="0" borderId="10" xfId="0" applyNumberFormat="1" applyFont="1" applyFill="1" applyBorder="1" applyAlignment="1">
      <alignment horizontal="center" vertical="center" wrapText="1"/>
    </xf>
    <xf numFmtId="3" fontId="44" fillId="0" borderId="10" xfId="0" applyNumberFormat="1" applyFont="1" applyFill="1" applyBorder="1" applyAlignment="1">
      <alignment horizontal="center" vertical="center" wrapText="1"/>
    </xf>
    <xf numFmtId="0" fontId="44" fillId="0" borderId="10" xfId="0" applyNumberFormat="1" applyFont="1" applyFill="1" applyBorder="1" applyAlignment="1">
      <alignment horizontal="left" vertical="center" wrapText="1"/>
    </xf>
    <xf numFmtId="182" fontId="44" fillId="0" borderId="10" xfId="0" applyNumberFormat="1" applyFont="1" applyFill="1" applyBorder="1" applyAlignment="1">
      <alignment horizontal="left" vertical="center" wrapText="1"/>
    </xf>
    <xf numFmtId="3" fontId="44" fillId="0" borderId="0" xfId="0" applyNumberFormat="1" applyFont="1" applyFill="1" applyAlignment="1">
      <alignment horizontal="center" vertical="center" wrapText="1"/>
    </xf>
    <xf numFmtId="182" fontId="44" fillId="0" borderId="0" xfId="0" applyNumberFormat="1" applyFont="1" applyFill="1" applyAlignment="1">
      <alignment horizontal="center" vertical="center" wrapText="1"/>
    </xf>
    <xf numFmtId="0" fontId="44" fillId="0" borderId="0" xfId="0" applyFont="1" applyFill="1" applyAlignment="1">
      <alignment horizontal="center" vertical="center" wrapText="1"/>
    </xf>
    <xf numFmtId="0" fontId="44" fillId="0" borderId="10" xfId="0" applyFont="1" applyFill="1" applyBorder="1" applyAlignment="1">
      <alignment horizontal="center" vertical="center"/>
    </xf>
    <xf numFmtId="0" fontId="44" fillId="0" borderId="10" xfId="0" applyNumberFormat="1" applyFont="1" applyFill="1" applyBorder="1" applyAlignment="1">
      <alignment horizontal="center" vertical="center"/>
    </xf>
    <xf numFmtId="3" fontId="44" fillId="0" borderId="10" xfId="0" applyNumberFormat="1" applyFont="1" applyFill="1" applyBorder="1" applyAlignment="1">
      <alignment horizontal="center" vertical="center"/>
    </xf>
    <xf numFmtId="0" fontId="44" fillId="0" borderId="10" xfId="0" quotePrefix="1" applyNumberFormat="1" applyFont="1" applyFill="1" applyBorder="1" applyAlignment="1">
      <alignment horizontal="left" vertical="center" wrapText="1"/>
    </xf>
    <xf numFmtId="0" fontId="44" fillId="0" borderId="10" xfId="0" quotePrefix="1" applyNumberFormat="1" applyFont="1" applyFill="1" applyBorder="1" applyAlignment="1">
      <alignment vertical="center" wrapText="1"/>
    </xf>
    <xf numFmtId="0" fontId="44" fillId="0" borderId="10" xfId="0" quotePrefix="1" applyNumberFormat="1" applyFont="1" applyFill="1" applyBorder="1" applyAlignment="1">
      <alignment horizontal="center" vertical="center" wrapText="1"/>
    </xf>
    <xf numFmtId="3" fontId="44" fillId="0" borderId="0" xfId="0" applyNumberFormat="1" applyFont="1" applyFill="1" applyAlignment="1">
      <alignment horizontal="center" vertical="center"/>
    </xf>
    <xf numFmtId="182" fontId="44" fillId="0" borderId="0" xfId="0" applyNumberFormat="1" applyFont="1" applyFill="1" applyAlignment="1">
      <alignment vertical="center"/>
    </xf>
    <xf numFmtId="0" fontId="44" fillId="0" borderId="10" xfId="0" applyFont="1" applyFill="1" applyBorder="1" applyAlignment="1">
      <alignment horizontal="left" vertical="center"/>
    </xf>
    <xf numFmtId="0" fontId="44" fillId="0" borderId="10" xfId="0" applyFont="1" applyFill="1" applyBorder="1" applyAlignment="1">
      <alignment vertical="center"/>
    </xf>
    <xf numFmtId="0" fontId="44" fillId="0" borderId="10" xfId="0" applyNumberFormat="1" applyFont="1" applyFill="1" applyBorder="1" applyAlignment="1">
      <alignment horizontal="left" vertical="center"/>
    </xf>
    <xf numFmtId="182" fontId="44" fillId="0" borderId="10" xfId="0" applyNumberFormat="1" applyFont="1" applyFill="1" applyBorder="1" applyAlignment="1">
      <alignment horizontal="left" vertical="center"/>
    </xf>
    <xf numFmtId="0" fontId="44" fillId="0" borderId="10" xfId="0" applyNumberFormat="1" applyFont="1" applyFill="1" applyBorder="1" applyAlignment="1">
      <alignment horizontal="left" vertical="top" wrapText="1"/>
    </xf>
    <xf numFmtId="3" fontId="44" fillId="0" borderId="10" xfId="0" applyNumberFormat="1" applyFont="1" applyFill="1" applyBorder="1" applyAlignment="1">
      <alignment horizontal="center" vertical="top"/>
    </xf>
    <xf numFmtId="182" fontId="44" fillId="0" borderId="10" xfId="0" applyNumberFormat="1" applyFont="1" applyFill="1" applyBorder="1" applyAlignment="1">
      <alignment horizontal="left" vertical="top"/>
    </xf>
    <xf numFmtId="0" fontId="44" fillId="0" borderId="10" xfId="0" applyNumberFormat="1" applyFont="1" applyFill="1" applyBorder="1" applyAlignment="1">
      <alignment horizontal="center"/>
    </xf>
    <xf numFmtId="0" fontId="45" fillId="0" borderId="10" xfId="0" applyNumberFormat="1" applyFont="1" applyFill="1" applyBorder="1" applyAlignment="1">
      <alignment horizontal="left" vertical="top"/>
    </xf>
    <xf numFmtId="0" fontId="44" fillId="0" borderId="10" xfId="0" applyNumberFormat="1" applyFont="1" applyFill="1" applyBorder="1" applyAlignment="1">
      <alignment wrapText="1"/>
    </xf>
    <xf numFmtId="3" fontId="44" fillId="0" borderId="10" xfId="0" applyNumberFormat="1" applyFont="1" applyFill="1" applyBorder="1" applyAlignment="1">
      <alignment horizontal="center"/>
    </xf>
    <xf numFmtId="0" fontId="44" fillId="0" borderId="10" xfId="0" applyNumberFormat="1" applyFont="1" applyFill="1" applyBorder="1" applyAlignment="1">
      <alignment horizontal="left" vertical="top"/>
    </xf>
    <xf numFmtId="0" fontId="44" fillId="0" borderId="10" xfId="0" applyFont="1" applyFill="1" applyBorder="1" applyAlignment="1"/>
    <xf numFmtId="0" fontId="44" fillId="0" borderId="10" xfId="0" applyNumberFormat="1" applyFont="1" applyFill="1" applyBorder="1" applyAlignment="1">
      <alignment vertical="center" wrapText="1"/>
    </xf>
    <xf numFmtId="3" fontId="44" fillId="0" borderId="0" xfId="0" applyNumberFormat="1" applyFont="1" applyFill="1"/>
    <xf numFmtId="3" fontId="44" fillId="0" borderId="0" xfId="0" applyNumberFormat="1" applyFont="1" applyFill="1" applyAlignment="1">
      <alignment horizontal="center" vertical="top"/>
    </xf>
    <xf numFmtId="14" fontId="44" fillId="0" borderId="0" xfId="0" applyNumberFormat="1" applyFont="1" applyFill="1"/>
    <xf numFmtId="14" fontId="44" fillId="0" borderId="0" xfId="0" applyNumberFormat="1" applyFont="1" applyFill="1" applyAlignment="1">
      <alignment horizontal="center"/>
    </xf>
    <xf numFmtId="0" fontId="44" fillId="0" borderId="0" xfId="0" applyFont="1" applyFill="1" applyBorder="1"/>
    <xf numFmtId="0" fontId="44" fillId="0" borderId="0" xfId="0" applyFont="1" applyFill="1" applyBorder="1" applyAlignment="1">
      <alignment horizontal="left" vertical="top"/>
    </xf>
    <xf numFmtId="0" fontId="44" fillId="0" borderId="0" xfId="0" applyFont="1" applyFill="1" applyBorder="1" applyAlignment="1">
      <alignment horizontal="center"/>
    </xf>
    <xf numFmtId="0" fontId="46" fillId="0" borderId="0" xfId="0" applyFont="1" applyFill="1" applyBorder="1" applyAlignment="1">
      <alignment horizontal="center"/>
    </xf>
    <xf numFmtId="14" fontId="46" fillId="0" borderId="0" xfId="0" applyNumberFormat="1" applyFont="1" applyFill="1" applyBorder="1" applyAlignment="1">
      <alignment horizontal="center"/>
    </xf>
    <xf numFmtId="49" fontId="46" fillId="0" borderId="0" xfId="0" applyNumberFormat="1" applyFont="1" applyFill="1" applyBorder="1"/>
    <xf numFmtId="49" fontId="46" fillId="0" borderId="0" xfId="0" applyNumberFormat="1" applyFont="1" applyFill="1" applyBorder="1" applyAlignment="1">
      <alignment horizontal="center"/>
    </xf>
    <xf numFmtId="182" fontId="47" fillId="0" borderId="0" xfId="0" applyNumberFormat="1" applyFont="1" applyFill="1" applyAlignment="1">
      <alignment horizontal="left" vertical="top"/>
    </xf>
    <xf numFmtId="3" fontId="47" fillId="0" borderId="10" xfId="0" applyNumberFormat="1" applyFont="1" applyFill="1" applyBorder="1" applyAlignment="1">
      <alignment horizontal="left" vertical="center" wrapText="1"/>
    </xf>
    <xf numFmtId="3" fontId="47" fillId="0" borderId="10" xfId="0" quotePrefix="1" applyNumberFormat="1" applyFont="1" applyFill="1" applyBorder="1" applyAlignment="1">
      <alignment horizontal="left" vertical="center" wrapText="1"/>
    </xf>
    <xf numFmtId="3" fontId="47" fillId="0" borderId="10" xfId="0" applyNumberFormat="1" applyFont="1" applyFill="1" applyBorder="1" applyAlignment="1">
      <alignment horizontal="left" vertical="center"/>
    </xf>
    <xf numFmtId="3" fontId="47" fillId="0" borderId="10" xfId="0" applyNumberFormat="1" applyFont="1" applyFill="1" applyBorder="1" applyAlignment="1">
      <alignment horizontal="left" vertical="top"/>
    </xf>
    <xf numFmtId="3" fontId="47" fillId="0" borderId="0" xfId="0" applyNumberFormat="1" applyFont="1" applyFill="1" applyAlignment="1">
      <alignment horizontal="left" vertical="top"/>
    </xf>
    <xf numFmtId="0" fontId="44" fillId="0" borderId="10" xfId="0" applyNumberFormat="1" applyFont="1" applyFill="1" applyBorder="1" applyAlignment="1">
      <alignment horizontal="center" wrapText="1"/>
    </xf>
    <xf numFmtId="0" fontId="46" fillId="26" borderId="10" xfId="0" applyFont="1" applyFill="1" applyBorder="1" applyAlignment="1"/>
    <xf numFmtId="0" fontId="48" fillId="26" borderId="10" xfId="0" applyFont="1" applyFill="1" applyBorder="1" applyAlignment="1"/>
    <xf numFmtId="0" fontId="46" fillId="26" borderId="10" xfId="0" applyFont="1" applyFill="1" applyBorder="1" applyAlignment="1">
      <alignment vertical="center"/>
    </xf>
    <xf numFmtId="0" fontId="48" fillId="26" borderId="10" xfId="0" applyFont="1" applyFill="1" applyBorder="1" applyAlignment="1">
      <alignment vertical="center"/>
    </xf>
    <xf numFmtId="0" fontId="44" fillId="0" borderId="0" xfId="0" applyFont="1" applyFill="1" applyAlignment="1">
      <alignment horizontal="center"/>
    </xf>
    <xf numFmtId="0" fontId="46" fillId="27" borderId="10" xfId="0" applyFont="1" applyFill="1" applyBorder="1" applyAlignment="1">
      <alignment horizontal="center" vertical="center"/>
    </xf>
    <xf numFmtId="0" fontId="46" fillId="27" borderId="10" xfId="0" applyFont="1" applyFill="1" applyBorder="1" applyAlignment="1">
      <alignment horizontal="center" vertical="center" wrapText="1"/>
    </xf>
    <xf numFmtId="14" fontId="46" fillId="27" borderId="10" xfId="0" quotePrefix="1" applyNumberFormat="1" applyFont="1" applyFill="1" applyBorder="1" applyAlignment="1">
      <alignment horizontal="center" vertical="center" wrapText="1"/>
    </xf>
    <xf numFmtId="14" fontId="48" fillId="27" borderId="10" xfId="0" quotePrefix="1" applyNumberFormat="1" applyFont="1" applyFill="1" applyBorder="1" applyAlignment="1">
      <alignment horizontal="center" vertical="center" wrapText="1"/>
    </xf>
    <xf numFmtId="0" fontId="45" fillId="0" borderId="0" xfId="0" applyFont="1" applyFill="1" applyAlignment="1">
      <alignment horizontal="right"/>
    </xf>
    <xf numFmtId="182" fontId="44" fillId="0" borderId="0" xfId="0" applyNumberFormat="1" applyFont="1" applyFill="1" applyAlignment="1">
      <alignment horizontal="center" vertical="top"/>
    </xf>
    <xf numFmtId="0" fontId="44" fillId="0" borderId="0" xfId="0" applyFont="1" applyFill="1" applyAlignment="1">
      <alignment horizontal="left" vertical="center"/>
    </xf>
    <xf numFmtId="189" fontId="49" fillId="28" borderId="15" xfId="28" applyNumberFormat="1" applyFont="1" applyFill="1" applyBorder="1" applyAlignment="1">
      <alignment horizontal="left" vertical="center" wrapText="1"/>
    </xf>
    <xf numFmtId="0" fontId="50" fillId="0" borderId="10" xfId="0" applyNumberFormat="1" applyFont="1" applyFill="1" applyBorder="1" applyAlignment="1">
      <alignment horizontal="center" vertical="center"/>
    </xf>
    <xf numFmtId="0" fontId="50" fillId="0" borderId="10" xfId="0" applyNumberFormat="1" applyFont="1" applyFill="1" applyBorder="1" applyAlignment="1">
      <alignment horizontal="center"/>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9" fillId="0" borderId="10" xfId="0" applyFont="1" applyBorder="1" applyAlignment="1">
      <alignment horizontal="center" vertical="center" wrapText="1"/>
    </xf>
    <xf numFmtId="0" fontId="44" fillId="0" borderId="16" xfId="0" applyNumberFormat="1" applyFont="1" applyFill="1" applyBorder="1" applyAlignment="1">
      <alignment horizontal="center" vertical="center"/>
    </xf>
    <xf numFmtId="3" fontId="44" fillId="0" borderId="16" xfId="0" applyNumberFormat="1" applyFont="1" applyFill="1" applyBorder="1" applyAlignment="1">
      <alignment horizontal="center" vertical="center"/>
    </xf>
    <xf numFmtId="0" fontId="46" fillId="27" borderId="10" xfId="0" applyFont="1" applyFill="1" applyBorder="1" applyAlignment="1">
      <alignment horizontal="center" vertical="top"/>
    </xf>
    <xf numFmtId="0" fontId="46" fillId="27" borderId="10" xfId="0" applyFont="1" applyFill="1" applyBorder="1" applyAlignment="1">
      <alignment horizontal="center" vertical="top" wrapText="1"/>
    </xf>
    <xf numFmtId="14" fontId="46" fillId="27" borderId="10" xfId="0" quotePrefix="1" applyNumberFormat="1" applyFont="1" applyFill="1" applyBorder="1" applyAlignment="1">
      <alignment horizontal="center" vertical="top" wrapText="1"/>
    </xf>
    <xf numFmtId="182" fontId="47" fillId="0" borderId="10" xfId="0" applyNumberFormat="1" applyFont="1" applyFill="1" applyBorder="1" applyAlignment="1">
      <alignment horizontal="left" vertical="center" wrapText="1"/>
    </xf>
    <xf numFmtId="0" fontId="47" fillId="0" borderId="10" xfId="0" quotePrefix="1" applyNumberFormat="1" applyFont="1" applyFill="1" applyBorder="1" applyAlignment="1">
      <alignment horizontal="left" vertical="center" wrapText="1"/>
    </xf>
    <xf numFmtId="0" fontId="47" fillId="0" borderId="10" xfId="0" applyNumberFormat="1" applyFont="1" applyFill="1" applyBorder="1" applyAlignment="1">
      <alignment horizontal="left" vertical="center" wrapText="1"/>
    </xf>
    <xf numFmtId="182" fontId="47" fillId="0" borderId="10" xfId="0" applyNumberFormat="1" applyFont="1" applyFill="1" applyBorder="1" applyAlignment="1">
      <alignment horizontal="left" vertical="center"/>
    </xf>
    <xf numFmtId="182" fontId="47" fillId="0" borderId="10" xfId="0" applyNumberFormat="1" applyFont="1" applyFill="1" applyBorder="1" applyAlignment="1">
      <alignment horizontal="left" vertical="top"/>
    </xf>
    <xf numFmtId="0" fontId="44" fillId="0" borderId="10" xfId="0" applyFont="1" applyFill="1" applyBorder="1" applyAlignment="1">
      <alignment vertical="center" wrapText="1"/>
    </xf>
    <xf numFmtId="0" fontId="47" fillId="0" borderId="10" xfId="0" applyNumberFormat="1" applyFont="1" applyFill="1" applyBorder="1" applyAlignment="1">
      <alignment horizontal="center" vertical="center" wrapText="1"/>
    </xf>
    <xf numFmtId="0" fontId="46" fillId="26" borderId="10" xfId="0" applyFont="1" applyFill="1" applyBorder="1" applyAlignment="1">
      <alignment horizontal="center" vertical="center"/>
    </xf>
    <xf numFmtId="0" fontId="44" fillId="0" borderId="0" xfId="0" applyFont="1" applyFill="1" applyBorder="1" applyAlignment="1">
      <alignment horizontal="center" vertical="center"/>
    </xf>
    <xf numFmtId="14" fontId="46" fillId="0" borderId="0" xfId="0" applyNumberFormat="1" applyFont="1" applyFill="1" applyBorder="1" applyAlignment="1">
      <alignment horizontal="center" vertical="center"/>
    </xf>
    <xf numFmtId="0" fontId="44" fillId="0" borderId="0" xfId="0" applyFont="1" applyFill="1" applyAlignment="1">
      <alignment horizontal="center"/>
    </xf>
    <xf numFmtId="182" fontId="44" fillId="0" borderId="0" xfId="0" applyNumberFormat="1" applyFont="1" applyFill="1" applyAlignment="1">
      <alignment horizontal="center" vertical="top"/>
    </xf>
    <xf numFmtId="3" fontId="44" fillId="0" borderId="10" xfId="0" applyNumberFormat="1" applyFont="1" applyFill="1" applyBorder="1" applyAlignment="1">
      <alignment horizontal="left" vertical="center"/>
    </xf>
    <xf numFmtId="182" fontId="51" fillId="0" borderId="10" xfId="0" applyNumberFormat="1" applyFont="1" applyFill="1" applyBorder="1" applyAlignment="1">
      <alignment horizontal="left" vertical="center" wrapText="1"/>
    </xf>
    <xf numFmtId="0" fontId="51" fillId="0" borderId="10" xfId="0" applyNumberFormat="1" applyFont="1" applyFill="1" applyBorder="1" applyAlignment="1">
      <alignment horizontal="left" vertical="center" wrapText="1"/>
    </xf>
    <xf numFmtId="0" fontId="49" fillId="0" borderId="10" xfId="0" applyFont="1" applyBorder="1" applyAlignment="1">
      <alignment horizontal="left" vertic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3" fontId="44" fillId="0" borderId="10" xfId="0" applyNumberFormat="1" applyFont="1" applyFill="1" applyBorder="1" applyAlignment="1">
      <alignment horizontal="left" vertic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7" fillId="28" borderId="10" xfId="0" quotePrefix="1" applyNumberFormat="1" applyFont="1" applyFill="1" applyBorder="1" applyAlignment="1">
      <alignment horizontal="left" vertic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182" fontId="52" fillId="0" borderId="10" xfId="0" applyNumberFormat="1" applyFont="1" applyFill="1" applyBorder="1" applyAlignment="1">
      <alignment horizontal="left" vertic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4" fillId="0" borderId="0" xfId="0" applyFont="1" applyFill="1" applyAlignment="1">
      <alignment horizontal="center"/>
    </xf>
    <xf numFmtId="182" fontId="44" fillId="0" borderId="0" xfId="0" applyNumberFormat="1" applyFont="1" applyFill="1" applyAlignment="1">
      <alignment horizontal="center" vertical="top"/>
    </xf>
    <xf numFmtId="182" fontId="31" fillId="0" borderId="10" xfId="0" applyNumberFormat="1" applyFont="1" applyFill="1" applyBorder="1" applyAlignment="1">
      <alignment horizontal="left" vertic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44" fillId="29" borderId="10" xfId="0" applyNumberFormat="1" applyFont="1" applyFill="1" applyBorder="1" applyAlignment="1">
      <alignment horizontal="center" vertical="center"/>
    </xf>
    <xf numFmtId="0" fontId="4" fillId="0" borderId="0" xfId="0" applyFont="1" applyAlignment="1">
      <alignment horizontal="center"/>
    </xf>
    <xf numFmtId="0" fontId="53" fillId="0" borderId="0" xfId="0" applyFont="1" applyAlignment="1">
      <alignment horizontal="right" indent="3"/>
    </xf>
    <xf numFmtId="0" fontId="5" fillId="0" borderId="0" xfId="0" applyFont="1" applyAlignment="1">
      <alignment horizontal="center" wrapText="1"/>
    </xf>
    <xf numFmtId="0" fontId="5" fillId="0" borderId="0" xfId="0" applyFont="1" applyAlignment="1">
      <alignment horizontal="center"/>
    </xf>
    <xf numFmtId="0" fontId="2" fillId="0" borderId="0" xfId="0" applyFont="1" applyAlignment="1">
      <alignment horizontal="center"/>
    </xf>
    <xf numFmtId="0" fontId="54" fillId="0" borderId="0" xfId="0" applyFont="1" applyFill="1" applyAlignment="1">
      <alignment horizontal="center" vertical="center"/>
    </xf>
    <xf numFmtId="0" fontId="55" fillId="0" borderId="0" xfId="0" applyFont="1" applyFill="1" applyAlignment="1">
      <alignment horizontal="center"/>
    </xf>
    <xf numFmtId="0" fontId="45" fillId="0" borderId="0" xfId="0" applyFont="1" applyFill="1" applyAlignment="1">
      <alignment horizontal="center" vertical="center"/>
    </xf>
    <xf numFmtId="0" fontId="56" fillId="0" borderId="0" xfId="0" applyFont="1" applyFill="1" applyAlignment="1">
      <alignment horizontal="center" wrapText="1"/>
    </xf>
    <xf numFmtId="0" fontId="44" fillId="0" borderId="0" xfId="0" applyFont="1" applyFill="1" applyAlignment="1">
      <alignment horizontal="center"/>
    </xf>
    <xf numFmtId="182" fontId="44" fillId="0" borderId="0" xfId="0" applyNumberFormat="1" applyFont="1" applyFill="1" applyAlignment="1">
      <alignment horizontal="center" vertical="top"/>
    </xf>
    <xf numFmtId="0" fontId="57" fillId="0" borderId="0" xfId="0" applyFont="1" applyFill="1" applyAlignment="1">
      <alignment horizontal="center" vertical="center"/>
    </xf>
    <xf numFmtId="0" fontId="54" fillId="0" borderId="0" xfId="0" applyFont="1" applyFill="1" applyAlignment="1">
      <alignment horizontal="center"/>
    </xf>
    <xf numFmtId="0" fontId="46" fillId="26" borderId="12" xfId="0" applyFont="1" applyFill="1" applyBorder="1" applyAlignment="1">
      <alignment horizontal="center" vertical="center"/>
    </xf>
    <xf numFmtId="0" fontId="46" fillId="26" borderId="13" xfId="0" applyFont="1" applyFill="1" applyBorder="1" applyAlignment="1">
      <alignment horizontal="center" vertic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9.jpeg"/><Relationship Id="rId6" Type="http://schemas.openxmlformats.org/officeDocument/2006/relationships/image" Target="../media/image14.jpeg"/><Relationship Id="rId5" Type="http://schemas.openxmlformats.org/officeDocument/2006/relationships/image" Target="../media/image13.png"/><Relationship Id="rId4"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8</xdr:row>
      <xdr:rowOff>121920</xdr:rowOff>
    </xdr:from>
    <xdr:to>
      <xdr:col>12</xdr:col>
      <xdr:colOff>1226820</xdr:colOff>
      <xdr:row>8</xdr:row>
      <xdr:rowOff>1653540</xdr:rowOff>
    </xdr:to>
    <xdr:pic>
      <xdr:nvPicPr>
        <xdr:cNvPr id="1224" name="Picture 9">
          <a:extLst>
            <a:ext uri="{FF2B5EF4-FFF2-40B4-BE49-F238E27FC236}">
              <a16:creationId xmlns:a16="http://schemas.microsoft.com/office/drawing/2014/main" id="{7036787B-B374-BAB9-7804-AA27AE6E43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9920" y="4099560"/>
          <a:ext cx="107442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1173480</xdr:colOff>
      <xdr:row>7</xdr:row>
      <xdr:rowOff>76200</xdr:rowOff>
    </xdr:from>
    <xdr:to>
      <xdr:col>12</xdr:col>
      <xdr:colOff>2270760</xdr:colOff>
      <xdr:row>7</xdr:row>
      <xdr:rowOff>1409700</xdr:rowOff>
    </xdr:to>
    <xdr:pic>
      <xdr:nvPicPr>
        <xdr:cNvPr id="1225" name="Picture 11">
          <a:extLst>
            <a:ext uri="{FF2B5EF4-FFF2-40B4-BE49-F238E27FC236}">
              <a16:creationId xmlns:a16="http://schemas.microsoft.com/office/drawing/2014/main" id="{87E36637-745B-E777-0C10-90E5BC805E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11000" y="2484120"/>
          <a:ext cx="109728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2278380</xdr:colOff>
      <xdr:row>7</xdr:row>
      <xdr:rowOff>68580</xdr:rowOff>
    </xdr:from>
    <xdr:to>
      <xdr:col>12</xdr:col>
      <xdr:colOff>3322320</xdr:colOff>
      <xdr:row>7</xdr:row>
      <xdr:rowOff>1402080</xdr:rowOff>
    </xdr:to>
    <xdr:pic>
      <xdr:nvPicPr>
        <xdr:cNvPr id="1226" name="Picture 13">
          <a:extLst>
            <a:ext uri="{FF2B5EF4-FFF2-40B4-BE49-F238E27FC236}">
              <a16:creationId xmlns:a16="http://schemas.microsoft.com/office/drawing/2014/main" id="{4D4C449B-6D03-6550-3BCF-48C2D7691E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15900" y="2476500"/>
          <a:ext cx="104394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3314700</xdr:colOff>
      <xdr:row>7</xdr:row>
      <xdr:rowOff>60960</xdr:rowOff>
    </xdr:from>
    <xdr:to>
      <xdr:col>12</xdr:col>
      <xdr:colOff>4480560</xdr:colOff>
      <xdr:row>7</xdr:row>
      <xdr:rowOff>1394460</xdr:rowOff>
    </xdr:to>
    <xdr:pic>
      <xdr:nvPicPr>
        <xdr:cNvPr id="1227" name="Picture 15">
          <a:extLst>
            <a:ext uri="{FF2B5EF4-FFF2-40B4-BE49-F238E27FC236}">
              <a16:creationId xmlns:a16="http://schemas.microsoft.com/office/drawing/2014/main" id="{E8CF6C0B-DFB8-E5F4-4C72-1D81E4A7EC9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952220" y="2468880"/>
          <a:ext cx="116586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60960</xdr:colOff>
      <xdr:row>7</xdr:row>
      <xdr:rowOff>60960</xdr:rowOff>
    </xdr:from>
    <xdr:to>
      <xdr:col>12</xdr:col>
      <xdr:colOff>1143000</xdr:colOff>
      <xdr:row>7</xdr:row>
      <xdr:rowOff>1409700</xdr:rowOff>
    </xdr:to>
    <xdr:pic>
      <xdr:nvPicPr>
        <xdr:cNvPr id="1228" name="Picture 20">
          <a:extLst>
            <a:ext uri="{FF2B5EF4-FFF2-40B4-BE49-F238E27FC236}">
              <a16:creationId xmlns:a16="http://schemas.microsoft.com/office/drawing/2014/main" id="{7BA1E95E-40B4-D5D3-39AC-F9174738DE6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98480" y="2468880"/>
          <a:ext cx="1082040" cy="1348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1280160</xdr:colOff>
      <xdr:row>8</xdr:row>
      <xdr:rowOff>114300</xdr:rowOff>
    </xdr:from>
    <xdr:to>
      <xdr:col>12</xdr:col>
      <xdr:colOff>2278380</xdr:colOff>
      <xdr:row>8</xdr:row>
      <xdr:rowOff>1645920</xdr:rowOff>
    </xdr:to>
    <xdr:pic>
      <xdr:nvPicPr>
        <xdr:cNvPr id="1229" name="Picture 22">
          <a:extLst>
            <a:ext uri="{FF2B5EF4-FFF2-40B4-BE49-F238E27FC236}">
              <a16:creationId xmlns:a16="http://schemas.microsoft.com/office/drawing/2014/main" id="{F8BCCFE3-63DF-2C0F-BDC6-E8A95050C04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917680" y="4091940"/>
          <a:ext cx="99822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2286000</xdr:colOff>
      <xdr:row>8</xdr:row>
      <xdr:rowOff>114300</xdr:rowOff>
    </xdr:from>
    <xdr:to>
      <xdr:col>12</xdr:col>
      <xdr:colOff>3390900</xdr:colOff>
      <xdr:row>8</xdr:row>
      <xdr:rowOff>1615440</xdr:rowOff>
    </xdr:to>
    <xdr:pic>
      <xdr:nvPicPr>
        <xdr:cNvPr id="1230" name="Picture 23">
          <a:extLst>
            <a:ext uri="{FF2B5EF4-FFF2-40B4-BE49-F238E27FC236}">
              <a16:creationId xmlns:a16="http://schemas.microsoft.com/office/drawing/2014/main" id="{C2537010-84A0-F572-041D-78A49EC975E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23520" y="4091940"/>
          <a:ext cx="1104900" cy="1501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3436620</xdr:colOff>
      <xdr:row>8</xdr:row>
      <xdr:rowOff>106680</xdr:rowOff>
    </xdr:from>
    <xdr:to>
      <xdr:col>12</xdr:col>
      <xdr:colOff>4472940</xdr:colOff>
      <xdr:row>8</xdr:row>
      <xdr:rowOff>1600200</xdr:rowOff>
    </xdr:to>
    <xdr:pic>
      <xdr:nvPicPr>
        <xdr:cNvPr id="1231" name="Picture 24">
          <a:extLst>
            <a:ext uri="{FF2B5EF4-FFF2-40B4-BE49-F238E27FC236}">
              <a16:creationId xmlns:a16="http://schemas.microsoft.com/office/drawing/2014/main" id="{0B276568-346E-519F-603D-391ED0B360D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074140" y="4084320"/>
          <a:ext cx="1036320" cy="1493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152400</xdr:colOff>
      <xdr:row>8</xdr:row>
      <xdr:rowOff>121920</xdr:rowOff>
    </xdr:from>
    <xdr:to>
      <xdr:col>12</xdr:col>
      <xdr:colOff>1226820</xdr:colOff>
      <xdr:row>8</xdr:row>
      <xdr:rowOff>1653540</xdr:rowOff>
    </xdr:to>
    <xdr:pic>
      <xdr:nvPicPr>
        <xdr:cNvPr id="2153" name="Picture 9">
          <a:extLst>
            <a:ext uri="{FF2B5EF4-FFF2-40B4-BE49-F238E27FC236}">
              <a16:creationId xmlns:a16="http://schemas.microsoft.com/office/drawing/2014/main" id="{0CE1F65F-DC5D-85BA-CB5D-C3B15FE387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9920" y="4389120"/>
          <a:ext cx="107442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1173480</xdr:colOff>
      <xdr:row>7</xdr:row>
      <xdr:rowOff>76200</xdr:rowOff>
    </xdr:from>
    <xdr:to>
      <xdr:col>12</xdr:col>
      <xdr:colOff>2270760</xdr:colOff>
      <xdr:row>7</xdr:row>
      <xdr:rowOff>1409700</xdr:rowOff>
    </xdr:to>
    <xdr:pic>
      <xdr:nvPicPr>
        <xdr:cNvPr id="2154" name="Picture 11">
          <a:extLst>
            <a:ext uri="{FF2B5EF4-FFF2-40B4-BE49-F238E27FC236}">
              <a16:creationId xmlns:a16="http://schemas.microsoft.com/office/drawing/2014/main" id="{95046D2E-BA3A-89C8-C4C6-968479FEA3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11000" y="2484120"/>
          <a:ext cx="109728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2278380</xdr:colOff>
      <xdr:row>7</xdr:row>
      <xdr:rowOff>68580</xdr:rowOff>
    </xdr:from>
    <xdr:to>
      <xdr:col>12</xdr:col>
      <xdr:colOff>3322320</xdr:colOff>
      <xdr:row>7</xdr:row>
      <xdr:rowOff>1402080</xdr:rowOff>
    </xdr:to>
    <xdr:pic>
      <xdr:nvPicPr>
        <xdr:cNvPr id="2155" name="Picture 13">
          <a:extLst>
            <a:ext uri="{FF2B5EF4-FFF2-40B4-BE49-F238E27FC236}">
              <a16:creationId xmlns:a16="http://schemas.microsoft.com/office/drawing/2014/main" id="{1E83625C-A7A2-BCE3-45EE-B8383F3063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915900" y="2476500"/>
          <a:ext cx="104394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3314700</xdr:colOff>
      <xdr:row>7</xdr:row>
      <xdr:rowOff>60960</xdr:rowOff>
    </xdr:from>
    <xdr:to>
      <xdr:col>12</xdr:col>
      <xdr:colOff>4480560</xdr:colOff>
      <xdr:row>7</xdr:row>
      <xdr:rowOff>1394460</xdr:rowOff>
    </xdr:to>
    <xdr:pic>
      <xdr:nvPicPr>
        <xdr:cNvPr id="2156" name="Picture 15">
          <a:extLst>
            <a:ext uri="{FF2B5EF4-FFF2-40B4-BE49-F238E27FC236}">
              <a16:creationId xmlns:a16="http://schemas.microsoft.com/office/drawing/2014/main" id="{5CC009DD-0D1E-B622-5D6C-7985CA828D2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952220" y="2468880"/>
          <a:ext cx="116586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60960</xdr:colOff>
      <xdr:row>7</xdr:row>
      <xdr:rowOff>60960</xdr:rowOff>
    </xdr:from>
    <xdr:to>
      <xdr:col>12</xdr:col>
      <xdr:colOff>1143000</xdr:colOff>
      <xdr:row>7</xdr:row>
      <xdr:rowOff>1409700</xdr:rowOff>
    </xdr:to>
    <xdr:pic>
      <xdr:nvPicPr>
        <xdr:cNvPr id="2157" name="Picture 20">
          <a:extLst>
            <a:ext uri="{FF2B5EF4-FFF2-40B4-BE49-F238E27FC236}">
              <a16:creationId xmlns:a16="http://schemas.microsoft.com/office/drawing/2014/main" id="{0643BC5D-6E1E-44C9-FB51-71208856F17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98480" y="2468880"/>
          <a:ext cx="1082040" cy="1348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1280160</xdr:colOff>
      <xdr:row>8</xdr:row>
      <xdr:rowOff>114300</xdr:rowOff>
    </xdr:from>
    <xdr:to>
      <xdr:col>12</xdr:col>
      <xdr:colOff>2278380</xdr:colOff>
      <xdr:row>8</xdr:row>
      <xdr:rowOff>1645920</xdr:rowOff>
    </xdr:to>
    <xdr:pic>
      <xdr:nvPicPr>
        <xdr:cNvPr id="2158" name="Picture 22">
          <a:extLst>
            <a:ext uri="{FF2B5EF4-FFF2-40B4-BE49-F238E27FC236}">
              <a16:creationId xmlns:a16="http://schemas.microsoft.com/office/drawing/2014/main" id="{5A561E70-C069-6DDA-59B5-62A19895DB2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917680" y="4381500"/>
          <a:ext cx="998220" cy="153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2286000</xdr:colOff>
      <xdr:row>8</xdr:row>
      <xdr:rowOff>114300</xdr:rowOff>
    </xdr:from>
    <xdr:to>
      <xdr:col>12</xdr:col>
      <xdr:colOff>3390900</xdr:colOff>
      <xdr:row>8</xdr:row>
      <xdr:rowOff>1615440</xdr:rowOff>
    </xdr:to>
    <xdr:pic>
      <xdr:nvPicPr>
        <xdr:cNvPr id="2159" name="Picture 23">
          <a:extLst>
            <a:ext uri="{FF2B5EF4-FFF2-40B4-BE49-F238E27FC236}">
              <a16:creationId xmlns:a16="http://schemas.microsoft.com/office/drawing/2014/main" id="{6F89EF20-5A45-E21E-8659-F9C8837AAF1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23520" y="4381500"/>
          <a:ext cx="1104900" cy="1501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3436620</xdr:colOff>
      <xdr:row>8</xdr:row>
      <xdr:rowOff>106680</xdr:rowOff>
    </xdr:from>
    <xdr:to>
      <xdr:col>12</xdr:col>
      <xdr:colOff>4472940</xdr:colOff>
      <xdr:row>8</xdr:row>
      <xdr:rowOff>1600200</xdr:rowOff>
    </xdr:to>
    <xdr:pic>
      <xdr:nvPicPr>
        <xdr:cNvPr id="2160" name="Picture 24">
          <a:extLst>
            <a:ext uri="{FF2B5EF4-FFF2-40B4-BE49-F238E27FC236}">
              <a16:creationId xmlns:a16="http://schemas.microsoft.com/office/drawing/2014/main" id="{313B9159-C607-1197-3611-4990A03EEEB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074140" y="4373880"/>
          <a:ext cx="1036320" cy="1493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160020</xdr:colOff>
      <xdr:row>8</xdr:row>
      <xdr:rowOff>129540</xdr:rowOff>
    </xdr:from>
    <xdr:to>
      <xdr:col>12</xdr:col>
      <xdr:colOff>1234440</xdr:colOff>
      <xdr:row>8</xdr:row>
      <xdr:rowOff>1668780</xdr:rowOff>
    </xdr:to>
    <xdr:pic>
      <xdr:nvPicPr>
        <xdr:cNvPr id="3139" name="Picture 9">
          <a:extLst>
            <a:ext uri="{FF2B5EF4-FFF2-40B4-BE49-F238E27FC236}">
              <a16:creationId xmlns:a16="http://schemas.microsoft.com/office/drawing/2014/main" id="{2D64ADF6-FACE-D3F8-2DA4-51683ADF63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87940" y="5036820"/>
          <a:ext cx="107442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1173480</xdr:colOff>
      <xdr:row>7</xdr:row>
      <xdr:rowOff>68580</xdr:rowOff>
    </xdr:from>
    <xdr:to>
      <xdr:col>12</xdr:col>
      <xdr:colOff>2270760</xdr:colOff>
      <xdr:row>7</xdr:row>
      <xdr:rowOff>1409700</xdr:rowOff>
    </xdr:to>
    <xdr:pic>
      <xdr:nvPicPr>
        <xdr:cNvPr id="3140" name="Picture 11">
          <a:extLst>
            <a:ext uri="{FF2B5EF4-FFF2-40B4-BE49-F238E27FC236}">
              <a16:creationId xmlns:a16="http://schemas.microsoft.com/office/drawing/2014/main" id="{BAB41BFD-4923-3D7A-8A90-9F20C3703D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01400" y="2674620"/>
          <a:ext cx="1097280"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2278380</xdr:colOff>
      <xdr:row>7</xdr:row>
      <xdr:rowOff>60960</xdr:rowOff>
    </xdr:from>
    <xdr:to>
      <xdr:col>12</xdr:col>
      <xdr:colOff>3329940</xdr:colOff>
      <xdr:row>7</xdr:row>
      <xdr:rowOff>1402080</xdr:rowOff>
    </xdr:to>
    <xdr:pic>
      <xdr:nvPicPr>
        <xdr:cNvPr id="3141" name="Picture 13">
          <a:extLst>
            <a:ext uri="{FF2B5EF4-FFF2-40B4-BE49-F238E27FC236}">
              <a16:creationId xmlns:a16="http://schemas.microsoft.com/office/drawing/2014/main" id="{6FE8343F-D270-0BE9-B284-383896083D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06300" y="2667000"/>
          <a:ext cx="1051560" cy="134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60960</xdr:colOff>
      <xdr:row>7</xdr:row>
      <xdr:rowOff>53340</xdr:rowOff>
    </xdr:from>
    <xdr:to>
      <xdr:col>12</xdr:col>
      <xdr:colOff>1143000</xdr:colOff>
      <xdr:row>7</xdr:row>
      <xdr:rowOff>1409700</xdr:rowOff>
    </xdr:to>
    <xdr:pic>
      <xdr:nvPicPr>
        <xdr:cNvPr id="3142" name="Picture 20">
          <a:extLst>
            <a:ext uri="{FF2B5EF4-FFF2-40B4-BE49-F238E27FC236}">
              <a16:creationId xmlns:a16="http://schemas.microsoft.com/office/drawing/2014/main" id="{C4B0FDB8-FBD8-4554-0936-227CEE5E685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088880" y="2659380"/>
          <a:ext cx="1082040" cy="1356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1280160</xdr:colOff>
      <xdr:row>8</xdr:row>
      <xdr:rowOff>106680</xdr:rowOff>
    </xdr:from>
    <xdr:to>
      <xdr:col>12</xdr:col>
      <xdr:colOff>2278380</xdr:colOff>
      <xdr:row>8</xdr:row>
      <xdr:rowOff>1645920</xdr:rowOff>
    </xdr:to>
    <xdr:pic>
      <xdr:nvPicPr>
        <xdr:cNvPr id="3143" name="Picture 22">
          <a:extLst>
            <a:ext uri="{FF2B5EF4-FFF2-40B4-BE49-F238E27FC236}">
              <a16:creationId xmlns:a16="http://schemas.microsoft.com/office/drawing/2014/main" id="{77BF4D13-9330-FF71-4DA4-82F04FBEE55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308080" y="5013960"/>
          <a:ext cx="99822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2286000</xdr:colOff>
      <xdr:row>8</xdr:row>
      <xdr:rowOff>106680</xdr:rowOff>
    </xdr:from>
    <xdr:to>
      <xdr:col>12</xdr:col>
      <xdr:colOff>3390900</xdr:colOff>
      <xdr:row>8</xdr:row>
      <xdr:rowOff>1615440</xdr:rowOff>
    </xdr:to>
    <xdr:pic>
      <xdr:nvPicPr>
        <xdr:cNvPr id="3144" name="Picture 23">
          <a:extLst>
            <a:ext uri="{FF2B5EF4-FFF2-40B4-BE49-F238E27FC236}">
              <a16:creationId xmlns:a16="http://schemas.microsoft.com/office/drawing/2014/main" id="{F76DC9BF-D76F-992A-439E-2AEBC2E98E9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313920" y="5013960"/>
          <a:ext cx="110490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DBACC-6D5B-4C41-A360-87FC58300529}">
  <dimension ref="A1:U46"/>
  <sheetViews>
    <sheetView topLeftCell="A16" zoomScaleNormal="100" workbookViewId="0">
      <selection activeCell="E21" sqref="E21"/>
    </sheetView>
  </sheetViews>
  <sheetFormatPr defaultColWidth="9.109375" defaultRowHeight="15.6" x14ac:dyDescent="0.3"/>
  <cols>
    <col min="1" max="1" width="5.109375" style="1" customWidth="1"/>
    <col min="2" max="2" width="28" style="3" customWidth="1"/>
    <col min="3" max="3" width="11.5546875" style="1" customWidth="1"/>
    <col min="4" max="4" width="15.6640625" style="3" customWidth="1"/>
    <col min="5" max="5" width="13.77734375" style="3" customWidth="1"/>
    <col min="6" max="6" width="14" style="3" customWidth="1"/>
    <col min="7" max="7" width="30.6640625" style="3" customWidth="1"/>
    <col min="8" max="8" width="15.6640625" style="3" customWidth="1"/>
    <col min="9" max="9" width="9.109375" style="3" hidden="1" customWidth="1"/>
    <col min="10" max="10" width="10.44140625" style="4" customWidth="1"/>
    <col min="11" max="11" width="10.5546875" style="4" customWidth="1"/>
    <col min="12" max="21" width="7.6640625" style="4" customWidth="1"/>
    <col min="22" max="16384" width="9.109375" style="3"/>
  </cols>
  <sheetData>
    <row r="1" spans="1:21" x14ac:dyDescent="0.3">
      <c r="A1" s="201" t="s">
        <v>0</v>
      </c>
      <c r="B1" s="201"/>
      <c r="C1" s="201"/>
      <c r="D1" s="201"/>
      <c r="E1" s="2"/>
      <c r="F1" s="201" t="s">
        <v>1</v>
      </c>
      <c r="G1" s="201"/>
      <c r="H1" s="201"/>
    </row>
    <row r="2" spans="1:21" x14ac:dyDescent="0.3">
      <c r="A2" s="201" t="s">
        <v>41</v>
      </c>
      <c r="B2" s="201"/>
      <c r="C2" s="201"/>
      <c r="D2" s="201"/>
      <c r="F2" s="201" t="s">
        <v>2</v>
      </c>
      <c r="G2" s="201"/>
      <c r="H2" s="201"/>
    </row>
    <row r="3" spans="1:21" s="5" customFormat="1" x14ac:dyDescent="0.3">
      <c r="A3" s="197" t="s">
        <v>59</v>
      </c>
      <c r="B3" s="197"/>
      <c r="C3" s="197"/>
      <c r="D3" s="197"/>
      <c r="G3" s="198" t="s">
        <v>115</v>
      </c>
      <c r="H3" s="198"/>
      <c r="J3" s="6"/>
      <c r="K3" s="6"/>
      <c r="L3" s="6"/>
      <c r="M3" s="6"/>
      <c r="N3" s="6"/>
      <c r="O3" s="6"/>
      <c r="P3" s="6"/>
      <c r="Q3" s="6"/>
      <c r="R3" s="6"/>
      <c r="S3" s="6"/>
      <c r="T3" s="6"/>
      <c r="U3" s="6"/>
    </row>
    <row r="4" spans="1:21" x14ac:dyDescent="0.3">
      <c r="A4" s="3"/>
    </row>
    <row r="5" spans="1:21" ht="17.399999999999999" x14ac:dyDescent="0.3">
      <c r="A5" s="199" t="s">
        <v>58</v>
      </c>
      <c r="B5" s="200"/>
      <c r="C5" s="200"/>
      <c r="D5" s="200"/>
      <c r="E5" s="200"/>
      <c r="F5" s="200"/>
      <c r="G5" s="200"/>
      <c r="H5" s="200"/>
    </row>
    <row r="6" spans="1:21" ht="18" customHeight="1" x14ac:dyDescent="0.3"/>
    <row r="7" spans="1:21" s="1" customFormat="1" ht="71.25" customHeight="1" x14ac:dyDescent="0.3">
      <c r="A7" s="7" t="s">
        <v>3</v>
      </c>
      <c r="B7" s="7" t="s">
        <v>4</v>
      </c>
      <c r="C7" s="8" t="s">
        <v>5</v>
      </c>
      <c r="D7" s="9" t="s">
        <v>6</v>
      </c>
      <c r="E7" s="9" t="s">
        <v>70</v>
      </c>
      <c r="F7" s="9" t="s">
        <v>7</v>
      </c>
      <c r="G7" s="9" t="s">
        <v>8</v>
      </c>
      <c r="H7" s="9" t="s">
        <v>72</v>
      </c>
      <c r="J7" s="65">
        <v>46097</v>
      </c>
      <c r="K7" s="65">
        <v>46101</v>
      </c>
      <c r="L7" s="66"/>
      <c r="M7" s="10"/>
      <c r="N7" s="10"/>
      <c r="O7" s="10"/>
      <c r="P7" s="10"/>
      <c r="Q7" s="10"/>
      <c r="R7" s="10"/>
      <c r="S7" s="10"/>
      <c r="T7" s="10"/>
      <c r="U7" s="10"/>
    </row>
    <row r="8" spans="1:21" s="1" customFormat="1" ht="17.100000000000001" customHeight="1" x14ac:dyDescent="0.3">
      <c r="A8" s="26"/>
      <c r="B8" s="48" t="s">
        <v>9</v>
      </c>
      <c r="C8" s="49"/>
      <c r="D8" s="49"/>
      <c r="E8" s="49"/>
      <c r="F8" s="49"/>
      <c r="G8" s="49"/>
      <c r="H8" s="67"/>
      <c r="J8" s="68"/>
      <c r="K8" s="68"/>
      <c r="L8" s="10"/>
      <c r="M8" s="10"/>
      <c r="N8" s="10"/>
      <c r="O8" s="10"/>
      <c r="P8" s="10"/>
      <c r="Q8" s="10"/>
      <c r="R8" s="10"/>
      <c r="S8" s="10"/>
      <c r="T8" s="10"/>
      <c r="U8" s="10"/>
    </row>
    <row r="9" spans="1:21" ht="60" customHeight="1" x14ac:dyDescent="0.3">
      <c r="A9" s="7">
        <v>1</v>
      </c>
      <c r="B9" s="11" t="s">
        <v>10</v>
      </c>
      <c r="C9" s="8" t="s">
        <v>11</v>
      </c>
      <c r="D9" s="8" t="s">
        <v>12</v>
      </c>
      <c r="E9" s="12">
        <f>K9-J9</f>
        <v>93</v>
      </c>
      <c r="F9" s="9" t="s">
        <v>13</v>
      </c>
      <c r="G9" s="13" t="s">
        <v>100</v>
      </c>
      <c r="H9" s="13" t="s">
        <v>101</v>
      </c>
      <c r="J9" s="68">
        <v>44173</v>
      </c>
      <c r="K9" s="68">
        <v>44266</v>
      </c>
    </row>
    <row r="10" spans="1:21" ht="156" customHeight="1" x14ac:dyDescent="0.3">
      <c r="A10" s="14">
        <v>2</v>
      </c>
      <c r="B10" s="11" t="s">
        <v>10</v>
      </c>
      <c r="C10" s="8" t="s">
        <v>14</v>
      </c>
      <c r="D10" s="8" t="s">
        <v>12</v>
      </c>
      <c r="E10" s="12">
        <f>K10-J10</f>
        <v>96</v>
      </c>
      <c r="F10" s="9" t="s">
        <v>102</v>
      </c>
      <c r="G10" s="13" t="s">
        <v>103</v>
      </c>
      <c r="H10" s="15" t="s">
        <v>104</v>
      </c>
      <c r="J10" s="68">
        <v>5540</v>
      </c>
      <c r="K10" s="68">
        <v>5636</v>
      </c>
    </row>
    <row r="11" spans="1:21" ht="17.100000000000001" customHeight="1" x14ac:dyDescent="0.3">
      <c r="A11" s="26"/>
      <c r="B11" s="48" t="s">
        <v>15</v>
      </c>
      <c r="C11" s="49"/>
      <c r="D11" s="49"/>
      <c r="E11" s="69"/>
      <c r="F11" s="70"/>
      <c r="G11" s="70"/>
      <c r="H11" s="71"/>
      <c r="J11" s="68"/>
      <c r="K11" s="68"/>
    </row>
    <row r="12" spans="1:21" s="16" customFormat="1" ht="46.2" customHeight="1" x14ac:dyDescent="0.25">
      <c r="A12" s="7">
        <v>3</v>
      </c>
      <c r="B12" s="11" t="s">
        <v>16</v>
      </c>
      <c r="C12" s="8" t="s">
        <v>45</v>
      </c>
      <c r="D12" s="8" t="s">
        <v>36</v>
      </c>
      <c r="E12" s="8">
        <f>K12-J12</f>
        <v>29</v>
      </c>
      <c r="F12" s="9" t="s">
        <v>105</v>
      </c>
      <c r="G12" s="9" t="s">
        <v>60</v>
      </c>
      <c r="H12" s="13" t="s">
        <v>106</v>
      </c>
      <c r="J12" s="68">
        <v>3820</v>
      </c>
      <c r="K12" s="68">
        <v>3849</v>
      </c>
      <c r="L12" s="17"/>
      <c r="M12" s="17"/>
      <c r="N12" s="17"/>
      <c r="O12" s="17"/>
      <c r="P12" s="17"/>
      <c r="Q12" s="17"/>
      <c r="R12" s="17"/>
      <c r="S12" s="17"/>
      <c r="T12" s="17"/>
      <c r="U12" s="17"/>
    </row>
    <row r="13" spans="1:21" s="16" customFormat="1" ht="106.2" customHeight="1" x14ac:dyDescent="0.25">
      <c r="A13" s="7"/>
      <c r="B13" s="11" t="s">
        <v>42</v>
      </c>
      <c r="C13" s="8" t="s">
        <v>46</v>
      </c>
      <c r="D13" s="8" t="s">
        <v>73</v>
      </c>
      <c r="E13" s="8">
        <f>K13-J13</f>
        <v>51</v>
      </c>
      <c r="F13" s="18" t="s">
        <v>107</v>
      </c>
      <c r="G13" s="18" t="s">
        <v>76</v>
      </c>
      <c r="H13" s="13" t="s">
        <v>106</v>
      </c>
      <c r="J13" s="68">
        <v>1034</v>
      </c>
      <c r="K13" s="68">
        <v>1085</v>
      </c>
      <c r="L13" s="17"/>
      <c r="M13" s="17"/>
      <c r="N13" s="17"/>
      <c r="O13" s="17"/>
      <c r="P13" s="17"/>
      <c r="Q13" s="17"/>
      <c r="R13" s="17"/>
      <c r="S13" s="17"/>
      <c r="T13" s="17"/>
      <c r="U13" s="17"/>
    </row>
    <row r="14" spans="1:21" ht="23.55" customHeight="1" x14ac:dyDescent="0.3">
      <c r="A14" s="14"/>
      <c r="B14" s="19" t="s">
        <v>44</v>
      </c>
      <c r="C14" s="20" t="s">
        <v>48</v>
      </c>
      <c r="D14" s="8" t="s">
        <v>74</v>
      </c>
      <c r="E14" s="20">
        <f>K14-J14</f>
        <v>52</v>
      </c>
      <c r="F14" s="21" t="s">
        <v>13</v>
      </c>
      <c r="G14" s="22"/>
      <c r="H14" s="23"/>
      <c r="J14" s="68">
        <v>11441</v>
      </c>
      <c r="K14" s="68">
        <v>11493</v>
      </c>
    </row>
    <row r="15" spans="1:21" s="16" customFormat="1" ht="76.2" customHeight="1" x14ac:dyDescent="0.25">
      <c r="A15" s="7"/>
      <c r="B15" s="11" t="s">
        <v>43</v>
      </c>
      <c r="C15" s="8" t="s">
        <v>47</v>
      </c>
      <c r="D15" s="8" t="s">
        <v>75</v>
      </c>
      <c r="E15" s="8">
        <f>K15-J15</f>
        <v>40</v>
      </c>
      <c r="F15" s="24" t="s">
        <v>108</v>
      </c>
      <c r="G15" s="9" t="s">
        <v>109</v>
      </c>
      <c r="H15" s="25" t="s">
        <v>110</v>
      </c>
      <c r="J15" s="68">
        <v>502</v>
      </c>
      <c r="K15" s="68">
        <v>542</v>
      </c>
      <c r="L15" s="17"/>
      <c r="M15" s="17"/>
      <c r="N15" s="17"/>
      <c r="O15" s="17"/>
      <c r="P15" s="17"/>
      <c r="Q15" s="17"/>
      <c r="R15" s="17"/>
      <c r="S15" s="17"/>
      <c r="T15" s="17"/>
      <c r="U15" s="17"/>
    </row>
    <row r="16" spans="1:21" s="16" customFormat="1" ht="130.80000000000001" customHeight="1" x14ac:dyDescent="0.25">
      <c r="A16" s="7">
        <v>4</v>
      </c>
      <c r="B16" s="11" t="s">
        <v>17</v>
      </c>
      <c r="C16" s="8" t="s">
        <v>49</v>
      </c>
      <c r="D16" s="8" t="s">
        <v>37</v>
      </c>
      <c r="E16" s="8">
        <f>K16-J16</f>
        <v>16</v>
      </c>
      <c r="F16" s="9" t="s">
        <v>61</v>
      </c>
      <c r="G16" s="13" t="s">
        <v>62</v>
      </c>
      <c r="H16" s="13" t="s">
        <v>63</v>
      </c>
      <c r="J16" s="68">
        <v>512</v>
      </c>
      <c r="K16" s="68">
        <v>528</v>
      </c>
      <c r="L16" s="17"/>
      <c r="M16" s="17"/>
      <c r="N16" s="17"/>
      <c r="O16" s="17"/>
      <c r="P16" s="17"/>
      <c r="Q16" s="17"/>
      <c r="R16" s="17"/>
      <c r="S16" s="17"/>
      <c r="T16" s="17"/>
      <c r="U16" s="17"/>
    </row>
    <row r="17" spans="1:21" ht="17.100000000000001" customHeight="1" x14ac:dyDescent="0.3">
      <c r="A17" s="26"/>
      <c r="B17" s="48" t="s">
        <v>18</v>
      </c>
      <c r="C17" s="49"/>
      <c r="D17" s="49"/>
      <c r="E17" s="69"/>
      <c r="F17" s="70"/>
      <c r="G17" s="70"/>
      <c r="H17" s="72"/>
      <c r="J17" s="68"/>
      <c r="K17" s="68"/>
    </row>
    <row r="18" spans="1:21" ht="17.100000000000001" customHeight="1" x14ac:dyDescent="0.3">
      <c r="A18" s="14">
        <v>5</v>
      </c>
      <c r="B18" s="19" t="s">
        <v>19</v>
      </c>
      <c r="C18" s="20" t="s">
        <v>66</v>
      </c>
      <c r="D18" s="20" t="s">
        <v>20</v>
      </c>
      <c r="E18" s="20">
        <f>K17-J17</f>
        <v>0</v>
      </c>
      <c r="F18" s="27" t="s">
        <v>13</v>
      </c>
      <c r="G18" s="28"/>
      <c r="H18" s="23"/>
      <c r="J18" s="68"/>
      <c r="K18" s="68"/>
    </row>
    <row r="19" spans="1:21" ht="17.100000000000001" customHeight="1" x14ac:dyDescent="0.3">
      <c r="A19" s="14">
        <v>6</v>
      </c>
      <c r="B19" s="11" t="s">
        <v>68</v>
      </c>
      <c r="C19" s="20" t="s">
        <v>67</v>
      </c>
      <c r="D19" s="20" t="s">
        <v>21</v>
      </c>
      <c r="E19" s="20">
        <f>K19-J19</f>
        <v>2</v>
      </c>
      <c r="F19" s="27" t="s">
        <v>13</v>
      </c>
      <c r="G19" s="28"/>
      <c r="H19" s="23"/>
      <c r="J19" s="68">
        <v>1400</v>
      </c>
      <c r="K19" s="68">
        <v>1402</v>
      </c>
    </row>
    <row r="20" spans="1:21" ht="17.100000000000001" customHeight="1" x14ac:dyDescent="0.3">
      <c r="A20" s="14"/>
      <c r="B20" s="11" t="s">
        <v>111</v>
      </c>
      <c r="C20" s="29" t="s">
        <v>71</v>
      </c>
      <c r="D20" s="20"/>
      <c r="E20" s="30">
        <f>K20-J20</f>
        <v>16</v>
      </c>
      <c r="F20" s="27" t="s">
        <v>13</v>
      </c>
      <c r="G20" s="28"/>
      <c r="H20" s="23"/>
      <c r="J20" s="68">
        <v>889</v>
      </c>
      <c r="K20" s="68">
        <v>905</v>
      </c>
    </row>
    <row r="21" spans="1:21" s="16" customFormat="1" ht="64.8" customHeight="1" x14ac:dyDescent="0.25">
      <c r="A21" s="7">
        <v>7</v>
      </c>
      <c r="B21" s="11" t="s">
        <v>22</v>
      </c>
      <c r="C21" s="8" t="s">
        <v>69</v>
      </c>
      <c r="D21" s="8" t="s">
        <v>23</v>
      </c>
      <c r="E21" s="8">
        <f>K21-J21</f>
        <v>2</v>
      </c>
      <c r="F21" s="9" t="s">
        <v>13</v>
      </c>
      <c r="G21" s="29" t="s">
        <v>112</v>
      </c>
      <c r="H21" s="13" t="s">
        <v>113</v>
      </c>
      <c r="J21" s="68">
        <v>30</v>
      </c>
      <c r="K21" s="68">
        <v>32</v>
      </c>
      <c r="L21" s="17"/>
      <c r="M21" s="17"/>
      <c r="N21" s="17"/>
      <c r="O21" s="17"/>
      <c r="P21" s="17"/>
      <c r="Q21" s="17"/>
      <c r="R21" s="17"/>
      <c r="S21" s="17"/>
      <c r="T21" s="17"/>
      <c r="U21" s="17"/>
    </row>
    <row r="22" spans="1:21" s="16" customFormat="1" ht="33" customHeight="1" x14ac:dyDescent="0.25">
      <c r="A22" s="31"/>
      <c r="B22" s="11" t="s">
        <v>55</v>
      </c>
      <c r="C22" s="8" t="s">
        <v>56</v>
      </c>
      <c r="D22" s="7"/>
      <c r="E22" s="32">
        <f>K22-J22</f>
        <v>22</v>
      </c>
      <c r="F22" s="33" t="s">
        <v>64</v>
      </c>
      <c r="G22" s="34" t="s">
        <v>65</v>
      </c>
      <c r="H22" s="35"/>
      <c r="J22" s="68">
        <v>232</v>
      </c>
      <c r="K22" s="68">
        <v>254</v>
      </c>
      <c r="L22" s="17"/>
      <c r="M22" s="17"/>
      <c r="N22" s="17"/>
      <c r="O22" s="17"/>
      <c r="P22" s="17"/>
      <c r="Q22" s="17"/>
      <c r="R22" s="17"/>
      <c r="S22" s="17"/>
      <c r="T22" s="17"/>
      <c r="U22" s="17"/>
    </row>
    <row r="23" spans="1:21" ht="17.100000000000001" customHeight="1" x14ac:dyDescent="0.3">
      <c r="A23" s="26"/>
      <c r="B23" s="48" t="s">
        <v>40</v>
      </c>
      <c r="C23" s="49"/>
      <c r="D23" s="49"/>
      <c r="E23" s="50"/>
      <c r="F23" s="49"/>
      <c r="G23" s="49"/>
      <c r="H23" s="53"/>
      <c r="J23" s="68"/>
      <c r="K23" s="68"/>
    </row>
    <row r="24" spans="1:21" ht="17.55" customHeight="1" x14ac:dyDescent="0.3">
      <c r="A24" s="14">
        <v>8</v>
      </c>
      <c r="B24" s="36" t="s">
        <v>24</v>
      </c>
      <c r="C24" s="20" t="s">
        <v>25</v>
      </c>
      <c r="D24" s="37" t="s">
        <v>26</v>
      </c>
      <c r="E24" s="20">
        <f>K23-J23</f>
        <v>0</v>
      </c>
      <c r="F24" s="27" t="s">
        <v>13</v>
      </c>
      <c r="G24" s="19"/>
      <c r="H24" s="38"/>
      <c r="J24" s="68"/>
      <c r="K24" s="68"/>
    </row>
    <row r="25" spans="1:21" s="16" customFormat="1" ht="34.799999999999997" customHeight="1" x14ac:dyDescent="0.25">
      <c r="A25" s="7">
        <v>9</v>
      </c>
      <c r="B25" s="39" t="s">
        <v>27</v>
      </c>
      <c r="C25" s="8" t="s">
        <v>28</v>
      </c>
      <c r="D25" s="40" t="s">
        <v>26</v>
      </c>
      <c r="E25" s="8">
        <f>K24-J24</f>
        <v>0</v>
      </c>
      <c r="F25" s="41" t="s">
        <v>50</v>
      </c>
      <c r="G25" s="42" t="s">
        <v>57</v>
      </c>
      <c r="H25" s="43"/>
      <c r="J25" s="68"/>
      <c r="K25" s="68"/>
      <c r="L25" s="17"/>
      <c r="M25" s="17"/>
      <c r="N25" s="17"/>
      <c r="O25" s="17"/>
      <c r="P25" s="17"/>
      <c r="Q25" s="17"/>
      <c r="R25" s="17"/>
      <c r="S25" s="17"/>
      <c r="T25" s="17"/>
      <c r="U25" s="17"/>
    </row>
    <row r="26" spans="1:21" ht="17.100000000000001" customHeight="1" x14ac:dyDescent="0.3">
      <c r="A26" s="14">
        <v>10</v>
      </c>
      <c r="B26" s="36" t="s">
        <v>29</v>
      </c>
      <c r="C26" s="20" t="s">
        <v>30</v>
      </c>
      <c r="D26" s="37" t="s">
        <v>26</v>
      </c>
      <c r="E26" s="20">
        <f>K25-J25</f>
        <v>0</v>
      </c>
      <c r="F26" s="27" t="s">
        <v>13</v>
      </c>
      <c r="G26" s="44"/>
      <c r="H26" s="38"/>
      <c r="J26" s="68"/>
      <c r="K26" s="68"/>
    </row>
    <row r="27" spans="1:21" ht="17.100000000000001" customHeight="1" x14ac:dyDescent="0.3">
      <c r="A27" s="45"/>
      <c r="B27" s="36" t="s">
        <v>51</v>
      </c>
      <c r="C27" s="20" t="s">
        <v>54</v>
      </c>
      <c r="D27" s="46"/>
      <c r="E27" s="20">
        <f>K27-J27</f>
        <v>9</v>
      </c>
      <c r="F27" s="27" t="s">
        <v>13</v>
      </c>
      <c r="G27" s="44"/>
      <c r="H27" s="47"/>
      <c r="J27" s="68">
        <v>1475</v>
      </c>
      <c r="K27" s="68">
        <v>1484</v>
      </c>
    </row>
    <row r="28" spans="1:21" ht="17.100000000000001" customHeight="1" x14ac:dyDescent="0.3">
      <c r="A28" s="45"/>
      <c r="B28" s="36" t="s">
        <v>52</v>
      </c>
      <c r="C28" s="20" t="s">
        <v>53</v>
      </c>
      <c r="D28" s="46"/>
      <c r="E28" s="20">
        <f>K28-J28</f>
        <v>86</v>
      </c>
      <c r="F28" s="27" t="s">
        <v>13</v>
      </c>
      <c r="G28" s="44"/>
      <c r="H28" s="47"/>
      <c r="J28" s="68">
        <v>2251</v>
      </c>
      <c r="K28" s="68">
        <v>2337</v>
      </c>
    </row>
    <row r="29" spans="1:21" ht="17.100000000000001" customHeight="1" x14ac:dyDescent="0.3">
      <c r="A29" s="26"/>
      <c r="B29" s="48" t="s">
        <v>31</v>
      </c>
      <c r="C29" s="49"/>
      <c r="D29" s="49"/>
      <c r="E29" s="50"/>
      <c r="F29" s="51"/>
      <c r="G29" s="52"/>
      <c r="H29" s="53"/>
      <c r="J29" s="68"/>
      <c r="K29" s="68"/>
    </row>
    <row r="30" spans="1:21" ht="17.100000000000001" customHeight="1" x14ac:dyDescent="0.3">
      <c r="A30" s="14">
        <v>11</v>
      </c>
      <c r="B30" s="19" t="s">
        <v>32</v>
      </c>
      <c r="C30" s="14" t="s">
        <v>38</v>
      </c>
      <c r="D30" s="14" t="s">
        <v>33</v>
      </c>
      <c r="E30" s="20">
        <f>K29-J29</f>
        <v>0</v>
      </c>
      <c r="F30" s="27" t="s">
        <v>13</v>
      </c>
      <c r="G30" s="54"/>
      <c r="H30" s="38"/>
      <c r="J30" s="68"/>
      <c r="K30" s="68"/>
    </row>
    <row r="31" spans="1:21" s="16" customFormat="1" ht="39.6" customHeight="1" x14ac:dyDescent="0.25">
      <c r="A31" s="7">
        <v>12</v>
      </c>
      <c r="B31" s="11" t="s">
        <v>34</v>
      </c>
      <c r="C31" s="7" t="s">
        <v>39</v>
      </c>
      <c r="D31" s="7" t="s">
        <v>35</v>
      </c>
      <c r="E31" s="8">
        <f>K30-J30</f>
        <v>0</v>
      </c>
      <c r="F31" s="33" t="s">
        <v>114</v>
      </c>
      <c r="G31" s="55"/>
      <c r="H31" s="43"/>
      <c r="J31" s="68"/>
      <c r="K31" s="68"/>
      <c r="L31" s="17"/>
      <c r="M31" s="17"/>
      <c r="N31" s="17"/>
      <c r="O31" s="17"/>
      <c r="P31" s="17"/>
      <c r="Q31" s="17"/>
      <c r="R31" s="17"/>
      <c r="S31" s="17"/>
      <c r="T31" s="17"/>
      <c r="U31" s="17"/>
    </row>
    <row r="32" spans="1:21" ht="17.100000000000001" customHeight="1" x14ac:dyDescent="0.3">
      <c r="J32" s="56"/>
      <c r="K32" s="56"/>
    </row>
    <row r="33" spans="2:7" ht="17.100000000000001" customHeight="1" x14ac:dyDescent="0.3">
      <c r="B33" s="57"/>
      <c r="C33" s="58"/>
    </row>
    <row r="34" spans="2:7" ht="16.05" customHeight="1" x14ac:dyDescent="0.3">
      <c r="B34" s="57"/>
      <c r="C34" s="58"/>
    </row>
    <row r="35" spans="2:7" ht="16.05" customHeight="1" x14ac:dyDescent="0.3">
      <c r="B35" s="57"/>
      <c r="C35" s="58"/>
    </row>
    <row r="36" spans="2:7" ht="16.05" customHeight="1" x14ac:dyDescent="0.3">
      <c r="B36" s="57"/>
      <c r="C36" s="58"/>
    </row>
    <row r="37" spans="2:7" ht="16.05" customHeight="1" x14ac:dyDescent="0.3"/>
    <row r="38" spans="2:7" ht="16.05" customHeight="1" x14ac:dyDescent="0.3"/>
    <row r="40" spans="2:7" x14ac:dyDescent="0.3">
      <c r="G40" s="2"/>
    </row>
    <row r="41" spans="2:7" ht="16.8" x14ac:dyDescent="0.3">
      <c r="B41" s="59"/>
      <c r="C41" s="59"/>
      <c r="D41" s="59"/>
      <c r="E41" s="60"/>
      <c r="G41" s="2"/>
    </row>
    <row r="42" spans="2:7" x14ac:dyDescent="0.3">
      <c r="B42" s="2"/>
      <c r="C42" s="61"/>
      <c r="D42" s="2"/>
      <c r="E42" s="2"/>
      <c r="G42" s="2"/>
    </row>
    <row r="43" spans="2:7" ht="16.8" x14ac:dyDescent="0.3">
      <c r="B43" s="62"/>
      <c r="C43" s="63"/>
      <c r="D43" s="62"/>
      <c r="E43" s="64"/>
      <c r="G43" s="2"/>
    </row>
    <row r="44" spans="2:7" ht="16.8" x14ac:dyDescent="0.3">
      <c r="B44" s="62"/>
      <c r="C44" s="63"/>
      <c r="D44" s="62"/>
      <c r="E44" s="64"/>
      <c r="G44" s="2"/>
    </row>
    <row r="45" spans="2:7" ht="16.8" x14ac:dyDescent="0.3">
      <c r="B45" s="62"/>
      <c r="C45" s="63"/>
      <c r="D45" s="62"/>
      <c r="E45" s="64"/>
      <c r="G45" s="2"/>
    </row>
    <row r="46" spans="2:7" x14ac:dyDescent="0.3">
      <c r="G46" s="2"/>
    </row>
  </sheetData>
  <mergeCells count="7">
    <mergeCell ref="A3:D3"/>
    <mergeCell ref="G3:H3"/>
    <mergeCell ref="A5:H5"/>
    <mergeCell ref="A1:D1"/>
    <mergeCell ref="A2:D2"/>
    <mergeCell ref="F1:H1"/>
    <mergeCell ref="F2:H2"/>
  </mergeCells>
  <phoneticPr fontId="0" type="noConversion"/>
  <pageMargins left="0.18958333333333333" right="0.18958333333333333" top="0.36944444444444446" bottom="0.47986111111111113" header="0.5" footer="0.5"/>
  <pageSetup orientation="landscape" verticalDpi="0" r:id="rId1"/>
  <headerFooter alignWithMargins="0">
    <oddFooter>&amp;LBM-CG-04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9AFE-7FED-4B43-B903-5B11298C7CCF}">
  <dimension ref="A1:V47"/>
  <sheetViews>
    <sheetView zoomScale="80" zoomScaleNormal="80" zoomScaleSheetLayoutView="70" workbookViewId="0">
      <pane ySplit="7" topLeftCell="A20" activePane="bottomLeft" state="frozen"/>
      <selection activeCell="A7" sqref="A7"/>
      <selection pane="bottomLeft" activeCell="E27" sqref="E27"/>
    </sheetView>
  </sheetViews>
  <sheetFormatPr defaultColWidth="9.109375" defaultRowHeight="15" x14ac:dyDescent="0.25"/>
  <cols>
    <col min="1" max="1" width="6.44140625" style="82" customWidth="1"/>
    <col min="2" max="2" width="23.33203125" style="73" customWidth="1"/>
    <col min="3" max="3" width="11.5546875" style="81" hidden="1" customWidth="1"/>
    <col min="4" max="4" width="15.6640625" style="73" hidden="1" customWidth="1"/>
    <col min="5" max="5" width="9.6640625" style="73" customWidth="1"/>
    <col min="6" max="6" width="25.77734375" style="79" customWidth="1"/>
    <col min="7" max="7" width="39.77734375" style="79" customWidth="1"/>
    <col min="8" max="8" width="11.5546875" style="73" customWidth="1"/>
    <col min="9" max="10" width="11.5546875" style="74" customWidth="1"/>
    <col min="11" max="11" width="11.5546875" style="75" customWidth="1"/>
    <col min="12" max="12" width="18.21875" style="76" customWidth="1"/>
    <col min="13" max="13" width="33.44140625" style="130" customWidth="1"/>
    <col min="14" max="15" width="12.21875" style="77" hidden="1" customWidth="1"/>
    <col min="16" max="22" width="7.6640625" style="74" customWidth="1"/>
    <col min="23" max="16384" width="9.109375" style="73"/>
  </cols>
  <sheetData>
    <row r="1" spans="1:22" s="80" customFormat="1" ht="25.2" customHeight="1" x14ac:dyDescent="0.25">
      <c r="A1" s="208" t="s">
        <v>0</v>
      </c>
      <c r="B1" s="208"/>
      <c r="C1" s="208"/>
      <c r="D1" s="208"/>
      <c r="E1" s="208"/>
      <c r="F1" s="208"/>
      <c r="G1" s="148"/>
      <c r="H1" s="202" t="s">
        <v>1</v>
      </c>
      <c r="I1" s="202"/>
      <c r="J1" s="202"/>
      <c r="K1" s="202"/>
      <c r="L1" s="202"/>
      <c r="M1" s="202"/>
      <c r="N1" s="77"/>
      <c r="O1" s="77"/>
      <c r="P1" s="104"/>
      <c r="Q1" s="104"/>
      <c r="R1" s="104"/>
      <c r="S1" s="104"/>
      <c r="T1" s="104"/>
      <c r="U1" s="104"/>
      <c r="V1" s="104"/>
    </row>
    <row r="2" spans="1:22" ht="22.8" customHeight="1" x14ac:dyDescent="0.3">
      <c r="A2" s="203" t="s">
        <v>41</v>
      </c>
      <c r="B2" s="203"/>
      <c r="C2" s="203"/>
      <c r="D2" s="203"/>
      <c r="E2" s="203"/>
      <c r="F2" s="203"/>
      <c r="G2" s="78"/>
      <c r="H2" s="203" t="s">
        <v>2</v>
      </c>
      <c r="I2" s="203"/>
      <c r="J2" s="203"/>
      <c r="K2" s="203"/>
      <c r="L2" s="203"/>
      <c r="M2" s="203"/>
    </row>
    <row r="3" spans="1:22" ht="24.6" customHeight="1" x14ac:dyDescent="0.3">
      <c r="A3" s="209" t="s">
        <v>147</v>
      </c>
      <c r="B3" s="206"/>
      <c r="C3" s="206"/>
      <c r="D3" s="206"/>
      <c r="E3" s="206"/>
      <c r="F3" s="206"/>
      <c r="K3" s="204" t="s">
        <v>146</v>
      </c>
      <c r="L3" s="204"/>
      <c r="M3" s="204"/>
    </row>
    <row r="4" spans="1:22" ht="19.8" customHeight="1" x14ac:dyDescent="0.3">
      <c r="A4" s="81"/>
      <c r="B4" s="81"/>
      <c r="D4" s="81"/>
      <c r="E4" s="81"/>
      <c r="F4" s="81"/>
      <c r="K4" s="146"/>
      <c r="L4" s="146"/>
      <c r="M4" s="146"/>
    </row>
    <row r="5" spans="1:22" ht="34.200000000000003" customHeight="1" x14ac:dyDescent="0.4">
      <c r="A5" s="205" t="s">
        <v>58</v>
      </c>
      <c r="B5" s="205"/>
      <c r="C5" s="205"/>
      <c r="D5" s="205"/>
      <c r="E5" s="205"/>
      <c r="F5" s="205"/>
      <c r="G5" s="205"/>
      <c r="H5" s="205"/>
      <c r="I5" s="205"/>
      <c r="J5" s="205"/>
      <c r="K5" s="205"/>
      <c r="L5" s="205"/>
      <c r="M5" s="205"/>
    </row>
    <row r="6" spans="1:22" ht="21" customHeight="1" x14ac:dyDescent="0.25">
      <c r="I6" s="83"/>
      <c r="J6" s="83"/>
      <c r="K6" s="84"/>
    </row>
    <row r="7" spans="1:22" s="85" customFormat="1" ht="117" customHeight="1" x14ac:dyDescent="0.25">
      <c r="A7" s="142" t="s">
        <v>3</v>
      </c>
      <c r="B7" s="143" t="s">
        <v>4</v>
      </c>
      <c r="C7" s="142" t="s">
        <v>5</v>
      </c>
      <c r="D7" s="143" t="s">
        <v>6</v>
      </c>
      <c r="E7" s="143" t="s">
        <v>122</v>
      </c>
      <c r="F7" s="143" t="s">
        <v>7</v>
      </c>
      <c r="G7" s="143" t="s">
        <v>8</v>
      </c>
      <c r="H7" s="143" t="s">
        <v>143</v>
      </c>
      <c r="I7" s="144" t="s">
        <v>77</v>
      </c>
      <c r="J7" s="144" t="s">
        <v>86</v>
      </c>
      <c r="K7" s="144" t="s">
        <v>126</v>
      </c>
      <c r="L7" s="144" t="s">
        <v>87</v>
      </c>
      <c r="M7" s="145" t="s">
        <v>118</v>
      </c>
      <c r="N7" s="75"/>
      <c r="O7" s="75"/>
      <c r="P7" s="75"/>
      <c r="Q7" s="75"/>
      <c r="R7" s="75"/>
      <c r="S7" s="75"/>
      <c r="T7" s="75"/>
      <c r="U7" s="75"/>
      <c r="V7" s="75"/>
    </row>
    <row r="8" spans="1:22" s="81" customFormat="1" ht="18" customHeight="1" x14ac:dyDescent="0.3">
      <c r="A8" s="137" t="s">
        <v>119</v>
      </c>
      <c r="B8" s="137"/>
      <c r="C8" s="137"/>
      <c r="D8" s="137"/>
      <c r="E8" s="137"/>
      <c r="F8" s="137"/>
      <c r="G8" s="137"/>
      <c r="H8" s="137"/>
      <c r="I8" s="137"/>
      <c r="J8" s="137"/>
      <c r="K8" s="137"/>
      <c r="L8" s="137"/>
      <c r="M8" s="138"/>
      <c r="N8" s="86">
        <v>46101</v>
      </c>
      <c r="O8" s="86">
        <v>46108</v>
      </c>
      <c r="P8" s="87"/>
      <c r="Q8" s="87"/>
      <c r="R8" s="87"/>
      <c r="S8" s="87"/>
      <c r="T8" s="87"/>
      <c r="U8" s="87"/>
      <c r="V8" s="87"/>
    </row>
    <row r="9" spans="1:22" s="96" customFormat="1" ht="31.95" customHeight="1" x14ac:dyDescent="0.25">
      <c r="A9" s="88">
        <v>1</v>
      </c>
      <c r="B9" s="89" t="s">
        <v>116</v>
      </c>
      <c r="C9" s="90" t="s">
        <v>11</v>
      </c>
      <c r="D9" s="90" t="s">
        <v>12</v>
      </c>
      <c r="E9" s="91">
        <f>O9-N9</f>
        <v>73</v>
      </c>
      <c r="F9" s="92" t="s">
        <v>13</v>
      </c>
      <c r="G9" s="92" t="s">
        <v>78</v>
      </c>
      <c r="H9" s="90" t="s">
        <v>130</v>
      </c>
      <c r="I9" s="91">
        <v>1</v>
      </c>
      <c r="J9" s="91">
        <v>1</v>
      </c>
      <c r="K9" s="91"/>
      <c r="L9" s="93"/>
      <c r="M9" s="131"/>
      <c r="N9" s="94">
        <v>44266</v>
      </c>
      <c r="O9" s="94">
        <v>44339</v>
      </c>
      <c r="P9" s="95"/>
      <c r="Q9" s="95"/>
      <c r="R9" s="95"/>
      <c r="S9" s="95"/>
      <c r="T9" s="95"/>
      <c r="U9" s="95"/>
      <c r="V9" s="95"/>
    </row>
    <row r="10" spans="1:22" s="80" customFormat="1" ht="60" x14ac:dyDescent="0.25">
      <c r="A10" s="97">
        <v>2</v>
      </c>
      <c r="B10" s="89" t="s">
        <v>117</v>
      </c>
      <c r="C10" s="98" t="s">
        <v>14</v>
      </c>
      <c r="D10" s="98" t="s">
        <v>12</v>
      </c>
      <c r="E10" s="99">
        <f>O10-N10</f>
        <v>81</v>
      </c>
      <c r="F10" s="100" t="s">
        <v>124</v>
      </c>
      <c r="G10" s="100" t="s">
        <v>125</v>
      </c>
      <c r="H10" s="101"/>
      <c r="I10" s="91"/>
      <c r="J10" s="91"/>
      <c r="K10" s="102" t="s">
        <v>127</v>
      </c>
      <c r="L10" s="101" t="s">
        <v>129</v>
      </c>
      <c r="M10" s="132" t="s">
        <v>128</v>
      </c>
      <c r="N10" s="103">
        <v>5636</v>
      </c>
      <c r="O10" s="103">
        <v>5717</v>
      </c>
      <c r="P10" s="104"/>
      <c r="Q10" s="104"/>
      <c r="R10" s="104"/>
      <c r="S10" s="104"/>
      <c r="T10" s="104"/>
      <c r="U10" s="104"/>
      <c r="V10" s="104"/>
    </row>
    <row r="11" spans="1:22" ht="18" customHeight="1" x14ac:dyDescent="0.3">
      <c r="A11" s="137" t="s">
        <v>120</v>
      </c>
      <c r="B11" s="137"/>
      <c r="C11" s="137"/>
      <c r="D11" s="137"/>
      <c r="E11" s="137"/>
      <c r="F11" s="137"/>
      <c r="G11" s="137"/>
      <c r="H11" s="137"/>
      <c r="I11" s="137"/>
      <c r="J11" s="137"/>
      <c r="K11" s="137"/>
      <c r="L11" s="137"/>
      <c r="M11" s="138"/>
    </row>
    <row r="12" spans="1:22" s="80" customFormat="1" ht="45" x14ac:dyDescent="0.25">
      <c r="A12" s="97">
        <v>1</v>
      </c>
      <c r="B12" s="105" t="s">
        <v>131</v>
      </c>
      <c r="C12" s="98" t="s">
        <v>45</v>
      </c>
      <c r="D12" s="98" t="s">
        <v>36</v>
      </c>
      <c r="E12" s="99">
        <f>O12-N12</f>
        <v>29</v>
      </c>
      <c r="F12" s="100" t="s">
        <v>60</v>
      </c>
      <c r="G12" s="92" t="s">
        <v>60</v>
      </c>
      <c r="H12" s="90" t="s">
        <v>88</v>
      </c>
      <c r="I12" s="99">
        <v>3</v>
      </c>
      <c r="J12" s="99">
        <v>2</v>
      </c>
      <c r="K12" s="90" t="s">
        <v>127</v>
      </c>
      <c r="L12" s="93" t="s">
        <v>94</v>
      </c>
      <c r="M12" s="132" t="s">
        <v>134</v>
      </c>
      <c r="N12" s="103">
        <v>3849</v>
      </c>
      <c r="O12" s="103">
        <v>3878</v>
      </c>
      <c r="P12" s="104"/>
      <c r="Q12" s="104"/>
      <c r="R12" s="104"/>
      <c r="S12" s="104"/>
      <c r="T12" s="104"/>
      <c r="U12" s="104"/>
      <c r="V12" s="104"/>
    </row>
    <row r="13" spans="1:22" s="80" customFormat="1" ht="75" x14ac:dyDescent="0.25">
      <c r="A13" s="97">
        <v>2</v>
      </c>
      <c r="B13" s="105" t="s">
        <v>132</v>
      </c>
      <c r="C13" s="98" t="s">
        <v>46</v>
      </c>
      <c r="D13" s="98" t="s">
        <v>73</v>
      </c>
      <c r="E13" s="99">
        <f>O13-N13</f>
        <v>53</v>
      </c>
      <c r="F13" s="100" t="s">
        <v>81</v>
      </c>
      <c r="G13" s="100" t="s">
        <v>133</v>
      </c>
      <c r="H13" s="90" t="s">
        <v>89</v>
      </c>
      <c r="I13" s="99">
        <v>5</v>
      </c>
      <c r="J13" s="99">
        <v>4</v>
      </c>
      <c r="K13" s="90" t="s">
        <v>127</v>
      </c>
      <c r="L13" s="93" t="s">
        <v>95</v>
      </c>
      <c r="M13" s="132" t="s">
        <v>134</v>
      </c>
      <c r="N13" s="103">
        <v>1085</v>
      </c>
      <c r="O13" s="103">
        <v>1138</v>
      </c>
      <c r="P13" s="104"/>
      <c r="Q13" s="104"/>
      <c r="R13" s="104"/>
      <c r="S13" s="104"/>
      <c r="T13" s="104"/>
      <c r="U13" s="104"/>
      <c r="V13" s="104"/>
    </row>
    <row r="14" spans="1:22" s="80" customFormat="1" ht="18" customHeight="1" x14ac:dyDescent="0.25">
      <c r="A14" s="97">
        <v>3</v>
      </c>
      <c r="B14" s="89" t="s">
        <v>135</v>
      </c>
      <c r="C14" s="98" t="s">
        <v>48</v>
      </c>
      <c r="D14" s="98" t="s">
        <v>74</v>
      </c>
      <c r="E14" s="99">
        <f>O14-N14</f>
        <v>72</v>
      </c>
      <c r="F14" s="92" t="s">
        <v>13</v>
      </c>
      <c r="G14" s="107"/>
      <c r="H14" s="90" t="s">
        <v>92</v>
      </c>
      <c r="I14" s="99"/>
      <c r="J14" s="99">
        <v>1</v>
      </c>
      <c r="K14" s="99"/>
      <c r="L14" s="93"/>
      <c r="M14" s="133"/>
      <c r="N14" s="103">
        <v>11493</v>
      </c>
      <c r="O14" s="103">
        <v>11565</v>
      </c>
      <c r="P14" s="104"/>
      <c r="Q14" s="104"/>
      <c r="R14" s="104"/>
      <c r="S14" s="104"/>
      <c r="T14" s="104"/>
      <c r="U14" s="104"/>
      <c r="V14" s="104"/>
    </row>
    <row r="15" spans="1:22" s="80" customFormat="1" ht="60" x14ac:dyDescent="0.25">
      <c r="A15" s="97">
        <v>4</v>
      </c>
      <c r="B15" s="89" t="s">
        <v>136</v>
      </c>
      <c r="C15" s="98" t="s">
        <v>47</v>
      </c>
      <c r="D15" s="98" t="s">
        <v>75</v>
      </c>
      <c r="E15" s="99">
        <f>O15-N15</f>
        <v>67</v>
      </c>
      <c r="F15" s="92" t="s">
        <v>79</v>
      </c>
      <c r="G15" s="92" t="s">
        <v>80</v>
      </c>
      <c r="H15" s="90" t="s">
        <v>90</v>
      </c>
      <c r="I15" s="99">
        <v>4</v>
      </c>
      <c r="J15" s="99">
        <v>3</v>
      </c>
      <c r="K15" s="90" t="s">
        <v>127</v>
      </c>
      <c r="L15" s="92" t="s">
        <v>96</v>
      </c>
      <c r="M15" s="132" t="s">
        <v>134</v>
      </c>
      <c r="N15" s="103">
        <v>542</v>
      </c>
      <c r="O15" s="103">
        <v>609</v>
      </c>
      <c r="P15" s="104"/>
      <c r="Q15" s="104"/>
      <c r="R15" s="104"/>
      <c r="S15" s="104"/>
      <c r="T15" s="104"/>
      <c r="U15" s="104"/>
      <c r="V15" s="104"/>
    </row>
    <row r="16" spans="1:22" s="82" customFormat="1" ht="90" x14ac:dyDescent="0.25">
      <c r="A16" s="97">
        <v>5</v>
      </c>
      <c r="B16" s="105" t="s">
        <v>137</v>
      </c>
      <c r="C16" s="98" t="s">
        <v>49</v>
      </c>
      <c r="D16" s="98" t="s">
        <v>37</v>
      </c>
      <c r="E16" s="98">
        <v>0</v>
      </c>
      <c r="F16" s="100" t="s">
        <v>61</v>
      </c>
      <c r="G16" s="100" t="s">
        <v>62</v>
      </c>
      <c r="H16" s="90"/>
      <c r="I16" s="99"/>
      <c r="J16" s="99"/>
      <c r="K16" s="90" t="s">
        <v>127</v>
      </c>
      <c r="L16" s="92" t="s">
        <v>91</v>
      </c>
      <c r="M16" s="132" t="s">
        <v>134</v>
      </c>
      <c r="N16" s="77"/>
      <c r="O16" s="77"/>
      <c r="P16" s="77"/>
      <c r="Q16" s="77"/>
      <c r="R16" s="77"/>
      <c r="S16" s="77"/>
      <c r="T16" s="77"/>
      <c r="U16" s="77"/>
      <c r="V16" s="77"/>
    </row>
    <row r="17" spans="1:22" ht="18" customHeight="1" x14ac:dyDescent="0.3">
      <c r="A17" s="137" t="s">
        <v>123</v>
      </c>
      <c r="B17" s="137"/>
      <c r="C17" s="137"/>
      <c r="D17" s="137"/>
      <c r="E17" s="137"/>
      <c r="F17" s="137"/>
      <c r="G17" s="137"/>
      <c r="H17" s="137"/>
      <c r="I17" s="137"/>
      <c r="J17" s="137"/>
      <c r="K17" s="137"/>
      <c r="L17" s="137"/>
      <c r="M17" s="138"/>
    </row>
    <row r="18" spans="1:22" s="80" customFormat="1" ht="18" customHeight="1" x14ac:dyDescent="0.25">
      <c r="A18" s="97">
        <v>1</v>
      </c>
      <c r="B18" s="106" t="s">
        <v>19</v>
      </c>
      <c r="C18" s="98" t="s">
        <v>66</v>
      </c>
      <c r="D18" s="98" t="s">
        <v>20</v>
      </c>
      <c r="E18" s="98">
        <f>M17-I17</f>
        <v>0</v>
      </c>
      <c r="F18" s="92" t="s">
        <v>13</v>
      </c>
      <c r="G18" s="107"/>
      <c r="H18" s="90"/>
      <c r="I18" s="99"/>
      <c r="J18" s="99"/>
      <c r="K18" s="99"/>
      <c r="L18" s="108"/>
      <c r="M18" s="133"/>
      <c r="N18" s="77"/>
      <c r="O18" s="77"/>
      <c r="P18" s="104"/>
      <c r="Q18" s="104"/>
      <c r="R18" s="104"/>
      <c r="S18" s="104"/>
      <c r="T18" s="104"/>
      <c r="U18" s="104"/>
      <c r="V18" s="104"/>
    </row>
    <row r="19" spans="1:22" s="80" customFormat="1" ht="30" x14ac:dyDescent="0.25">
      <c r="A19" s="97">
        <v>2</v>
      </c>
      <c r="B19" s="106" t="s">
        <v>68</v>
      </c>
      <c r="C19" s="98" t="s">
        <v>67</v>
      </c>
      <c r="D19" s="98" t="s">
        <v>21</v>
      </c>
      <c r="E19" s="98">
        <f>M18-I18</f>
        <v>0</v>
      </c>
      <c r="F19" s="92" t="s">
        <v>83</v>
      </c>
      <c r="G19" s="107" t="s">
        <v>93</v>
      </c>
      <c r="H19" s="90" t="s">
        <v>84</v>
      </c>
      <c r="I19" s="99">
        <v>5</v>
      </c>
      <c r="J19" s="99">
        <v>4</v>
      </c>
      <c r="K19" s="99" t="s">
        <v>127</v>
      </c>
      <c r="L19" s="108" t="s">
        <v>97</v>
      </c>
      <c r="M19" s="133"/>
      <c r="N19" s="77"/>
      <c r="O19" s="77"/>
      <c r="P19" s="104"/>
      <c r="Q19" s="104"/>
      <c r="R19" s="104"/>
      <c r="S19" s="104"/>
      <c r="T19" s="104"/>
      <c r="U19" s="104"/>
      <c r="V19" s="104"/>
    </row>
    <row r="20" spans="1:22" s="80" customFormat="1" ht="18" customHeight="1" x14ac:dyDescent="0.25">
      <c r="A20" s="97">
        <v>3</v>
      </c>
      <c r="B20" s="106" t="s">
        <v>82</v>
      </c>
      <c r="C20" s="98" t="s">
        <v>71</v>
      </c>
      <c r="D20" s="98"/>
      <c r="E20" s="98">
        <v>3</v>
      </c>
      <c r="F20" s="92" t="s">
        <v>13</v>
      </c>
      <c r="G20" s="107"/>
      <c r="H20" s="90"/>
      <c r="I20" s="99"/>
      <c r="J20" s="99"/>
      <c r="K20" s="99"/>
      <c r="L20" s="108"/>
      <c r="M20" s="133"/>
      <c r="N20" s="77">
        <v>905</v>
      </c>
      <c r="O20" s="77">
        <v>908</v>
      </c>
      <c r="P20" s="104"/>
      <c r="Q20" s="104"/>
      <c r="R20" s="104"/>
      <c r="S20" s="104"/>
      <c r="T20" s="104"/>
      <c r="U20" s="104"/>
      <c r="V20" s="104"/>
    </row>
    <row r="21" spans="1:22" s="80" customFormat="1" ht="18" customHeight="1" x14ac:dyDescent="0.25">
      <c r="A21" s="97">
        <v>4</v>
      </c>
      <c r="B21" s="106" t="s">
        <v>22</v>
      </c>
      <c r="C21" s="98" t="s">
        <v>69</v>
      </c>
      <c r="D21" s="98" t="s">
        <v>23</v>
      </c>
      <c r="E21" s="98">
        <f>M20-I20</f>
        <v>0</v>
      </c>
      <c r="F21" s="92" t="s">
        <v>13</v>
      </c>
      <c r="G21" s="107"/>
      <c r="H21" s="90"/>
      <c r="I21" s="99"/>
      <c r="J21" s="99"/>
      <c r="K21" s="99"/>
      <c r="L21" s="108"/>
      <c r="M21" s="133"/>
      <c r="N21" s="77"/>
      <c r="O21" s="77"/>
      <c r="P21" s="104"/>
      <c r="Q21" s="104"/>
      <c r="R21" s="104"/>
      <c r="S21" s="104"/>
      <c r="T21" s="104"/>
      <c r="U21" s="104"/>
      <c r="V21" s="104"/>
    </row>
    <row r="22" spans="1:22" s="80" customFormat="1" ht="18" customHeight="1" x14ac:dyDescent="0.25">
      <c r="A22" s="97">
        <v>5</v>
      </c>
      <c r="B22" s="106" t="s">
        <v>55</v>
      </c>
      <c r="C22" s="98" t="s">
        <v>56</v>
      </c>
      <c r="D22" s="98"/>
      <c r="E22" s="98">
        <f>M22-I22</f>
        <v>0</v>
      </c>
      <c r="F22" s="92" t="s">
        <v>64</v>
      </c>
      <c r="G22" s="107" t="s">
        <v>65</v>
      </c>
      <c r="H22" s="90"/>
      <c r="I22" s="99"/>
      <c r="J22" s="99"/>
      <c r="K22" s="99"/>
      <c r="L22" s="108"/>
      <c r="M22" s="133"/>
      <c r="N22" s="77"/>
      <c r="O22" s="77"/>
      <c r="P22" s="104"/>
      <c r="Q22" s="104"/>
      <c r="R22" s="104"/>
      <c r="S22" s="104"/>
      <c r="T22" s="104"/>
      <c r="U22" s="104"/>
      <c r="V22" s="104"/>
    </row>
    <row r="23" spans="1:22" ht="18" customHeight="1" x14ac:dyDescent="0.25">
      <c r="A23" s="139" t="s">
        <v>121</v>
      </c>
      <c r="B23" s="139"/>
      <c r="C23" s="139"/>
      <c r="D23" s="139"/>
      <c r="E23" s="139"/>
      <c r="F23" s="139"/>
      <c r="G23" s="139"/>
      <c r="H23" s="139"/>
      <c r="I23" s="139"/>
      <c r="J23" s="139"/>
      <c r="K23" s="139"/>
      <c r="L23" s="139"/>
      <c r="M23" s="140"/>
    </row>
    <row r="24" spans="1:22" s="80" customFormat="1" ht="18" customHeight="1" x14ac:dyDescent="0.25">
      <c r="A24" s="97">
        <v>1</v>
      </c>
      <c r="B24" s="106" t="s">
        <v>138</v>
      </c>
      <c r="C24" s="98" t="s">
        <v>25</v>
      </c>
      <c r="D24" s="98" t="s">
        <v>26</v>
      </c>
      <c r="E24" s="98">
        <f>M23-I23</f>
        <v>0</v>
      </c>
      <c r="F24" s="92" t="s">
        <v>13</v>
      </c>
      <c r="G24" s="107"/>
      <c r="H24" s="90"/>
      <c r="I24" s="99"/>
      <c r="J24" s="99"/>
      <c r="K24" s="99"/>
      <c r="L24" s="108"/>
      <c r="M24" s="133"/>
      <c r="N24" s="77"/>
      <c r="O24" s="77"/>
      <c r="P24" s="104"/>
      <c r="Q24" s="104"/>
      <c r="R24" s="104"/>
      <c r="S24" s="104"/>
      <c r="T24" s="104"/>
      <c r="U24" s="104"/>
      <c r="V24" s="104"/>
    </row>
    <row r="25" spans="1:22" s="80" customFormat="1" ht="30" x14ac:dyDescent="0.25">
      <c r="A25" s="97">
        <v>2</v>
      </c>
      <c r="B25" s="106" t="s">
        <v>139</v>
      </c>
      <c r="C25" s="98" t="s">
        <v>28</v>
      </c>
      <c r="D25" s="98" t="s">
        <v>26</v>
      </c>
      <c r="E25" s="98">
        <f>M24-I24</f>
        <v>0</v>
      </c>
      <c r="F25" s="92" t="s">
        <v>50</v>
      </c>
      <c r="G25" s="92" t="s">
        <v>57</v>
      </c>
      <c r="H25" s="90"/>
      <c r="I25" s="99"/>
      <c r="J25" s="99"/>
      <c r="K25" s="99" t="s">
        <v>127</v>
      </c>
      <c r="L25" s="108"/>
      <c r="M25" s="133"/>
      <c r="N25" s="77"/>
      <c r="O25" s="77"/>
      <c r="P25" s="104"/>
      <c r="Q25" s="104"/>
      <c r="R25" s="104"/>
      <c r="S25" s="104"/>
      <c r="T25" s="104"/>
      <c r="U25" s="104"/>
      <c r="V25" s="104"/>
    </row>
    <row r="26" spans="1:22" ht="18" customHeight="1" x14ac:dyDescent="0.25">
      <c r="A26" s="97">
        <v>3</v>
      </c>
      <c r="B26" s="106" t="s">
        <v>140</v>
      </c>
      <c r="C26" s="112" t="s">
        <v>30</v>
      </c>
      <c r="D26" s="112" t="s">
        <v>26</v>
      </c>
      <c r="E26" s="112">
        <f>M25-I25</f>
        <v>0</v>
      </c>
      <c r="F26" s="109" t="s">
        <v>13</v>
      </c>
      <c r="G26" s="113"/>
      <c r="H26" s="114"/>
      <c r="I26" s="99"/>
      <c r="J26" s="99"/>
      <c r="K26" s="110"/>
      <c r="L26" s="111"/>
      <c r="M26" s="134"/>
    </row>
    <row r="27" spans="1:22" ht="18" customHeight="1" x14ac:dyDescent="0.25">
      <c r="A27" s="97">
        <v>4</v>
      </c>
      <c r="B27" s="106" t="s">
        <v>141</v>
      </c>
      <c r="C27" s="112" t="s">
        <v>54</v>
      </c>
      <c r="D27" s="112"/>
      <c r="E27" s="115">
        <f>O27-N27</f>
        <v>3</v>
      </c>
      <c r="F27" s="109" t="s">
        <v>13</v>
      </c>
      <c r="G27" s="116" t="s">
        <v>98</v>
      </c>
      <c r="H27" s="136" t="s">
        <v>92</v>
      </c>
      <c r="I27" s="99">
        <v>1</v>
      </c>
      <c r="J27" s="99">
        <v>1</v>
      </c>
      <c r="K27" s="110"/>
      <c r="L27" s="111" t="s">
        <v>99</v>
      </c>
      <c r="M27" s="134"/>
      <c r="N27" s="103">
        <v>1484</v>
      </c>
      <c r="O27" s="103">
        <v>1487</v>
      </c>
    </row>
    <row r="28" spans="1:22" ht="18" customHeight="1" x14ac:dyDescent="0.25">
      <c r="A28" s="97">
        <v>5</v>
      </c>
      <c r="B28" s="106" t="s">
        <v>142</v>
      </c>
      <c r="C28" s="112" t="s">
        <v>53</v>
      </c>
      <c r="D28" s="112"/>
      <c r="E28" s="115">
        <f>O28-N28</f>
        <v>73</v>
      </c>
      <c r="F28" s="109" t="s">
        <v>13</v>
      </c>
      <c r="G28" s="113"/>
      <c r="H28" s="114"/>
      <c r="I28" s="99"/>
      <c r="J28" s="99"/>
      <c r="K28" s="110"/>
      <c r="L28" s="111"/>
      <c r="M28" s="134"/>
      <c r="N28" s="103">
        <v>2337</v>
      </c>
      <c r="O28" s="103">
        <v>2410</v>
      </c>
    </row>
    <row r="29" spans="1:22" ht="18" customHeight="1" x14ac:dyDescent="0.25">
      <c r="A29" s="97">
        <v>7</v>
      </c>
      <c r="B29" s="117" t="s">
        <v>32</v>
      </c>
      <c r="C29" s="112" t="s">
        <v>38</v>
      </c>
      <c r="D29" s="112" t="s">
        <v>33</v>
      </c>
      <c r="E29" s="115">
        <f>O29-N29</f>
        <v>0</v>
      </c>
      <c r="F29" s="109" t="s">
        <v>13</v>
      </c>
      <c r="G29" s="109"/>
      <c r="H29" s="114"/>
      <c r="I29" s="99"/>
      <c r="J29" s="99"/>
      <c r="K29" s="110"/>
      <c r="L29" s="111"/>
      <c r="M29" s="134"/>
    </row>
    <row r="30" spans="1:22" s="80" customFormat="1" ht="18" customHeight="1" x14ac:dyDescent="0.25">
      <c r="A30" s="97">
        <v>8</v>
      </c>
      <c r="B30" s="106" t="s">
        <v>34</v>
      </c>
      <c r="C30" s="98" t="s">
        <v>39</v>
      </c>
      <c r="D30" s="98" t="s">
        <v>35</v>
      </c>
      <c r="E30" s="115">
        <f>O30-N30</f>
        <v>0</v>
      </c>
      <c r="F30" s="109" t="s">
        <v>85</v>
      </c>
      <c r="G30" s="116"/>
      <c r="H30" s="118"/>
      <c r="I30" s="99"/>
      <c r="J30" s="99"/>
      <c r="K30" s="110"/>
      <c r="L30" s="111"/>
      <c r="M30" s="134"/>
      <c r="N30" s="77"/>
      <c r="O30" s="77"/>
      <c r="P30" s="104"/>
      <c r="Q30" s="104"/>
      <c r="R30" s="104"/>
      <c r="S30" s="104"/>
      <c r="T30" s="104"/>
      <c r="U30" s="104"/>
      <c r="V30" s="104"/>
    </row>
    <row r="31" spans="1:22" x14ac:dyDescent="0.25">
      <c r="I31" s="119"/>
      <c r="J31" s="119"/>
      <c r="K31" s="120"/>
      <c r="M31" s="135"/>
    </row>
    <row r="32" spans="1:22" x14ac:dyDescent="0.25">
      <c r="B32" s="121"/>
      <c r="C32" s="122"/>
    </row>
    <row r="33" spans="2:12" x14ac:dyDescent="0.25">
      <c r="B33" s="121"/>
      <c r="C33" s="122"/>
    </row>
    <row r="34" spans="2:12" x14ac:dyDescent="0.25">
      <c r="B34" s="121"/>
      <c r="C34" s="122"/>
      <c r="E34" s="206" t="s">
        <v>145</v>
      </c>
      <c r="F34" s="206"/>
      <c r="K34" s="207" t="s">
        <v>144</v>
      </c>
      <c r="L34" s="207"/>
    </row>
    <row r="35" spans="2:12" x14ac:dyDescent="0.25">
      <c r="B35" s="121"/>
      <c r="C35" s="122"/>
    </row>
    <row r="36" spans="2:12" x14ac:dyDescent="0.25">
      <c r="E36" s="123"/>
      <c r="F36" s="124"/>
      <c r="G36" s="124"/>
    </row>
    <row r="37" spans="2:12" x14ac:dyDescent="0.25">
      <c r="B37" s="123"/>
      <c r="C37" s="125"/>
      <c r="E37" s="123"/>
      <c r="F37" s="124"/>
      <c r="G37" s="124"/>
    </row>
    <row r="38" spans="2:12" x14ac:dyDescent="0.25">
      <c r="B38" s="123"/>
      <c r="C38" s="125"/>
      <c r="E38" s="123"/>
      <c r="F38" s="124"/>
    </row>
    <row r="39" spans="2:12" x14ac:dyDescent="0.25">
      <c r="B39" s="123"/>
      <c r="C39" s="125"/>
      <c r="E39" s="123"/>
      <c r="F39" s="124"/>
      <c r="G39" s="124"/>
    </row>
    <row r="40" spans="2:12" ht="15.6" x14ac:dyDescent="0.3">
      <c r="B40" s="126"/>
      <c r="C40" s="126"/>
      <c r="D40" s="126"/>
      <c r="E40" s="127"/>
      <c r="F40" s="124"/>
      <c r="G40" s="124"/>
    </row>
    <row r="41" spans="2:12" x14ac:dyDescent="0.25">
      <c r="B41" s="123"/>
      <c r="C41" s="125"/>
      <c r="D41" s="123"/>
      <c r="E41" s="123"/>
      <c r="F41" s="124"/>
      <c r="G41" s="124"/>
    </row>
    <row r="42" spans="2:12" ht="15.6" x14ac:dyDescent="0.3">
      <c r="B42" s="128"/>
      <c r="C42" s="129"/>
      <c r="D42" s="128"/>
      <c r="E42" s="123"/>
      <c r="F42" s="124"/>
      <c r="G42" s="124"/>
    </row>
    <row r="43" spans="2:12" ht="15.6" x14ac:dyDescent="0.3">
      <c r="B43" s="128"/>
      <c r="C43" s="129"/>
      <c r="D43" s="128"/>
      <c r="E43" s="123"/>
      <c r="F43" s="124"/>
      <c r="G43" s="124"/>
    </row>
    <row r="44" spans="2:12" ht="15.6" x14ac:dyDescent="0.3">
      <c r="B44" s="128"/>
      <c r="C44" s="129"/>
      <c r="D44" s="128"/>
      <c r="E44" s="123"/>
      <c r="F44" s="124"/>
      <c r="G44" s="124"/>
    </row>
    <row r="45" spans="2:12" x14ac:dyDescent="0.25">
      <c r="B45" s="123"/>
      <c r="C45" s="125"/>
      <c r="D45" s="123"/>
      <c r="E45" s="123"/>
      <c r="F45" s="124"/>
      <c r="G45" s="124"/>
    </row>
    <row r="46" spans="2:12" x14ac:dyDescent="0.25">
      <c r="E46" s="123"/>
      <c r="F46" s="124"/>
      <c r="G46" s="124"/>
    </row>
    <row r="47" spans="2:12" x14ac:dyDescent="0.25">
      <c r="E47" s="123"/>
      <c r="F47" s="124"/>
      <c r="G47" s="124"/>
    </row>
  </sheetData>
  <mergeCells count="9">
    <mergeCell ref="H1:M1"/>
    <mergeCell ref="H2:M2"/>
    <mergeCell ref="K3:M3"/>
    <mergeCell ref="A5:M5"/>
    <mergeCell ref="E34:F34"/>
    <mergeCell ref="K34:L34"/>
    <mergeCell ref="A1:F1"/>
    <mergeCell ref="A2:F2"/>
    <mergeCell ref="A3:F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2ED3-9D54-40C4-BF4C-3D84692A4E0A}">
  <dimension ref="A1:V47"/>
  <sheetViews>
    <sheetView zoomScale="80" zoomScaleNormal="80" zoomScaleSheetLayoutView="70" workbookViewId="0">
      <pane ySplit="7" topLeftCell="A22" activePane="bottomLeft" state="frozen"/>
      <selection activeCell="A7" sqref="A7"/>
      <selection pane="bottomLeft" activeCell="E27" sqref="E27"/>
    </sheetView>
  </sheetViews>
  <sheetFormatPr defaultColWidth="9.109375" defaultRowHeight="15" x14ac:dyDescent="0.25"/>
  <cols>
    <col min="1" max="1" width="6.44140625" style="82" customWidth="1"/>
    <col min="2" max="2" width="23.33203125" style="73" customWidth="1"/>
    <col min="3" max="3" width="11.5546875" style="141" hidden="1" customWidth="1"/>
    <col min="4" max="4" width="15.6640625" style="73" hidden="1" customWidth="1"/>
    <col min="5" max="5" width="9.6640625" style="73" customWidth="1"/>
    <col min="6" max="6" width="25.77734375" style="79" customWidth="1"/>
    <col min="7" max="7" width="39.77734375" style="79" customWidth="1"/>
    <col min="8" max="8" width="11.5546875" style="73" customWidth="1"/>
    <col min="9" max="10" width="11.5546875" style="74" customWidth="1"/>
    <col min="11" max="11" width="11.5546875" style="147" customWidth="1"/>
    <col min="12" max="12" width="18.21875" style="76" customWidth="1"/>
    <col min="13" max="13" width="33.44140625" style="130" customWidth="1"/>
    <col min="14" max="15" width="12.21875" style="77" hidden="1" customWidth="1"/>
    <col min="16" max="22" width="7.6640625" style="74" customWidth="1"/>
    <col min="23" max="16384" width="9.109375" style="73"/>
  </cols>
  <sheetData>
    <row r="1" spans="1:22" s="80" customFormat="1" ht="25.2" customHeight="1" x14ac:dyDescent="0.25">
      <c r="A1" s="208" t="s">
        <v>0</v>
      </c>
      <c r="B1" s="208"/>
      <c r="C1" s="208"/>
      <c r="D1" s="208"/>
      <c r="E1" s="208"/>
      <c r="F1" s="208"/>
      <c r="G1" s="148"/>
      <c r="H1" s="202" t="s">
        <v>1</v>
      </c>
      <c r="I1" s="202"/>
      <c r="J1" s="202"/>
      <c r="K1" s="202"/>
      <c r="L1" s="202"/>
      <c r="M1" s="202"/>
      <c r="N1" s="77"/>
      <c r="O1" s="77"/>
      <c r="P1" s="104"/>
      <c r="Q1" s="104"/>
      <c r="R1" s="104"/>
      <c r="S1" s="104"/>
      <c r="T1" s="104"/>
      <c r="U1" s="104"/>
      <c r="V1" s="104"/>
    </row>
    <row r="2" spans="1:22" ht="22.8" customHeight="1" x14ac:dyDescent="0.3">
      <c r="A2" s="203" t="s">
        <v>41</v>
      </c>
      <c r="B2" s="203"/>
      <c r="C2" s="203"/>
      <c r="D2" s="203"/>
      <c r="E2" s="203"/>
      <c r="F2" s="203"/>
      <c r="G2" s="78"/>
      <c r="H2" s="203" t="s">
        <v>2</v>
      </c>
      <c r="I2" s="203"/>
      <c r="J2" s="203"/>
      <c r="K2" s="203"/>
      <c r="L2" s="203"/>
      <c r="M2" s="203"/>
    </row>
    <row r="3" spans="1:22" ht="24.6" customHeight="1" x14ac:dyDescent="0.3">
      <c r="A3" s="209" t="s">
        <v>147</v>
      </c>
      <c r="B3" s="206"/>
      <c r="C3" s="206"/>
      <c r="D3" s="206"/>
      <c r="E3" s="206"/>
      <c r="F3" s="206"/>
      <c r="K3" s="204" t="s">
        <v>148</v>
      </c>
      <c r="L3" s="204"/>
      <c r="M3" s="204"/>
    </row>
    <row r="4" spans="1:22" ht="19.8" customHeight="1" x14ac:dyDescent="0.3">
      <c r="A4" s="141"/>
      <c r="B4" s="141"/>
      <c r="D4" s="141"/>
      <c r="E4" s="141"/>
      <c r="F4" s="141"/>
      <c r="K4" s="146"/>
      <c r="L4" s="146"/>
      <c r="M4" s="146"/>
    </row>
    <row r="5" spans="1:22" ht="34.200000000000003" customHeight="1" x14ac:dyDescent="0.4">
      <c r="A5" s="205" t="s">
        <v>58</v>
      </c>
      <c r="B5" s="205"/>
      <c r="C5" s="205"/>
      <c r="D5" s="205"/>
      <c r="E5" s="205"/>
      <c r="F5" s="205"/>
      <c r="G5" s="205"/>
      <c r="H5" s="205"/>
      <c r="I5" s="205"/>
      <c r="J5" s="205"/>
      <c r="K5" s="205"/>
      <c r="L5" s="205"/>
      <c r="M5" s="205"/>
    </row>
    <row r="6" spans="1:22" ht="21" customHeight="1" x14ac:dyDescent="0.25">
      <c r="I6" s="83"/>
      <c r="J6" s="83"/>
      <c r="K6" s="84"/>
    </row>
    <row r="7" spans="1:22" s="85" customFormat="1" ht="117" customHeight="1" x14ac:dyDescent="0.25">
      <c r="A7" s="142" t="s">
        <v>3</v>
      </c>
      <c r="B7" s="143" t="s">
        <v>4</v>
      </c>
      <c r="C7" s="142" t="s">
        <v>5</v>
      </c>
      <c r="D7" s="143" t="s">
        <v>6</v>
      </c>
      <c r="E7" s="143" t="s">
        <v>122</v>
      </c>
      <c r="F7" s="143" t="s">
        <v>7</v>
      </c>
      <c r="G7" s="143" t="s">
        <v>8</v>
      </c>
      <c r="H7" s="143" t="s">
        <v>143</v>
      </c>
      <c r="I7" s="144" t="s">
        <v>77</v>
      </c>
      <c r="J7" s="144" t="s">
        <v>86</v>
      </c>
      <c r="K7" s="144" t="s">
        <v>126</v>
      </c>
      <c r="L7" s="144" t="s">
        <v>87</v>
      </c>
      <c r="M7" s="145" t="s">
        <v>118</v>
      </c>
      <c r="N7" s="147"/>
      <c r="O7" s="147"/>
      <c r="P7" s="147"/>
      <c r="Q7" s="147"/>
      <c r="R7" s="147"/>
      <c r="S7" s="147"/>
      <c r="T7" s="147"/>
      <c r="U7" s="147"/>
      <c r="V7" s="147"/>
    </row>
    <row r="8" spans="1:22" s="141" customFormat="1" ht="18" customHeight="1" x14ac:dyDescent="0.3">
      <c r="A8" s="137" t="s">
        <v>119</v>
      </c>
      <c r="B8" s="137"/>
      <c r="C8" s="137"/>
      <c r="D8" s="137"/>
      <c r="E8" s="137"/>
      <c r="F8" s="137"/>
      <c r="G8" s="137"/>
      <c r="H8" s="137"/>
      <c r="I8" s="137"/>
      <c r="J8" s="137"/>
      <c r="K8" s="137"/>
      <c r="L8" s="137"/>
      <c r="M8" s="138"/>
      <c r="N8" s="86">
        <v>46101</v>
      </c>
      <c r="O8" s="86">
        <v>46108</v>
      </c>
      <c r="P8" s="87"/>
      <c r="Q8" s="87"/>
      <c r="R8" s="87"/>
      <c r="S8" s="87"/>
      <c r="T8" s="87"/>
      <c r="U8" s="87"/>
      <c r="V8" s="87"/>
    </row>
    <row r="9" spans="1:22" s="96" customFormat="1" ht="40.200000000000003" customHeight="1" x14ac:dyDescent="0.25">
      <c r="A9" s="88">
        <v>1</v>
      </c>
      <c r="B9" s="89" t="s">
        <v>116</v>
      </c>
      <c r="C9" s="90" t="s">
        <v>11</v>
      </c>
      <c r="D9" s="90" t="s">
        <v>12</v>
      </c>
      <c r="E9" s="91">
        <f>44427-44339</f>
        <v>88</v>
      </c>
      <c r="F9" s="92" t="s">
        <v>13</v>
      </c>
      <c r="G9" s="92" t="s">
        <v>151</v>
      </c>
      <c r="H9" s="90" t="s">
        <v>150</v>
      </c>
      <c r="I9" s="91">
        <v>1</v>
      </c>
      <c r="J9" s="91">
        <v>1</v>
      </c>
      <c r="K9" s="91"/>
      <c r="L9" s="93"/>
      <c r="M9" s="131"/>
      <c r="N9" s="94">
        <v>44266</v>
      </c>
      <c r="O9" s="94">
        <v>44339</v>
      </c>
      <c r="P9" s="95"/>
      <c r="Q9" s="95"/>
      <c r="R9" s="95"/>
      <c r="S9" s="95"/>
      <c r="T9" s="95"/>
      <c r="U9" s="95"/>
      <c r="V9" s="95"/>
    </row>
    <row r="10" spans="1:22" s="80" customFormat="1" ht="38.4" customHeight="1" x14ac:dyDescent="0.25">
      <c r="A10" s="97">
        <v>2</v>
      </c>
      <c r="B10" s="89" t="s">
        <v>117</v>
      </c>
      <c r="C10" s="98" t="s">
        <v>14</v>
      </c>
      <c r="D10" s="98" t="s">
        <v>12</v>
      </c>
      <c r="E10" s="99">
        <f>5803-5717</f>
        <v>86</v>
      </c>
      <c r="F10" s="100" t="s">
        <v>13</v>
      </c>
      <c r="G10" s="100" t="s">
        <v>152</v>
      </c>
      <c r="H10" s="102" t="s">
        <v>149</v>
      </c>
      <c r="I10" s="91">
        <v>3</v>
      </c>
      <c r="J10" s="91">
        <v>3</v>
      </c>
      <c r="K10" s="102"/>
      <c r="L10" s="101"/>
      <c r="M10" s="132"/>
      <c r="N10" s="103">
        <v>5636</v>
      </c>
      <c r="O10" s="103">
        <v>5717</v>
      </c>
      <c r="P10" s="104"/>
      <c r="Q10" s="104"/>
      <c r="R10" s="104"/>
      <c r="S10" s="104"/>
      <c r="T10" s="104"/>
      <c r="U10" s="104"/>
      <c r="V10" s="104"/>
    </row>
    <row r="11" spans="1:22" ht="18" customHeight="1" x14ac:dyDescent="0.3">
      <c r="A11" s="137" t="s">
        <v>120</v>
      </c>
      <c r="B11" s="137"/>
      <c r="C11" s="137"/>
      <c r="D11" s="137"/>
      <c r="E11" s="137"/>
      <c r="F11" s="137"/>
      <c r="G11" s="137"/>
      <c r="H11" s="137"/>
      <c r="I11" s="137"/>
      <c r="J11" s="137"/>
      <c r="K11" s="137"/>
      <c r="L11" s="137"/>
      <c r="M11" s="138"/>
    </row>
    <row r="12" spans="1:22" s="80" customFormat="1" ht="135" x14ac:dyDescent="0.25">
      <c r="A12" s="97">
        <v>1</v>
      </c>
      <c r="B12" s="105" t="s">
        <v>131</v>
      </c>
      <c r="C12" s="98" t="s">
        <v>45</v>
      </c>
      <c r="D12" s="98" t="s">
        <v>36</v>
      </c>
      <c r="E12" s="99">
        <f>3920-3887</f>
        <v>33</v>
      </c>
      <c r="F12" s="100" t="s">
        <v>169</v>
      </c>
      <c r="G12" s="92" t="s">
        <v>164</v>
      </c>
      <c r="H12" s="90" t="s">
        <v>163</v>
      </c>
      <c r="I12" s="99">
        <v>2</v>
      </c>
      <c r="J12" s="99">
        <v>2</v>
      </c>
      <c r="K12" s="90"/>
      <c r="L12" s="93" t="s">
        <v>168</v>
      </c>
      <c r="M12" s="132" t="s">
        <v>134</v>
      </c>
      <c r="N12" s="103">
        <v>3849</v>
      </c>
      <c r="O12" s="103">
        <v>3878</v>
      </c>
      <c r="P12" s="104"/>
      <c r="Q12" s="104"/>
      <c r="R12" s="104"/>
      <c r="S12" s="104"/>
      <c r="T12" s="104"/>
      <c r="U12" s="104"/>
      <c r="V12" s="104"/>
    </row>
    <row r="13" spans="1:22" s="80" customFormat="1" ht="105" x14ac:dyDescent="0.25">
      <c r="A13" s="97">
        <v>2</v>
      </c>
      <c r="B13" s="105" t="s">
        <v>132</v>
      </c>
      <c r="C13" s="98" t="s">
        <v>46</v>
      </c>
      <c r="D13" s="98" t="s">
        <v>73</v>
      </c>
      <c r="E13" s="99">
        <f>1164-1138</f>
        <v>26</v>
      </c>
      <c r="F13" s="100" t="s">
        <v>165</v>
      </c>
      <c r="G13" s="100" t="s">
        <v>133</v>
      </c>
      <c r="H13" s="90"/>
      <c r="I13" s="99"/>
      <c r="J13" s="99"/>
      <c r="K13" s="90" t="s">
        <v>127</v>
      </c>
      <c r="L13" s="93" t="s">
        <v>172</v>
      </c>
      <c r="M13" s="132" t="s">
        <v>134</v>
      </c>
      <c r="N13" s="103">
        <v>1085</v>
      </c>
      <c r="O13" s="103">
        <v>1138</v>
      </c>
      <c r="P13" s="104"/>
      <c r="Q13" s="104"/>
      <c r="R13" s="104"/>
      <c r="S13" s="104"/>
      <c r="T13" s="104"/>
      <c r="U13" s="104"/>
      <c r="V13" s="104"/>
    </row>
    <row r="14" spans="1:22" s="80" customFormat="1" ht="18" customHeight="1" x14ac:dyDescent="0.25">
      <c r="A14" s="97">
        <v>3</v>
      </c>
      <c r="B14" s="89" t="s">
        <v>135</v>
      </c>
      <c r="C14" s="98" t="s">
        <v>48</v>
      </c>
      <c r="D14" s="98" t="s">
        <v>74</v>
      </c>
      <c r="E14" s="99">
        <f>11666-11565</f>
        <v>101</v>
      </c>
      <c r="F14" s="92" t="s">
        <v>13</v>
      </c>
      <c r="G14" s="107"/>
      <c r="H14" s="90" t="s">
        <v>92</v>
      </c>
      <c r="I14" s="99"/>
      <c r="J14" s="99">
        <v>1</v>
      </c>
      <c r="K14" s="99"/>
      <c r="L14" s="93"/>
      <c r="M14" s="133"/>
      <c r="N14" s="103">
        <v>11493</v>
      </c>
      <c r="O14" s="103">
        <v>11565</v>
      </c>
      <c r="P14" s="104"/>
      <c r="Q14" s="104"/>
      <c r="R14" s="104"/>
      <c r="S14" s="104"/>
      <c r="T14" s="104"/>
      <c r="U14" s="104"/>
      <c r="V14" s="104"/>
    </row>
    <row r="15" spans="1:22" s="80" customFormat="1" ht="195" x14ac:dyDescent="0.25">
      <c r="A15" s="97">
        <v>4</v>
      </c>
      <c r="B15" s="89" t="s">
        <v>136</v>
      </c>
      <c r="C15" s="98" t="s">
        <v>47</v>
      </c>
      <c r="D15" s="98" t="s">
        <v>75</v>
      </c>
      <c r="E15" s="99">
        <f>668-609</f>
        <v>59</v>
      </c>
      <c r="F15" s="92" t="s">
        <v>79</v>
      </c>
      <c r="G15" s="92" t="s">
        <v>166</v>
      </c>
      <c r="H15" s="90" t="s">
        <v>162</v>
      </c>
      <c r="I15" s="99"/>
      <c r="J15" s="99"/>
      <c r="K15" s="90" t="s">
        <v>127</v>
      </c>
      <c r="L15" s="92" t="s">
        <v>167</v>
      </c>
      <c r="M15" s="132" t="s">
        <v>134</v>
      </c>
      <c r="N15" s="103">
        <v>542</v>
      </c>
      <c r="O15" s="103">
        <v>609</v>
      </c>
      <c r="P15" s="104"/>
      <c r="Q15" s="104"/>
      <c r="R15" s="104"/>
      <c r="S15" s="104"/>
      <c r="T15" s="104"/>
      <c r="U15" s="104"/>
      <c r="V15" s="104"/>
    </row>
    <row r="16" spans="1:22" s="82" customFormat="1" ht="58.2" customHeight="1" x14ac:dyDescent="0.25">
      <c r="A16" s="97">
        <v>5</v>
      </c>
      <c r="B16" s="105" t="s">
        <v>137</v>
      </c>
      <c r="C16" s="98" t="s">
        <v>49</v>
      </c>
      <c r="D16" s="98" t="s">
        <v>37</v>
      </c>
      <c r="E16" s="98">
        <v>0</v>
      </c>
      <c r="F16" s="100" t="s">
        <v>159</v>
      </c>
      <c r="G16" s="100" t="s">
        <v>160</v>
      </c>
      <c r="H16" s="90" t="s">
        <v>161</v>
      </c>
      <c r="I16" s="99"/>
      <c r="J16" s="99"/>
      <c r="K16" s="90" t="s">
        <v>127</v>
      </c>
      <c r="L16" s="92" t="s">
        <v>91</v>
      </c>
      <c r="M16" s="132" t="s">
        <v>134</v>
      </c>
      <c r="N16" s="77"/>
      <c r="O16" s="77"/>
      <c r="P16" s="77"/>
      <c r="Q16" s="77"/>
      <c r="R16" s="77"/>
      <c r="S16" s="77"/>
      <c r="T16" s="77"/>
      <c r="U16" s="77"/>
      <c r="V16" s="77"/>
    </row>
    <row r="17" spans="1:22" ht="18" customHeight="1" x14ac:dyDescent="0.3">
      <c r="A17" s="137" t="s">
        <v>123</v>
      </c>
      <c r="B17" s="137"/>
      <c r="C17" s="137"/>
      <c r="D17" s="137"/>
      <c r="E17" s="137"/>
      <c r="F17" s="137"/>
      <c r="G17" s="137"/>
      <c r="H17" s="137"/>
      <c r="I17" s="137"/>
      <c r="J17" s="137"/>
      <c r="K17" s="137"/>
      <c r="L17" s="137"/>
      <c r="M17" s="138"/>
    </row>
    <row r="18" spans="1:22" s="80" customFormat="1" ht="18" customHeight="1" x14ac:dyDescent="0.25">
      <c r="A18" s="97">
        <v>1</v>
      </c>
      <c r="B18" s="106" t="s">
        <v>19</v>
      </c>
      <c r="C18" s="98" t="s">
        <v>66</v>
      </c>
      <c r="D18" s="98" t="s">
        <v>20</v>
      </c>
      <c r="E18" s="98">
        <f>M17-I17</f>
        <v>0</v>
      </c>
      <c r="F18" s="92" t="s">
        <v>13</v>
      </c>
      <c r="G18" s="107"/>
      <c r="H18" s="90"/>
      <c r="I18" s="99"/>
      <c r="J18" s="99"/>
      <c r="K18" s="99"/>
      <c r="L18" s="108"/>
      <c r="M18" s="133"/>
      <c r="N18" s="77"/>
      <c r="O18" s="77"/>
      <c r="P18" s="104"/>
      <c r="Q18" s="104"/>
      <c r="R18" s="104"/>
      <c r="S18" s="104"/>
      <c r="T18" s="104"/>
      <c r="U18" s="104"/>
      <c r="V18" s="104"/>
    </row>
    <row r="19" spans="1:22" s="80" customFormat="1" ht="105" x14ac:dyDescent="0.25">
      <c r="A19" s="97">
        <v>2</v>
      </c>
      <c r="B19" s="106" t="s">
        <v>68</v>
      </c>
      <c r="C19" s="98" t="s">
        <v>67</v>
      </c>
      <c r="D19" s="98" t="s">
        <v>21</v>
      </c>
      <c r="E19" s="98">
        <f>M18-I18</f>
        <v>0</v>
      </c>
      <c r="F19" s="92" t="s">
        <v>83</v>
      </c>
      <c r="G19" s="107" t="s">
        <v>93</v>
      </c>
      <c r="H19" s="90" t="s">
        <v>155</v>
      </c>
      <c r="I19" s="99"/>
      <c r="J19" s="99"/>
      <c r="K19" s="99" t="s">
        <v>127</v>
      </c>
      <c r="L19" s="93" t="s">
        <v>170</v>
      </c>
      <c r="M19" s="132" t="s">
        <v>134</v>
      </c>
      <c r="N19" s="77"/>
      <c r="O19" s="77"/>
      <c r="P19" s="104"/>
      <c r="Q19" s="104"/>
      <c r="R19" s="104"/>
      <c r="S19" s="104"/>
      <c r="T19" s="104"/>
      <c r="U19" s="104"/>
      <c r="V19" s="104"/>
    </row>
    <row r="20" spans="1:22" s="80" customFormat="1" ht="103.2" customHeight="1" x14ac:dyDescent="0.25">
      <c r="A20" s="97">
        <v>3</v>
      </c>
      <c r="B20" s="106" t="s">
        <v>82</v>
      </c>
      <c r="C20" s="98" t="s">
        <v>71</v>
      </c>
      <c r="D20" s="98"/>
      <c r="E20" s="98">
        <v>0</v>
      </c>
      <c r="F20" s="149" t="s">
        <v>153</v>
      </c>
      <c r="G20" s="107" t="s">
        <v>154</v>
      </c>
      <c r="H20" s="90" t="s">
        <v>156</v>
      </c>
      <c r="I20" s="99"/>
      <c r="J20" s="99"/>
      <c r="K20" s="99" t="s">
        <v>127</v>
      </c>
      <c r="L20" s="93" t="s">
        <v>170</v>
      </c>
      <c r="M20" s="132" t="s">
        <v>134</v>
      </c>
      <c r="N20" s="77">
        <v>905</v>
      </c>
      <c r="O20" s="77">
        <v>908</v>
      </c>
      <c r="P20" s="104"/>
      <c r="Q20" s="104"/>
      <c r="R20" s="104"/>
      <c r="S20" s="104"/>
      <c r="T20" s="104"/>
      <c r="U20" s="104"/>
      <c r="V20" s="104"/>
    </row>
    <row r="21" spans="1:22" s="80" customFormat="1" ht="23.4" customHeight="1" x14ac:dyDescent="0.25">
      <c r="A21" s="97">
        <v>4</v>
      </c>
      <c r="B21" s="106" t="s">
        <v>22</v>
      </c>
      <c r="C21" s="98" t="s">
        <v>69</v>
      </c>
      <c r="D21" s="98" t="s">
        <v>23</v>
      </c>
      <c r="E21" s="150">
        <f>35-32</f>
        <v>3</v>
      </c>
      <c r="F21" s="92" t="s">
        <v>13</v>
      </c>
      <c r="G21" s="107"/>
      <c r="H21" s="90"/>
      <c r="I21" s="99"/>
      <c r="J21" s="99"/>
      <c r="K21" s="99"/>
      <c r="L21" s="108"/>
      <c r="M21" s="133"/>
      <c r="N21" s="77"/>
      <c r="O21" s="77"/>
      <c r="P21" s="104"/>
      <c r="Q21" s="104"/>
      <c r="R21" s="104"/>
      <c r="S21" s="104"/>
      <c r="T21" s="104"/>
      <c r="U21" s="104"/>
      <c r="V21" s="104"/>
    </row>
    <row r="22" spans="1:22" s="80" customFormat="1" ht="18" customHeight="1" x14ac:dyDescent="0.25">
      <c r="A22" s="97">
        <v>5</v>
      </c>
      <c r="B22" s="106" t="s">
        <v>55</v>
      </c>
      <c r="C22" s="98" t="s">
        <v>56</v>
      </c>
      <c r="D22" s="98"/>
      <c r="E22" s="98">
        <f>M22-I22</f>
        <v>0</v>
      </c>
      <c r="F22" s="92" t="s">
        <v>64</v>
      </c>
      <c r="G22" s="107" t="s">
        <v>65</v>
      </c>
      <c r="H22" s="90"/>
      <c r="I22" s="99"/>
      <c r="J22" s="99"/>
      <c r="K22" s="99"/>
      <c r="L22" s="108"/>
      <c r="M22" s="133"/>
      <c r="N22" s="77"/>
      <c r="O22" s="77"/>
      <c r="P22" s="104"/>
      <c r="Q22" s="104"/>
      <c r="R22" s="104"/>
      <c r="S22" s="104"/>
      <c r="T22" s="104"/>
      <c r="U22" s="104"/>
      <c r="V22" s="104"/>
    </row>
    <row r="23" spans="1:22" ht="18" customHeight="1" x14ac:dyDescent="0.25">
      <c r="A23" s="139" t="s">
        <v>121</v>
      </c>
      <c r="B23" s="139"/>
      <c r="C23" s="139"/>
      <c r="D23" s="139"/>
      <c r="E23" s="139"/>
      <c r="F23" s="139"/>
      <c r="G23" s="139"/>
      <c r="H23" s="139"/>
      <c r="I23" s="139"/>
      <c r="J23" s="139"/>
      <c r="K23" s="139"/>
      <c r="L23" s="139"/>
      <c r="M23" s="140"/>
    </row>
    <row r="24" spans="1:22" s="80" customFormat="1" ht="29.4" customHeight="1" x14ac:dyDescent="0.25">
      <c r="A24" s="97">
        <v>1</v>
      </c>
      <c r="B24" s="106" t="s">
        <v>138</v>
      </c>
      <c r="C24" s="98" t="s">
        <v>25</v>
      </c>
      <c r="D24" s="98" t="s">
        <v>26</v>
      </c>
      <c r="E24" s="98">
        <f>M23-I23</f>
        <v>0</v>
      </c>
      <c r="F24" s="92" t="s">
        <v>50</v>
      </c>
      <c r="G24" s="107" t="s">
        <v>173</v>
      </c>
      <c r="H24" s="90"/>
      <c r="I24" s="99"/>
      <c r="J24" s="99"/>
      <c r="K24" s="99" t="s">
        <v>127</v>
      </c>
      <c r="L24" s="93" t="s">
        <v>174</v>
      </c>
      <c r="M24" s="132" t="s">
        <v>134</v>
      </c>
      <c r="N24" s="77"/>
      <c r="O24" s="77"/>
      <c r="P24" s="104"/>
      <c r="Q24" s="104"/>
      <c r="R24" s="104"/>
      <c r="S24" s="104"/>
      <c r="T24" s="104"/>
      <c r="U24" s="104"/>
      <c r="V24" s="104"/>
    </row>
    <row r="25" spans="1:22" s="80" customFormat="1" ht="60" x14ac:dyDescent="0.25">
      <c r="A25" s="97">
        <v>2</v>
      </c>
      <c r="B25" s="106" t="s">
        <v>139</v>
      </c>
      <c r="C25" s="98" t="s">
        <v>28</v>
      </c>
      <c r="D25" s="98" t="s">
        <v>26</v>
      </c>
      <c r="E25" s="150" t="e">
        <f>M24-I24</f>
        <v>#VALUE!</v>
      </c>
      <c r="F25" s="92" t="s">
        <v>50</v>
      </c>
      <c r="G25" s="92" t="s">
        <v>57</v>
      </c>
      <c r="H25" s="90"/>
      <c r="I25" s="99"/>
      <c r="J25" s="99"/>
      <c r="K25" s="99" t="s">
        <v>127</v>
      </c>
      <c r="L25" s="93" t="s">
        <v>175</v>
      </c>
      <c r="M25" s="132" t="s">
        <v>134</v>
      </c>
      <c r="N25" s="77"/>
      <c r="O25" s="77"/>
      <c r="P25" s="104"/>
      <c r="Q25" s="104"/>
      <c r="R25" s="104"/>
      <c r="S25" s="104"/>
      <c r="T25" s="104"/>
      <c r="U25" s="104"/>
      <c r="V25" s="104"/>
    </row>
    <row r="26" spans="1:22" ht="18" customHeight="1" x14ac:dyDescent="0.25">
      <c r="A26" s="97">
        <v>3</v>
      </c>
      <c r="B26" s="106" t="s">
        <v>140</v>
      </c>
      <c r="C26" s="112" t="s">
        <v>30</v>
      </c>
      <c r="D26" s="112" t="s">
        <v>26</v>
      </c>
      <c r="E26" s="151" t="e">
        <f>M25-I25</f>
        <v>#VALUE!</v>
      </c>
      <c r="F26" s="109" t="s">
        <v>13</v>
      </c>
      <c r="G26" s="113"/>
      <c r="H26" s="114"/>
      <c r="I26" s="99"/>
      <c r="J26" s="99"/>
      <c r="K26" s="110"/>
      <c r="L26" s="111"/>
      <c r="M26" s="134"/>
    </row>
    <row r="27" spans="1:22" ht="45.6" customHeight="1" x14ac:dyDescent="0.25">
      <c r="A27" s="97">
        <v>4</v>
      </c>
      <c r="B27" s="106" t="s">
        <v>141</v>
      </c>
      <c r="C27" s="112" t="s">
        <v>54</v>
      </c>
      <c r="D27" s="112"/>
      <c r="E27" s="99">
        <f>O27-N27</f>
        <v>3</v>
      </c>
      <c r="F27" s="149" t="s">
        <v>157</v>
      </c>
      <c r="G27" s="107" t="s">
        <v>158</v>
      </c>
      <c r="H27" s="90" t="s">
        <v>84</v>
      </c>
      <c r="I27" s="99">
        <v>1</v>
      </c>
      <c r="J27" s="99"/>
      <c r="K27" s="99" t="s">
        <v>127</v>
      </c>
      <c r="L27" s="93" t="s">
        <v>171</v>
      </c>
      <c r="M27" s="132" t="s">
        <v>134</v>
      </c>
      <c r="N27" s="103">
        <v>1484</v>
      </c>
      <c r="O27" s="103">
        <v>1487</v>
      </c>
    </row>
    <row r="28" spans="1:22" ht="18" customHeight="1" x14ac:dyDescent="0.25">
      <c r="A28" s="97">
        <v>5</v>
      </c>
      <c r="B28" s="106" t="s">
        <v>142</v>
      </c>
      <c r="C28" s="112" t="s">
        <v>53</v>
      </c>
      <c r="D28" s="112"/>
      <c r="E28" s="115">
        <f>2490-2410</f>
        <v>80</v>
      </c>
      <c r="F28" s="109" t="s">
        <v>13</v>
      </c>
      <c r="G28" s="113"/>
      <c r="H28" s="114"/>
      <c r="I28" s="99"/>
      <c r="J28" s="99"/>
      <c r="K28" s="110"/>
      <c r="L28" s="111"/>
      <c r="M28" s="134"/>
      <c r="N28" s="103">
        <v>2337</v>
      </c>
      <c r="O28" s="103">
        <v>2410</v>
      </c>
    </row>
    <row r="29" spans="1:22" ht="18" customHeight="1" x14ac:dyDescent="0.25">
      <c r="A29" s="97">
        <v>7</v>
      </c>
      <c r="B29" s="117" t="s">
        <v>32</v>
      </c>
      <c r="C29" s="112" t="s">
        <v>38</v>
      </c>
      <c r="D29" s="112" t="s">
        <v>33</v>
      </c>
      <c r="E29" s="115">
        <f>O29-N29</f>
        <v>0</v>
      </c>
      <c r="F29" s="109" t="s">
        <v>13</v>
      </c>
      <c r="G29" s="109"/>
      <c r="H29" s="114"/>
      <c r="I29" s="99"/>
      <c r="J29" s="99"/>
      <c r="K29" s="110"/>
      <c r="L29" s="111"/>
      <c r="M29" s="134"/>
    </row>
    <row r="30" spans="1:22" s="80" customFormat="1" ht="18" customHeight="1" x14ac:dyDescent="0.25">
      <c r="A30" s="97">
        <v>8</v>
      </c>
      <c r="B30" s="106" t="s">
        <v>34</v>
      </c>
      <c r="C30" s="98" t="s">
        <v>39</v>
      </c>
      <c r="D30" s="98" t="s">
        <v>35</v>
      </c>
      <c r="E30" s="115">
        <f>O30-N30</f>
        <v>0</v>
      </c>
      <c r="F30" s="109" t="s">
        <v>13</v>
      </c>
      <c r="G30" s="116"/>
      <c r="H30" s="118"/>
      <c r="I30" s="99"/>
      <c r="J30" s="99"/>
      <c r="K30" s="110"/>
      <c r="L30" s="111"/>
      <c r="M30" s="134"/>
      <c r="N30" s="77"/>
      <c r="O30" s="77"/>
      <c r="P30" s="104"/>
      <c r="Q30" s="104"/>
      <c r="R30" s="104"/>
      <c r="S30" s="104"/>
      <c r="T30" s="104"/>
      <c r="U30" s="104"/>
      <c r="V30" s="104"/>
    </row>
    <row r="31" spans="1:22" x14ac:dyDescent="0.25">
      <c r="I31" s="119"/>
      <c r="J31" s="119"/>
      <c r="K31" s="120"/>
      <c r="M31" s="135"/>
    </row>
    <row r="32" spans="1:22" x14ac:dyDescent="0.25">
      <c r="B32" s="121"/>
      <c r="C32" s="122"/>
    </row>
    <row r="33" spans="2:12" x14ac:dyDescent="0.25">
      <c r="B33" s="121"/>
      <c r="C33" s="122"/>
    </row>
    <row r="34" spans="2:12" x14ac:dyDescent="0.25">
      <c r="B34" s="121"/>
      <c r="C34" s="122"/>
      <c r="E34" s="206" t="s">
        <v>145</v>
      </c>
      <c r="F34" s="206"/>
      <c r="K34" s="207" t="s">
        <v>144</v>
      </c>
      <c r="L34" s="207"/>
    </row>
    <row r="35" spans="2:12" x14ac:dyDescent="0.25">
      <c r="B35" s="121"/>
      <c r="C35" s="122"/>
    </row>
    <row r="36" spans="2:12" x14ac:dyDescent="0.25">
      <c r="E36" s="123"/>
      <c r="F36" s="124"/>
      <c r="G36" s="124"/>
    </row>
    <row r="37" spans="2:12" x14ac:dyDescent="0.25">
      <c r="B37" s="123"/>
      <c r="C37" s="125"/>
      <c r="E37" s="123"/>
      <c r="F37" s="124"/>
      <c r="G37" s="124"/>
    </row>
    <row r="38" spans="2:12" x14ac:dyDescent="0.25">
      <c r="B38" s="123"/>
      <c r="C38" s="125"/>
      <c r="E38" s="123"/>
      <c r="F38" s="124"/>
    </row>
    <row r="39" spans="2:12" x14ac:dyDescent="0.25">
      <c r="B39" s="123"/>
      <c r="C39" s="125"/>
      <c r="E39" s="123"/>
      <c r="F39" s="124"/>
      <c r="G39" s="124"/>
    </row>
    <row r="40" spans="2:12" ht="15.6" x14ac:dyDescent="0.3">
      <c r="B40" s="126"/>
      <c r="C40" s="126"/>
      <c r="D40" s="126"/>
      <c r="E40" s="127"/>
      <c r="F40" s="124"/>
      <c r="G40" s="124"/>
    </row>
    <row r="41" spans="2:12" x14ac:dyDescent="0.25">
      <c r="B41" s="123"/>
      <c r="C41" s="125"/>
      <c r="D41" s="123"/>
      <c r="E41" s="123"/>
      <c r="F41" s="124"/>
      <c r="G41" s="124"/>
    </row>
    <row r="42" spans="2:12" ht="15.6" x14ac:dyDescent="0.3">
      <c r="B42" s="128"/>
      <c r="C42" s="129"/>
      <c r="D42" s="128"/>
      <c r="E42" s="123"/>
      <c r="F42" s="124"/>
      <c r="G42" s="124"/>
    </row>
    <row r="43" spans="2:12" ht="15.6" x14ac:dyDescent="0.3">
      <c r="B43" s="128"/>
      <c r="C43" s="129"/>
      <c r="D43" s="128"/>
      <c r="E43" s="123"/>
      <c r="F43" s="124"/>
      <c r="G43" s="124"/>
    </row>
    <row r="44" spans="2:12" ht="15.6" x14ac:dyDescent="0.3">
      <c r="B44" s="128"/>
      <c r="C44" s="129"/>
      <c r="D44" s="128"/>
      <c r="E44" s="123"/>
      <c r="F44" s="124"/>
      <c r="G44" s="124"/>
    </row>
    <row r="45" spans="2:12" x14ac:dyDescent="0.25">
      <c r="B45" s="123"/>
      <c r="C45" s="125"/>
      <c r="D45" s="123"/>
      <c r="E45" s="123"/>
      <c r="F45" s="124"/>
      <c r="G45" s="124"/>
    </row>
    <row r="46" spans="2:12" x14ac:dyDescent="0.25">
      <c r="E46" s="123"/>
      <c r="F46" s="124"/>
      <c r="G46" s="124"/>
    </row>
    <row r="47" spans="2:12" x14ac:dyDescent="0.25">
      <c r="E47" s="123"/>
      <c r="F47" s="124"/>
      <c r="G47" s="124"/>
    </row>
  </sheetData>
  <mergeCells count="9">
    <mergeCell ref="A5:M5"/>
    <mergeCell ref="E34:F34"/>
    <mergeCell ref="K34:L34"/>
    <mergeCell ref="A1:F1"/>
    <mergeCell ref="H1:M1"/>
    <mergeCell ref="A2:F2"/>
    <mergeCell ref="H2:M2"/>
    <mergeCell ref="A3:F3"/>
    <mergeCell ref="K3:M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70BD-DE42-4524-9DF1-CE89E96EE40F}">
  <dimension ref="A1:V45"/>
  <sheetViews>
    <sheetView zoomScale="80" zoomScaleNormal="80" zoomScaleSheetLayoutView="70" workbookViewId="0">
      <pane ySplit="6" topLeftCell="A21" activePane="bottomLeft" state="frozen"/>
      <selection activeCell="A7" sqref="A7"/>
      <selection pane="bottomLeft" activeCell="E11" sqref="E11"/>
    </sheetView>
  </sheetViews>
  <sheetFormatPr defaultColWidth="9.109375" defaultRowHeight="15" x14ac:dyDescent="0.25"/>
  <cols>
    <col min="1" max="1" width="6.44140625" style="82" customWidth="1"/>
    <col min="2" max="2" width="30.6640625" style="73" customWidth="1"/>
    <col min="3" max="3" width="11.5546875" style="152"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53"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176</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59" t="s">
        <v>3</v>
      </c>
      <c r="B6" s="160" t="s">
        <v>4</v>
      </c>
      <c r="C6" s="159" t="s">
        <v>5</v>
      </c>
      <c r="D6" s="160" t="s">
        <v>6</v>
      </c>
      <c r="E6" s="160" t="s">
        <v>122</v>
      </c>
      <c r="F6" s="143" t="s">
        <v>185</v>
      </c>
      <c r="G6" s="144" t="s">
        <v>186</v>
      </c>
      <c r="H6" s="161" t="s">
        <v>187</v>
      </c>
      <c r="I6" s="160" t="s">
        <v>143</v>
      </c>
      <c r="J6" s="161" t="s">
        <v>77</v>
      </c>
      <c r="K6" s="161" t="s">
        <v>86</v>
      </c>
      <c r="L6" s="161" t="s">
        <v>194</v>
      </c>
      <c r="M6" s="161" t="s">
        <v>87</v>
      </c>
      <c r="N6" s="155"/>
      <c r="O6" s="155"/>
      <c r="P6" s="155"/>
      <c r="Q6" s="155"/>
      <c r="R6" s="155"/>
      <c r="S6" s="155"/>
      <c r="T6" s="155"/>
      <c r="U6" s="155"/>
      <c r="V6" s="155"/>
    </row>
    <row r="7" spans="1:22" s="154" customFormat="1" ht="31.8" customHeight="1" x14ac:dyDescent="0.3">
      <c r="A7" s="210" t="s">
        <v>119</v>
      </c>
      <c r="B7" s="211"/>
      <c r="C7" s="137"/>
      <c r="D7" s="137"/>
      <c r="E7" s="137"/>
      <c r="F7" s="169">
        <v>2</v>
      </c>
      <c r="G7" s="169"/>
      <c r="H7" s="137"/>
      <c r="I7" s="137"/>
      <c r="J7" s="137"/>
      <c r="K7" s="137"/>
      <c r="L7" s="137"/>
      <c r="M7" s="137"/>
      <c r="N7" s="86">
        <v>46101</v>
      </c>
      <c r="O7" s="86">
        <v>46108</v>
      </c>
      <c r="P7" s="87"/>
      <c r="Q7" s="87"/>
      <c r="R7" s="87"/>
      <c r="S7" s="87"/>
      <c r="T7" s="87"/>
      <c r="U7" s="87"/>
      <c r="V7" s="87"/>
    </row>
    <row r="8" spans="1:22" s="96" customFormat="1" ht="40.200000000000003" customHeight="1" x14ac:dyDescent="0.25">
      <c r="A8" s="88">
        <v>1</v>
      </c>
      <c r="B8" s="89" t="s">
        <v>116</v>
      </c>
      <c r="C8" s="90" t="s">
        <v>11</v>
      </c>
      <c r="D8" s="90" t="s">
        <v>12</v>
      </c>
      <c r="E8" s="91">
        <f>44511-44427</f>
        <v>84</v>
      </c>
      <c r="F8" s="91" t="s">
        <v>178</v>
      </c>
      <c r="G8" s="91"/>
      <c r="H8" s="91"/>
      <c r="I8" s="90"/>
      <c r="J8" s="91"/>
      <c r="K8" s="91"/>
      <c r="L8" s="91" t="s">
        <v>178</v>
      </c>
      <c r="M8" s="162" t="s">
        <v>198</v>
      </c>
      <c r="N8" s="94">
        <v>44266</v>
      </c>
      <c r="O8" s="94">
        <v>44339</v>
      </c>
      <c r="P8" s="95"/>
      <c r="Q8" s="95"/>
      <c r="R8" s="95"/>
      <c r="S8" s="95"/>
      <c r="T8" s="95"/>
      <c r="U8" s="95"/>
      <c r="V8" s="95"/>
    </row>
    <row r="9" spans="1:22" s="80" customFormat="1" ht="45" x14ac:dyDescent="0.25">
      <c r="A9" s="97">
        <v>2</v>
      </c>
      <c r="B9" s="89" t="s">
        <v>117</v>
      </c>
      <c r="C9" s="98" t="s">
        <v>14</v>
      </c>
      <c r="D9" s="98" t="s">
        <v>12</v>
      </c>
      <c r="E9" s="99">
        <f>5885-5803</f>
        <v>82</v>
      </c>
      <c r="F9" s="99" t="s">
        <v>178</v>
      </c>
      <c r="G9" s="99"/>
      <c r="H9" s="100" t="s">
        <v>177</v>
      </c>
      <c r="I9" s="102"/>
      <c r="J9" s="91"/>
      <c r="K9" s="91"/>
      <c r="L9" s="102" t="s">
        <v>178</v>
      </c>
      <c r="M9" s="163" t="s">
        <v>200</v>
      </c>
      <c r="N9" s="103">
        <v>5636</v>
      </c>
      <c r="O9" s="103">
        <v>5717</v>
      </c>
      <c r="P9" s="104"/>
      <c r="Q9" s="104"/>
      <c r="R9" s="104"/>
      <c r="S9" s="104"/>
      <c r="T9" s="104"/>
      <c r="U9" s="104"/>
      <c r="V9" s="104"/>
    </row>
    <row r="10" spans="1:22" ht="26.4" customHeight="1" x14ac:dyDescent="0.3">
      <c r="A10" s="210" t="s">
        <v>120</v>
      </c>
      <c r="B10" s="211"/>
      <c r="C10" s="137"/>
      <c r="D10" s="137"/>
      <c r="E10" s="137"/>
      <c r="F10" s="169">
        <v>3</v>
      </c>
      <c r="G10" s="169">
        <v>2</v>
      </c>
      <c r="H10" s="137"/>
      <c r="I10" s="137"/>
      <c r="J10" s="137"/>
      <c r="K10" s="137"/>
      <c r="L10" s="137"/>
      <c r="M10" s="138"/>
    </row>
    <row r="11" spans="1:22" s="80" customFormat="1" ht="45" x14ac:dyDescent="0.25">
      <c r="A11" s="97">
        <v>1</v>
      </c>
      <c r="B11" s="105" t="s">
        <v>131</v>
      </c>
      <c r="C11" s="98" t="s">
        <v>45</v>
      </c>
      <c r="D11" s="98" t="s">
        <v>36</v>
      </c>
      <c r="E11" s="99">
        <f>3961-3920</f>
        <v>41</v>
      </c>
      <c r="F11" s="99" t="s">
        <v>178</v>
      </c>
      <c r="G11" s="99"/>
      <c r="H11" s="99"/>
      <c r="I11" s="90" t="s">
        <v>130</v>
      </c>
      <c r="J11" s="99">
        <v>1</v>
      </c>
      <c r="K11" s="99">
        <v>1</v>
      </c>
      <c r="L11" s="90" t="s">
        <v>178</v>
      </c>
      <c r="M11" s="162" t="s">
        <v>168</v>
      </c>
      <c r="N11" s="103">
        <v>3849</v>
      </c>
      <c r="O11" s="103">
        <v>3878</v>
      </c>
      <c r="P11" s="104"/>
      <c r="Q11" s="104"/>
      <c r="R11" s="104"/>
      <c r="S11" s="104"/>
      <c r="T11" s="104"/>
      <c r="U11" s="104"/>
      <c r="V11" s="104"/>
    </row>
    <row r="12" spans="1:22" s="80" customFormat="1" ht="67.8" customHeight="1" x14ac:dyDescent="0.25">
      <c r="A12" s="97">
        <v>2</v>
      </c>
      <c r="B12" s="105" t="s">
        <v>132</v>
      </c>
      <c r="C12" s="98" t="s">
        <v>46</v>
      </c>
      <c r="D12" s="98" t="s">
        <v>73</v>
      </c>
      <c r="E12" s="99">
        <f>1193-1164</f>
        <v>29</v>
      </c>
      <c r="F12" s="99" t="s">
        <v>178</v>
      </c>
      <c r="G12" s="99"/>
      <c r="H12" s="100" t="s">
        <v>188</v>
      </c>
      <c r="I12" s="90" t="s">
        <v>89</v>
      </c>
      <c r="J12" s="99">
        <v>6</v>
      </c>
      <c r="K12" s="99">
        <v>4</v>
      </c>
      <c r="L12" s="90" t="s">
        <v>178</v>
      </c>
      <c r="M12" s="163" t="s">
        <v>179</v>
      </c>
      <c r="N12" s="103">
        <v>1085</v>
      </c>
      <c r="O12" s="103">
        <v>1138</v>
      </c>
      <c r="P12" s="104"/>
      <c r="Q12" s="104"/>
      <c r="R12" s="104"/>
      <c r="S12" s="104"/>
      <c r="T12" s="104"/>
      <c r="U12" s="104"/>
      <c r="V12" s="104"/>
    </row>
    <row r="13" spans="1:22" s="80" customFormat="1" ht="29.4" customHeight="1" x14ac:dyDescent="0.25">
      <c r="A13" s="97">
        <v>3</v>
      </c>
      <c r="B13" s="89" t="s">
        <v>135</v>
      </c>
      <c r="C13" s="98" t="s">
        <v>48</v>
      </c>
      <c r="D13" s="98" t="s">
        <v>74</v>
      </c>
      <c r="E13" s="99">
        <f>11759-11666</f>
        <v>93</v>
      </c>
      <c r="F13" s="99" t="s">
        <v>178</v>
      </c>
      <c r="G13" s="99"/>
      <c r="H13" s="99"/>
      <c r="I13" s="90" t="s">
        <v>92</v>
      </c>
      <c r="J13" s="99"/>
      <c r="K13" s="99">
        <v>1</v>
      </c>
      <c r="L13" s="99"/>
      <c r="M13" s="162"/>
      <c r="N13" s="103">
        <v>11493</v>
      </c>
      <c r="O13" s="103">
        <v>11565</v>
      </c>
      <c r="P13" s="104"/>
      <c r="Q13" s="104"/>
      <c r="R13" s="104"/>
      <c r="S13" s="104"/>
      <c r="T13" s="104"/>
      <c r="U13" s="104"/>
      <c r="V13" s="104"/>
    </row>
    <row r="14" spans="1:22" s="80" customFormat="1" ht="82.8" customHeight="1" x14ac:dyDescent="0.25">
      <c r="A14" s="97">
        <v>4</v>
      </c>
      <c r="B14" s="89" t="s">
        <v>136</v>
      </c>
      <c r="C14" s="98" t="s">
        <v>47</v>
      </c>
      <c r="D14" s="98" t="s">
        <v>75</v>
      </c>
      <c r="E14" s="99">
        <f>707-668</f>
        <v>39</v>
      </c>
      <c r="F14" s="99"/>
      <c r="G14" s="99" t="s">
        <v>178</v>
      </c>
      <c r="H14" s="92" t="s">
        <v>180</v>
      </c>
      <c r="I14" s="168" t="s">
        <v>190</v>
      </c>
      <c r="J14" s="99">
        <v>7</v>
      </c>
      <c r="K14" s="99">
        <v>3</v>
      </c>
      <c r="L14" s="90"/>
      <c r="M14" s="164" t="s">
        <v>189</v>
      </c>
      <c r="N14" s="103">
        <v>542</v>
      </c>
      <c r="O14" s="103">
        <v>609</v>
      </c>
      <c r="P14" s="104"/>
      <c r="Q14" s="104"/>
      <c r="R14" s="104"/>
      <c r="S14" s="104"/>
      <c r="T14" s="104"/>
      <c r="U14" s="104"/>
      <c r="V14" s="104"/>
    </row>
    <row r="15" spans="1:22" s="82" customFormat="1" ht="69.599999999999994" customHeight="1" x14ac:dyDescent="0.25">
      <c r="A15" s="97">
        <v>5</v>
      </c>
      <c r="B15" s="105" t="s">
        <v>137</v>
      </c>
      <c r="C15" s="98" t="s">
        <v>49</v>
      </c>
      <c r="D15" s="98" t="s">
        <v>37</v>
      </c>
      <c r="E15" s="98">
        <v>0</v>
      </c>
      <c r="F15" s="98"/>
      <c r="G15" s="98" t="s">
        <v>178</v>
      </c>
      <c r="H15" s="100" t="s">
        <v>159</v>
      </c>
      <c r="I15" s="168" t="s">
        <v>191</v>
      </c>
      <c r="J15" s="99"/>
      <c r="K15" s="99"/>
      <c r="L15" s="90"/>
      <c r="M15" s="163" t="s">
        <v>160</v>
      </c>
      <c r="N15" s="77"/>
      <c r="O15" s="77"/>
      <c r="P15" s="77"/>
      <c r="Q15" s="77"/>
      <c r="R15" s="77"/>
      <c r="S15" s="77"/>
      <c r="T15" s="77"/>
      <c r="U15" s="77"/>
      <c r="V15" s="77"/>
    </row>
    <row r="16" spans="1:22" ht="27.6" customHeight="1" x14ac:dyDescent="0.3">
      <c r="A16" s="210" t="s">
        <v>123</v>
      </c>
      <c r="B16" s="211"/>
      <c r="C16" s="137"/>
      <c r="D16" s="137"/>
      <c r="E16" s="137"/>
      <c r="F16" s="169">
        <v>2</v>
      </c>
      <c r="G16" s="169">
        <v>3</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c r="I17" s="90"/>
      <c r="J17" s="99"/>
      <c r="K17" s="99"/>
      <c r="L17" s="99"/>
      <c r="M17" s="165"/>
      <c r="N17" s="77"/>
      <c r="O17" s="77"/>
      <c r="P17" s="104"/>
      <c r="Q17" s="104"/>
      <c r="R17" s="104"/>
      <c r="S17" s="104"/>
      <c r="T17" s="104"/>
      <c r="U17" s="104"/>
      <c r="V17" s="104"/>
    </row>
    <row r="18" spans="1:22" s="80" customFormat="1" ht="45" x14ac:dyDescent="0.25">
      <c r="A18" s="97">
        <v>2</v>
      </c>
      <c r="B18" s="106" t="s">
        <v>68</v>
      </c>
      <c r="C18" s="98" t="s">
        <v>67</v>
      </c>
      <c r="D18" s="98" t="s">
        <v>21</v>
      </c>
      <c r="E18" s="98"/>
      <c r="F18" s="98"/>
      <c r="G18" s="98" t="s">
        <v>178</v>
      </c>
      <c r="H18" s="156" t="s">
        <v>182</v>
      </c>
      <c r="I18" s="90" t="s">
        <v>192</v>
      </c>
      <c r="J18" s="99"/>
      <c r="K18" s="99"/>
      <c r="L18" s="99"/>
      <c r="M18" s="162" t="s">
        <v>183</v>
      </c>
      <c r="N18" s="77"/>
      <c r="O18" s="77"/>
      <c r="P18" s="104"/>
      <c r="Q18" s="104"/>
      <c r="R18" s="104"/>
      <c r="S18" s="104"/>
      <c r="T18" s="104"/>
      <c r="U18" s="104"/>
      <c r="V18" s="104"/>
    </row>
    <row r="19" spans="1:22" s="80" customFormat="1" ht="45" x14ac:dyDescent="0.25">
      <c r="A19" s="97">
        <v>3</v>
      </c>
      <c r="B19" s="106" t="s">
        <v>82</v>
      </c>
      <c r="C19" s="98" t="s">
        <v>71</v>
      </c>
      <c r="D19" s="98"/>
      <c r="E19" s="98">
        <v>0</v>
      </c>
      <c r="F19" s="157"/>
      <c r="G19" s="157" t="s">
        <v>178</v>
      </c>
      <c r="H19" s="92" t="s">
        <v>181</v>
      </c>
      <c r="I19" s="90" t="s">
        <v>193</v>
      </c>
      <c r="J19" s="99"/>
      <c r="K19" s="99"/>
      <c r="L19" s="99"/>
      <c r="M19" s="162"/>
      <c r="N19" s="77">
        <v>905</v>
      </c>
      <c r="O19" s="77">
        <v>908</v>
      </c>
      <c r="P19" s="104"/>
      <c r="Q19" s="104"/>
      <c r="R19" s="104"/>
      <c r="S19" s="104"/>
      <c r="T19" s="104"/>
      <c r="U19" s="104"/>
      <c r="V19" s="104"/>
    </row>
    <row r="20" spans="1:22" s="80" customFormat="1" ht="28.8" customHeight="1" x14ac:dyDescent="0.25">
      <c r="A20" s="97">
        <v>4</v>
      </c>
      <c r="B20" s="106" t="s">
        <v>22</v>
      </c>
      <c r="C20" s="98" t="s">
        <v>69</v>
      </c>
      <c r="D20" s="98" t="s">
        <v>23</v>
      </c>
      <c r="E20" s="98">
        <f>45-35</f>
        <v>10</v>
      </c>
      <c r="F20" s="98" t="s">
        <v>178</v>
      </c>
      <c r="G20" s="98"/>
      <c r="H20" s="98"/>
      <c r="I20" s="90"/>
      <c r="J20" s="99"/>
      <c r="K20" s="99"/>
      <c r="L20" s="99"/>
      <c r="M20" s="165"/>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v>4</v>
      </c>
      <c r="G22" s="169">
        <v>3</v>
      </c>
      <c r="H22" s="139"/>
      <c r="I22" s="139"/>
      <c r="J22" s="139"/>
      <c r="K22" s="139"/>
      <c r="L22" s="139"/>
      <c r="M22" s="140"/>
    </row>
    <row r="23" spans="1:22" s="80" customFormat="1" ht="30" x14ac:dyDescent="0.25">
      <c r="A23" s="97">
        <v>1</v>
      </c>
      <c r="B23" s="106" t="s">
        <v>138</v>
      </c>
      <c r="C23" s="98" t="s">
        <v>25</v>
      </c>
      <c r="D23" s="98" t="s">
        <v>26</v>
      </c>
      <c r="E23" s="98"/>
      <c r="F23" s="98"/>
      <c r="G23" s="98" t="s">
        <v>178</v>
      </c>
      <c r="H23" s="107" t="s">
        <v>173</v>
      </c>
      <c r="I23" s="90" t="s">
        <v>195</v>
      </c>
      <c r="J23" s="99"/>
      <c r="K23" s="99"/>
      <c r="L23" s="99"/>
      <c r="M23" s="162" t="s">
        <v>174</v>
      </c>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c r="F25" s="98" t="s">
        <v>178</v>
      </c>
      <c r="G25" s="98"/>
      <c r="H25" s="98"/>
      <c r="I25" s="114"/>
      <c r="J25" s="99"/>
      <c r="K25" s="99"/>
      <c r="L25" s="110"/>
      <c r="M25" s="166"/>
    </row>
    <row r="26" spans="1:22" ht="30" x14ac:dyDescent="0.25">
      <c r="A26" s="97">
        <v>4</v>
      </c>
      <c r="B26" s="106" t="s">
        <v>141</v>
      </c>
      <c r="C26" s="112" t="s">
        <v>54</v>
      </c>
      <c r="D26" s="112"/>
      <c r="E26" s="99"/>
      <c r="F26" s="158"/>
      <c r="G26" s="158" t="s">
        <v>178</v>
      </c>
      <c r="H26" s="92" t="s">
        <v>197</v>
      </c>
      <c r="I26" s="90" t="s">
        <v>199</v>
      </c>
      <c r="J26" s="99">
        <v>1</v>
      </c>
      <c r="K26" s="99"/>
      <c r="L26" s="99" t="s">
        <v>127</v>
      </c>
      <c r="M26" s="162" t="s">
        <v>184</v>
      </c>
      <c r="N26" s="103">
        <v>1484</v>
      </c>
      <c r="O26" s="103">
        <v>1487</v>
      </c>
    </row>
    <row r="27" spans="1:22" ht="25.5" customHeight="1" x14ac:dyDescent="0.25">
      <c r="A27" s="97">
        <v>5</v>
      </c>
      <c r="B27" s="106" t="s">
        <v>142</v>
      </c>
      <c r="C27" s="112" t="s">
        <v>53</v>
      </c>
      <c r="D27" s="112"/>
      <c r="E27" s="115">
        <f>2572-2490</f>
        <v>82</v>
      </c>
      <c r="F27" s="99" t="s">
        <v>178</v>
      </c>
      <c r="G27" s="99"/>
      <c r="H27" s="115"/>
      <c r="I27" s="114"/>
      <c r="J27" s="99">
        <v>1</v>
      </c>
      <c r="K27" s="99">
        <v>1</v>
      </c>
      <c r="L27" s="110"/>
      <c r="M27" s="166"/>
      <c r="N27" s="103">
        <v>2337</v>
      </c>
      <c r="O27" s="103">
        <v>2410</v>
      </c>
    </row>
    <row r="28" spans="1:22" ht="27.45" customHeight="1" x14ac:dyDescent="0.25">
      <c r="A28" s="97">
        <v>7</v>
      </c>
      <c r="B28" s="117" t="s">
        <v>32</v>
      </c>
      <c r="C28" s="112" t="s">
        <v>38</v>
      </c>
      <c r="D28" s="112" t="s">
        <v>33</v>
      </c>
      <c r="E28" s="115">
        <f>O28-N28</f>
        <v>0</v>
      </c>
      <c r="F28" s="99" t="s">
        <v>178</v>
      </c>
      <c r="G28" s="99"/>
      <c r="H28" s="115"/>
      <c r="I28" s="114"/>
      <c r="J28" s="99"/>
      <c r="K28" s="99"/>
      <c r="L28" s="110"/>
      <c r="M28" s="166"/>
    </row>
    <row r="29" spans="1:22" s="80" customFormat="1" ht="28.5" customHeight="1" x14ac:dyDescent="0.25">
      <c r="A29" s="97">
        <v>8</v>
      </c>
      <c r="B29" s="106" t="s">
        <v>34</v>
      </c>
      <c r="C29" s="98" t="s">
        <v>39</v>
      </c>
      <c r="D29" s="98" t="s">
        <v>35</v>
      </c>
      <c r="E29" s="115">
        <f>O29-N29</f>
        <v>0</v>
      </c>
      <c r="F29" s="99" t="s">
        <v>178</v>
      </c>
      <c r="G29" s="99"/>
      <c r="H29" s="115"/>
      <c r="I29" s="118"/>
      <c r="J29" s="99"/>
      <c r="K29" s="99"/>
      <c r="L29" s="110"/>
      <c r="M29" s="166"/>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L3:M3"/>
    <mergeCell ref="A10:B10"/>
    <mergeCell ref="A16:B16"/>
    <mergeCell ref="A22:B22"/>
    <mergeCell ref="A4:M4"/>
    <mergeCell ref="A7:B7"/>
    <mergeCell ref="A1:H1"/>
    <mergeCell ref="I1:M1"/>
    <mergeCell ref="A2:H2"/>
    <mergeCell ref="I2:M2"/>
    <mergeCell ref="A3:H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E2C2-0721-4422-B1E3-D8F002CE16B7}">
  <dimension ref="A1:V45"/>
  <sheetViews>
    <sheetView zoomScale="80" zoomScaleNormal="80" zoomScaleSheetLayoutView="70" workbookViewId="0">
      <pane ySplit="6" topLeftCell="A7" activePane="bottomLeft" state="frozen"/>
      <selection activeCell="A7" sqref="A7"/>
      <selection pane="bottomLeft" activeCell="B11" sqref="B11"/>
    </sheetView>
  </sheetViews>
  <sheetFormatPr defaultColWidth="9.109375" defaultRowHeight="15" x14ac:dyDescent="0.25"/>
  <cols>
    <col min="1" max="1" width="6.44140625" style="82" customWidth="1"/>
    <col min="2" max="2" width="30.6640625" style="73" customWidth="1"/>
    <col min="3" max="3" width="11.5546875" style="172"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73"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202</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59" t="s">
        <v>3</v>
      </c>
      <c r="B6" s="160" t="s">
        <v>4</v>
      </c>
      <c r="C6" s="159" t="s">
        <v>5</v>
      </c>
      <c r="D6" s="160" t="s">
        <v>6</v>
      </c>
      <c r="E6" s="160" t="s">
        <v>122</v>
      </c>
      <c r="F6" s="143" t="s">
        <v>185</v>
      </c>
      <c r="G6" s="144" t="s">
        <v>186</v>
      </c>
      <c r="H6" s="161" t="s">
        <v>187</v>
      </c>
      <c r="I6" s="160" t="s">
        <v>143</v>
      </c>
      <c r="J6" s="161" t="s">
        <v>77</v>
      </c>
      <c r="K6" s="161" t="s">
        <v>86</v>
      </c>
      <c r="L6" s="161" t="s">
        <v>194</v>
      </c>
      <c r="M6" s="161" t="s">
        <v>87</v>
      </c>
      <c r="N6" s="173"/>
      <c r="O6" s="173"/>
      <c r="P6" s="173"/>
      <c r="Q6" s="173"/>
      <c r="R6" s="173"/>
      <c r="S6" s="173"/>
      <c r="T6" s="173"/>
      <c r="U6" s="173"/>
      <c r="V6" s="173"/>
    </row>
    <row r="7" spans="1:22" s="172" customFormat="1" ht="31.8" customHeight="1" x14ac:dyDescent="0.3">
      <c r="A7" s="210" t="s">
        <v>119</v>
      </c>
      <c r="B7" s="211"/>
      <c r="C7" s="137"/>
      <c r="D7" s="137"/>
      <c r="E7" s="137"/>
      <c r="F7" s="169">
        <f>COUNTIFS(F8:F9,"x")</f>
        <v>2</v>
      </c>
      <c r="G7" s="169">
        <f>COUNTIFS(G8:G9,"x")</f>
        <v>0</v>
      </c>
      <c r="H7" s="137"/>
      <c r="I7" s="137"/>
      <c r="J7" s="137"/>
      <c r="K7" s="137"/>
      <c r="L7" s="137"/>
      <c r="M7" s="137"/>
      <c r="N7" s="86">
        <v>46101</v>
      </c>
      <c r="O7" s="86">
        <v>46108</v>
      </c>
      <c r="P7" s="87"/>
      <c r="Q7" s="87"/>
      <c r="R7" s="87"/>
      <c r="S7" s="87"/>
      <c r="T7" s="87"/>
      <c r="U7" s="87"/>
      <c r="V7" s="87"/>
    </row>
    <row r="8" spans="1:22" s="96" customFormat="1" ht="40.200000000000003" customHeight="1" x14ac:dyDescent="0.25">
      <c r="A8" s="88">
        <v>1</v>
      </c>
      <c r="B8" s="89" t="s">
        <v>116</v>
      </c>
      <c r="C8" s="90" t="s">
        <v>11</v>
      </c>
      <c r="D8" s="90" t="s">
        <v>12</v>
      </c>
      <c r="E8" s="91">
        <f>44554-44511</f>
        <v>43</v>
      </c>
      <c r="F8" s="91" t="s">
        <v>178</v>
      </c>
      <c r="G8" s="91"/>
      <c r="H8" s="91"/>
      <c r="I8" s="90"/>
      <c r="J8" s="91"/>
      <c r="K8" s="91"/>
      <c r="L8" s="91" t="s">
        <v>178</v>
      </c>
      <c r="M8" s="162" t="s">
        <v>215</v>
      </c>
      <c r="N8" s="94">
        <v>44266</v>
      </c>
      <c r="O8" s="94">
        <v>44339</v>
      </c>
      <c r="P8" s="95"/>
      <c r="Q8" s="95"/>
      <c r="R8" s="95"/>
      <c r="S8" s="95"/>
      <c r="T8" s="95"/>
      <c r="U8" s="95"/>
      <c r="V8" s="95"/>
    </row>
    <row r="9" spans="1:22" s="80" customFormat="1" ht="49.8" customHeight="1" x14ac:dyDescent="0.25">
      <c r="A9" s="97">
        <v>2</v>
      </c>
      <c r="B9" s="89" t="s">
        <v>117</v>
      </c>
      <c r="C9" s="98" t="s">
        <v>14</v>
      </c>
      <c r="D9" s="98" t="s">
        <v>12</v>
      </c>
      <c r="E9" s="99">
        <f>5950-5885</f>
        <v>65</v>
      </c>
      <c r="F9" s="99" t="s">
        <v>178</v>
      </c>
      <c r="G9" s="99"/>
      <c r="H9" s="100" t="s">
        <v>203</v>
      </c>
      <c r="I9" s="102" t="s">
        <v>205</v>
      </c>
      <c r="J9" s="91">
        <v>3</v>
      </c>
      <c r="K9" s="91">
        <v>2</v>
      </c>
      <c r="L9" s="102" t="s">
        <v>178</v>
      </c>
      <c r="M9" s="163" t="s">
        <v>200</v>
      </c>
      <c r="N9" s="103">
        <v>5636</v>
      </c>
      <c r="O9" s="103">
        <v>5717</v>
      </c>
      <c r="P9" s="104"/>
      <c r="Q9" s="104"/>
      <c r="R9" s="104"/>
      <c r="S9" s="104"/>
      <c r="T9" s="104"/>
      <c r="U9" s="104"/>
      <c r="V9" s="104"/>
    </row>
    <row r="10" spans="1:22" ht="26.4" customHeight="1" x14ac:dyDescent="0.3">
      <c r="A10" s="210" t="s">
        <v>120</v>
      </c>
      <c r="B10" s="211"/>
      <c r="C10" s="137"/>
      <c r="D10" s="137"/>
      <c r="E10" s="137"/>
      <c r="F10" s="169">
        <f>COUNTIFS(F11:F15,"x")</f>
        <v>3</v>
      </c>
      <c r="G10" s="169">
        <f>COUNTIFS(G11:G15,"x")</f>
        <v>2</v>
      </c>
      <c r="H10" s="137"/>
      <c r="I10" s="137"/>
      <c r="J10" s="137"/>
      <c r="K10" s="137"/>
      <c r="L10" s="137"/>
      <c r="M10" s="138"/>
    </row>
    <row r="11" spans="1:22" s="80" customFormat="1" ht="30" x14ac:dyDescent="0.25">
      <c r="A11" s="97">
        <v>1</v>
      </c>
      <c r="B11" s="105" t="s">
        <v>131</v>
      </c>
      <c r="C11" s="98" t="s">
        <v>45</v>
      </c>
      <c r="D11" s="98" t="s">
        <v>36</v>
      </c>
      <c r="E11" s="99">
        <f>3965-3961</f>
        <v>4</v>
      </c>
      <c r="F11" s="99" t="s">
        <v>178</v>
      </c>
      <c r="G11" s="99"/>
      <c r="H11" s="99"/>
      <c r="I11" s="90" t="s">
        <v>130</v>
      </c>
      <c r="J11" s="99">
        <v>1</v>
      </c>
      <c r="K11" s="99">
        <v>1</v>
      </c>
      <c r="L11" s="90"/>
      <c r="M11" s="175" t="s">
        <v>204</v>
      </c>
      <c r="N11" s="103">
        <v>3849</v>
      </c>
      <c r="O11" s="103">
        <v>3878</v>
      </c>
      <c r="P11" s="104"/>
      <c r="Q11" s="104"/>
      <c r="R11" s="104"/>
      <c r="S11" s="104"/>
      <c r="T11" s="104"/>
      <c r="U11" s="104"/>
      <c r="V11" s="104"/>
    </row>
    <row r="12" spans="1:22" s="80" customFormat="1" ht="59.4" customHeight="1" x14ac:dyDescent="0.25">
      <c r="A12" s="97">
        <v>2</v>
      </c>
      <c r="B12" s="105" t="s">
        <v>132</v>
      </c>
      <c r="C12" s="98" t="s">
        <v>46</v>
      </c>
      <c r="D12" s="98" t="s">
        <v>73</v>
      </c>
      <c r="E12" s="99"/>
      <c r="F12" s="99"/>
      <c r="G12" s="99" t="s">
        <v>178</v>
      </c>
      <c r="H12" s="100" t="s">
        <v>188</v>
      </c>
      <c r="I12" s="90" t="s">
        <v>205</v>
      </c>
      <c r="J12" s="99">
        <v>2</v>
      </c>
      <c r="K12" s="99">
        <v>1</v>
      </c>
      <c r="L12" s="90" t="s">
        <v>178</v>
      </c>
      <c r="M12" s="163" t="s">
        <v>179</v>
      </c>
      <c r="N12" s="103">
        <v>1085</v>
      </c>
      <c r="O12" s="103">
        <v>1138</v>
      </c>
      <c r="P12" s="104"/>
      <c r="Q12" s="104"/>
      <c r="R12" s="104"/>
      <c r="S12" s="104"/>
      <c r="T12" s="104"/>
      <c r="U12" s="104"/>
      <c r="V12" s="104"/>
    </row>
    <row r="13" spans="1:22" s="80" customFormat="1" ht="29.4" customHeight="1" x14ac:dyDescent="0.25">
      <c r="A13" s="97">
        <v>3</v>
      </c>
      <c r="B13" s="89" t="s">
        <v>135</v>
      </c>
      <c r="C13" s="98" t="s">
        <v>48</v>
      </c>
      <c r="D13" s="98" t="s">
        <v>74</v>
      </c>
      <c r="E13" s="99"/>
      <c r="F13" s="99" t="s">
        <v>178</v>
      </c>
      <c r="G13" s="99"/>
      <c r="H13" s="174" t="s">
        <v>206</v>
      </c>
      <c r="I13" s="90" t="s">
        <v>92</v>
      </c>
      <c r="J13" s="99">
        <v>1</v>
      </c>
      <c r="K13" s="99">
        <v>1</v>
      </c>
      <c r="L13" s="99"/>
      <c r="M13" s="175" t="s">
        <v>208</v>
      </c>
      <c r="N13" s="103">
        <v>11493</v>
      </c>
      <c r="O13" s="103">
        <v>11565</v>
      </c>
      <c r="P13" s="104"/>
      <c r="Q13" s="104"/>
      <c r="R13" s="104"/>
      <c r="S13" s="104"/>
      <c r="T13" s="104"/>
      <c r="U13" s="104"/>
      <c r="V13" s="104"/>
    </row>
    <row r="14" spans="1:22" s="80" customFormat="1" ht="48.6" customHeight="1" x14ac:dyDescent="0.25">
      <c r="A14" s="97">
        <v>4</v>
      </c>
      <c r="B14" s="89" t="s">
        <v>136</v>
      </c>
      <c r="C14" s="98" t="s">
        <v>47</v>
      </c>
      <c r="D14" s="98" t="s">
        <v>75</v>
      </c>
      <c r="E14" s="99"/>
      <c r="F14" s="99" t="s">
        <v>178</v>
      </c>
      <c r="G14" s="99"/>
      <c r="H14" s="92"/>
      <c r="I14" s="168"/>
      <c r="J14" s="99">
        <v>2</v>
      </c>
      <c r="K14" s="99">
        <v>2</v>
      </c>
      <c r="L14" s="90"/>
      <c r="M14" s="176" t="s">
        <v>207</v>
      </c>
      <c r="N14" s="103">
        <v>542</v>
      </c>
      <c r="O14" s="103">
        <v>609</v>
      </c>
      <c r="P14" s="104"/>
      <c r="Q14" s="104"/>
      <c r="R14" s="104"/>
      <c r="S14" s="104"/>
      <c r="T14" s="104"/>
      <c r="U14" s="104"/>
      <c r="V14" s="104"/>
    </row>
    <row r="15" spans="1:22" s="82" customFormat="1" ht="44.4" customHeight="1" x14ac:dyDescent="0.25">
      <c r="A15" s="97">
        <v>5</v>
      </c>
      <c r="B15" s="105" t="s">
        <v>137</v>
      </c>
      <c r="C15" s="98" t="s">
        <v>49</v>
      </c>
      <c r="D15" s="98" t="s">
        <v>37</v>
      </c>
      <c r="E15" s="98"/>
      <c r="F15" s="98"/>
      <c r="G15" s="98" t="s">
        <v>178</v>
      </c>
      <c r="H15" s="100" t="s">
        <v>159</v>
      </c>
      <c r="I15" s="168" t="s">
        <v>191</v>
      </c>
      <c r="J15" s="99"/>
      <c r="K15" s="99"/>
      <c r="L15" s="90" t="s">
        <v>178</v>
      </c>
      <c r="M15" s="163" t="s">
        <v>160</v>
      </c>
      <c r="N15" s="77"/>
      <c r="O15" s="77"/>
      <c r="P15" s="77"/>
      <c r="Q15" s="77"/>
      <c r="R15" s="77"/>
      <c r="S15" s="77"/>
      <c r="T15" s="77"/>
      <c r="U15" s="77"/>
      <c r="V15" s="77"/>
    </row>
    <row r="16" spans="1:22" ht="27.6" customHeight="1" x14ac:dyDescent="0.3">
      <c r="A16" s="210" t="s">
        <v>123</v>
      </c>
      <c r="B16" s="211"/>
      <c r="C16" s="137"/>
      <c r="D16" s="137"/>
      <c r="E16" s="137"/>
      <c r="F16" s="169">
        <f>COUNTIFS(F17:F21,"x")</f>
        <v>4</v>
      </c>
      <c r="G16" s="169">
        <f>COUNTIFS(G17:G21,"x")</f>
        <v>1</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c r="I17" s="90"/>
      <c r="J17" s="99"/>
      <c r="K17" s="99"/>
      <c r="L17" s="99"/>
      <c r="M17" s="165"/>
      <c r="N17" s="77"/>
      <c r="O17" s="77"/>
      <c r="P17" s="104"/>
      <c r="Q17" s="104"/>
      <c r="R17" s="104"/>
      <c r="S17" s="104"/>
      <c r="T17" s="104"/>
      <c r="U17" s="104"/>
      <c r="V17" s="104"/>
    </row>
    <row r="18" spans="1:22" s="80" customFormat="1" ht="30" x14ac:dyDescent="0.25">
      <c r="A18" s="97">
        <v>2</v>
      </c>
      <c r="B18" s="106" t="s">
        <v>68</v>
      </c>
      <c r="C18" s="98" t="s">
        <v>67</v>
      </c>
      <c r="D18" s="98" t="s">
        <v>21</v>
      </c>
      <c r="E18" s="98"/>
      <c r="F18" s="98" t="s">
        <v>178</v>
      </c>
      <c r="G18" s="98"/>
      <c r="H18" s="177"/>
      <c r="I18" s="90" t="s">
        <v>209</v>
      </c>
      <c r="J18" s="99">
        <v>6</v>
      </c>
      <c r="K18" s="99">
        <v>6</v>
      </c>
      <c r="L18" s="99"/>
      <c r="M18" s="175" t="s">
        <v>214</v>
      </c>
      <c r="N18" s="77"/>
      <c r="O18" s="77"/>
      <c r="P18" s="104"/>
      <c r="Q18" s="104"/>
      <c r="R18" s="104"/>
      <c r="S18" s="104"/>
      <c r="T18" s="104"/>
      <c r="U18" s="104"/>
      <c r="V18" s="104"/>
    </row>
    <row r="19" spans="1:22" s="80" customFormat="1" ht="30" x14ac:dyDescent="0.25">
      <c r="A19" s="97">
        <v>3</v>
      </c>
      <c r="B19" s="106" t="s">
        <v>82</v>
      </c>
      <c r="C19" s="98" t="s">
        <v>71</v>
      </c>
      <c r="D19" s="98"/>
      <c r="E19" s="98"/>
      <c r="F19" s="157" t="s">
        <v>178</v>
      </c>
      <c r="G19" s="157"/>
      <c r="H19" s="90"/>
      <c r="I19" s="90" t="s">
        <v>210</v>
      </c>
      <c r="J19" s="99">
        <v>4</v>
      </c>
      <c r="K19" s="99">
        <v>4</v>
      </c>
      <c r="L19" s="99"/>
      <c r="M19" s="175" t="s">
        <v>214</v>
      </c>
      <c r="N19" s="77">
        <v>905</v>
      </c>
      <c r="O19" s="77">
        <v>908</v>
      </c>
      <c r="P19" s="104"/>
      <c r="Q19" s="104"/>
      <c r="R19" s="104"/>
      <c r="S19" s="104"/>
      <c r="T19" s="104"/>
      <c r="U19" s="104"/>
      <c r="V19" s="104"/>
    </row>
    <row r="20" spans="1:22" s="80" customFormat="1" ht="74.400000000000006" customHeight="1" x14ac:dyDescent="0.25">
      <c r="A20" s="97">
        <v>4</v>
      </c>
      <c r="B20" s="106" t="s">
        <v>22</v>
      </c>
      <c r="C20" s="98" t="s">
        <v>69</v>
      </c>
      <c r="D20" s="98" t="s">
        <v>23</v>
      </c>
      <c r="E20" s="98">
        <f>61-45</f>
        <v>16</v>
      </c>
      <c r="F20" s="98" t="s">
        <v>178</v>
      </c>
      <c r="G20" s="98"/>
      <c r="H20" s="98"/>
      <c r="I20" s="90"/>
      <c r="J20" s="99"/>
      <c r="K20" s="99"/>
      <c r="L20" s="99"/>
      <c r="M20" s="165"/>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t="s">
        <v>211</v>
      </c>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f>COUNTIFS(F23:F29,"x")</f>
        <v>4</v>
      </c>
      <c r="G22" s="169">
        <f>COUNTIFS(G23:G29,"x")</f>
        <v>3</v>
      </c>
      <c r="H22" s="139"/>
      <c r="I22" s="139"/>
      <c r="J22" s="139"/>
      <c r="K22" s="139"/>
      <c r="L22" s="139"/>
      <c r="M22" s="140"/>
    </row>
    <row r="23" spans="1:22" s="80" customFormat="1" ht="30" x14ac:dyDescent="0.25">
      <c r="A23" s="97">
        <v>1</v>
      </c>
      <c r="B23" s="106" t="s">
        <v>138</v>
      </c>
      <c r="C23" s="98" t="s">
        <v>25</v>
      </c>
      <c r="D23" s="98" t="s">
        <v>26</v>
      </c>
      <c r="E23" s="98"/>
      <c r="F23" s="98"/>
      <c r="G23" s="98" t="s">
        <v>178</v>
      </c>
      <c r="H23" s="107" t="s">
        <v>173</v>
      </c>
      <c r="I23" s="90" t="s">
        <v>195</v>
      </c>
      <c r="J23" s="99"/>
      <c r="K23" s="99"/>
      <c r="L23" s="99" t="s">
        <v>178</v>
      </c>
      <c r="M23" s="162" t="s">
        <v>212</v>
      </c>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c r="F25" s="98" t="s">
        <v>178</v>
      </c>
      <c r="G25" s="98"/>
      <c r="H25" s="98" t="s">
        <v>213</v>
      </c>
      <c r="I25" s="114"/>
      <c r="J25" s="99"/>
      <c r="K25" s="99"/>
      <c r="L25" s="110"/>
      <c r="M25" s="166"/>
    </row>
    <row r="26" spans="1:22" ht="30" x14ac:dyDescent="0.25">
      <c r="A26" s="97">
        <v>4</v>
      </c>
      <c r="B26" s="106" t="s">
        <v>141</v>
      </c>
      <c r="C26" s="112" t="s">
        <v>54</v>
      </c>
      <c r="D26" s="112"/>
      <c r="E26" s="99"/>
      <c r="F26" s="158"/>
      <c r="G26" s="158" t="s">
        <v>178</v>
      </c>
      <c r="H26" s="92" t="s">
        <v>197</v>
      </c>
      <c r="I26" s="90" t="s">
        <v>199</v>
      </c>
      <c r="J26" s="99">
        <v>1</v>
      </c>
      <c r="K26" s="99"/>
      <c r="L26" s="99" t="s">
        <v>178</v>
      </c>
      <c r="M26" s="162" t="s">
        <v>184</v>
      </c>
      <c r="N26" s="103">
        <v>1484</v>
      </c>
      <c r="O26" s="103">
        <v>1487</v>
      </c>
    </row>
    <row r="27" spans="1:22" ht="25.5" customHeight="1" x14ac:dyDescent="0.25">
      <c r="A27" s="97">
        <v>5</v>
      </c>
      <c r="B27" s="106" t="s">
        <v>142</v>
      </c>
      <c r="C27" s="112" t="s">
        <v>53</v>
      </c>
      <c r="D27" s="112"/>
      <c r="E27" s="115"/>
      <c r="F27" s="99" t="s">
        <v>178</v>
      </c>
      <c r="G27" s="99"/>
      <c r="H27" s="115" t="s">
        <v>213</v>
      </c>
      <c r="I27" s="114"/>
      <c r="J27" s="99">
        <v>1</v>
      </c>
      <c r="K27" s="99">
        <v>1</v>
      </c>
      <c r="L27" s="110"/>
      <c r="M27" s="166"/>
      <c r="N27" s="103">
        <v>2337</v>
      </c>
      <c r="O27" s="103">
        <v>2410</v>
      </c>
    </row>
    <row r="28" spans="1:22" ht="27.45" customHeight="1" x14ac:dyDescent="0.25">
      <c r="A28" s="97">
        <v>7</v>
      </c>
      <c r="B28" s="117" t="s">
        <v>32</v>
      </c>
      <c r="C28" s="112" t="s">
        <v>38</v>
      </c>
      <c r="D28" s="112" t="s">
        <v>33</v>
      </c>
      <c r="E28" s="115">
        <f>O28-N28</f>
        <v>0</v>
      </c>
      <c r="F28" s="99" t="s">
        <v>178</v>
      </c>
      <c r="G28" s="99"/>
      <c r="H28" s="115" t="s">
        <v>213</v>
      </c>
      <c r="I28" s="114"/>
      <c r="J28" s="99"/>
      <c r="K28" s="99"/>
      <c r="L28" s="110"/>
      <c r="M28" s="166"/>
    </row>
    <row r="29" spans="1:22" s="80" customFormat="1" ht="28.5" customHeight="1" x14ac:dyDescent="0.25">
      <c r="A29" s="97">
        <v>8</v>
      </c>
      <c r="B29" s="106" t="s">
        <v>34</v>
      </c>
      <c r="C29" s="98" t="s">
        <v>39</v>
      </c>
      <c r="D29" s="98" t="s">
        <v>35</v>
      </c>
      <c r="E29" s="115">
        <f>O29-N29</f>
        <v>0</v>
      </c>
      <c r="F29" s="99" t="s">
        <v>178</v>
      </c>
      <c r="G29" s="99"/>
      <c r="H29" s="115" t="s">
        <v>213</v>
      </c>
      <c r="I29" s="118"/>
      <c r="J29" s="99"/>
      <c r="K29" s="99"/>
      <c r="L29" s="110"/>
      <c r="M29" s="166"/>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4:M4"/>
    <mergeCell ref="A7:B7"/>
    <mergeCell ref="A10:B10"/>
    <mergeCell ref="A16:B16"/>
    <mergeCell ref="A22:B22"/>
    <mergeCell ref="A1:H1"/>
    <mergeCell ref="I1:M1"/>
    <mergeCell ref="A2:H2"/>
    <mergeCell ref="I2:M2"/>
    <mergeCell ref="A3:H3"/>
    <mergeCell ref="L3:M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716F-6380-4060-8A4C-B4A6A0C57AE9}">
  <dimension ref="A1:V45"/>
  <sheetViews>
    <sheetView zoomScale="80" zoomScaleNormal="80" zoomScaleSheetLayoutView="70" workbookViewId="0">
      <pane ySplit="6" topLeftCell="A15" activePane="bottomLeft" state="frozen"/>
      <selection activeCell="A7" sqref="A7"/>
      <selection pane="bottomLeft" activeCell="E18" sqref="E18"/>
    </sheetView>
  </sheetViews>
  <sheetFormatPr defaultColWidth="9.109375" defaultRowHeight="15" x14ac:dyDescent="0.25"/>
  <cols>
    <col min="1" max="1" width="6.44140625" style="82" customWidth="1"/>
    <col min="2" max="2" width="30.6640625" style="73" customWidth="1"/>
    <col min="3" max="3" width="11.5546875" style="178"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79"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216</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59" t="s">
        <v>3</v>
      </c>
      <c r="B6" s="160" t="s">
        <v>4</v>
      </c>
      <c r="C6" s="159" t="s">
        <v>5</v>
      </c>
      <c r="D6" s="160" t="s">
        <v>6</v>
      </c>
      <c r="E6" s="160" t="s">
        <v>122</v>
      </c>
      <c r="F6" s="143" t="s">
        <v>185</v>
      </c>
      <c r="G6" s="144" t="s">
        <v>186</v>
      </c>
      <c r="H6" s="144" t="s">
        <v>187</v>
      </c>
      <c r="I6" s="160" t="s">
        <v>143</v>
      </c>
      <c r="J6" s="161" t="s">
        <v>77</v>
      </c>
      <c r="K6" s="161" t="s">
        <v>86</v>
      </c>
      <c r="L6" s="161" t="s">
        <v>194</v>
      </c>
      <c r="M6" s="161" t="s">
        <v>87</v>
      </c>
      <c r="N6" s="179"/>
      <c r="O6" s="179"/>
      <c r="P6" s="179"/>
      <c r="Q6" s="179"/>
      <c r="R6" s="179"/>
      <c r="S6" s="179"/>
      <c r="T6" s="179"/>
      <c r="U6" s="179"/>
      <c r="V6" s="179"/>
    </row>
    <row r="7" spans="1:22" s="178" customFormat="1" ht="31.8" customHeight="1" x14ac:dyDescent="0.3">
      <c r="A7" s="210" t="s">
        <v>119</v>
      </c>
      <c r="B7" s="211"/>
      <c r="C7" s="137"/>
      <c r="D7" s="137"/>
      <c r="E7" s="137"/>
      <c r="F7" s="169">
        <f>COUNTIFS(F8:F9,"x")</f>
        <v>2</v>
      </c>
      <c r="G7" s="169">
        <f>COUNTIFS(G8:G9,"x")</f>
        <v>0</v>
      </c>
      <c r="H7" s="137"/>
      <c r="I7" s="137"/>
      <c r="J7" s="137"/>
      <c r="K7" s="137"/>
      <c r="L7" s="137"/>
      <c r="M7" s="137"/>
      <c r="N7" s="86">
        <v>46101</v>
      </c>
      <c r="O7" s="86">
        <v>46108</v>
      </c>
      <c r="P7" s="87"/>
      <c r="Q7" s="87"/>
      <c r="R7" s="87"/>
      <c r="S7" s="87"/>
      <c r="T7" s="87"/>
      <c r="U7" s="87"/>
      <c r="V7" s="87"/>
    </row>
    <row r="8" spans="1:22" s="96" customFormat="1" ht="61.8" customHeight="1" x14ac:dyDescent="0.25">
      <c r="A8" s="88">
        <v>1</v>
      </c>
      <c r="B8" s="89" t="s">
        <v>116</v>
      </c>
      <c r="C8" s="90" t="s">
        <v>11</v>
      </c>
      <c r="D8" s="90" t="s">
        <v>12</v>
      </c>
      <c r="E8" s="91">
        <f>44626-44554</f>
        <v>72</v>
      </c>
      <c r="F8" s="91" t="s">
        <v>178</v>
      </c>
      <c r="G8" s="91"/>
      <c r="H8" s="180" t="s">
        <v>219</v>
      </c>
      <c r="I8" s="90"/>
      <c r="J8" s="91"/>
      <c r="K8" s="91"/>
      <c r="L8" s="91" t="s">
        <v>178</v>
      </c>
      <c r="M8" s="162" t="s">
        <v>220</v>
      </c>
      <c r="N8" s="94">
        <v>44266</v>
      </c>
      <c r="O8" s="94">
        <v>44339</v>
      </c>
      <c r="P8" s="95"/>
      <c r="Q8" s="95"/>
      <c r="R8" s="95"/>
      <c r="S8" s="95"/>
      <c r="T8" s="95"/>
      <c r="U8" s="95"/>
      <c r="V8" s="95"/>
    </row>
    <row r="9" spans="1:22" s="80" customFormat="1" ht="66" customHeight="1" x14ac:dyDescent="0.25">
      <c r="A9" s="97">
        <v>2</v>
      </c>
      <c r="B9" s="89" t="s">
        <v>117</v>
      </c>
      <c r="C9" s="98" t="s">
        <v>14</v>
      </c>
      <c r="D9" s="98" t="s">
        <v>12</v>
      </c>
      <c r="E9" s="99">
        <f>6020-5950</f>
        <v>70</v>
      </c>
      <c r="F9" s="99" t="s">
        <v>178</v>
      </c>
      <c r="G9" s="99"/>
      <c r="H9" s="180" t="s">
        <v>219</v>
      </c>
      <c r="I9" s="102"/>
      <c r="J9" s="91"/>
      <c r="K9" s="91"/>
      <c r="L9" s="102" t="s">
        <v>178</v>
      </c>
      <c r="M9" s="163" t="s">
        <v>221</v>
      </c>
      <c r="N9" s="103">
        <v>5636</v>
      </c>
      <c r="O9" s="103">
        <v>5717</v>
      </c>
      <c r="P9" s="104"/>
      <c r="Q9" s="104"/>
      <c r="R9" s="104"/>
      <c r="S9" s="104"/>
      <c r="T9" s="104"/>
      <c r="U9" s="104"/>
      <c r="V9" s="104"/>
    </row>
    <row r="10" spans="1:22" ht="26.4" customHeight="1" x14ac:dyDescent="0.3">
      <c r="A10" s="210" t="s">
        <v>120</v>
      </c>
      <c r="B10" s="211"/>
      <c r="C10" s="137"/>
      <c r="D10" s="137"/>
      <c r="E10" s="137"/>
      <c r="F10" s="169">
        <f>COUNTIFS(F11:F15,"x")</f>
        <v>4</v>
      </c>
      <c r="G10" s="169">
        <f>COUNTIFS(G11:G15,"x")</f>
        <v>1</v>
      </c>
      <c r="H10" s="137"/>
      <c r="I10" s="137"/>
      <c r="J10" s="137"/>
      <c r="K10" s="137"/>
      <c r="L10" s="137"/>
      <c r="M10" s="138"/>
    </row>
    <row r="11" spans="1:22" s="80" customFormat="1" ht="105" x14ac:dyDescent="0.25">
      <c r="A11" s="97">
        <v>1</v>
      </c>
      <c r="B11" s="105" t="s">
        <v>131</v>
      </c>
      <c r="C11" s="98" t="s">
        <v>45</v>
      </c>
      <c r="D11" s="98" t="s">
        <v>36</v>
      </c>
      <c r="E11" s="99">
        <f>4023-3965</f>
        <v>58</v>
      </c>
      <c r="F11" s="99"/>
      <c r="G11" s="99" t="s">
        <v>178</v>
      </c>
      <c r="H11" s="99" t="s">
        <v>50</v>
      </c>
      <c r="I11" s="90" t="s">
        <v>230</v>
      </c>
      <c r="J11" s="99"/>
      <c r="K11" s="99"/>
      <c r="L11" s="90" t="s">
        <v>178</v>
      </c>
      <c r="M11" s="175" t="s">
        <v>217</v>
      </c>
      <c r="N11" s="103">
        <v>3849</v>
      </c>
      <c r="O11" s="103">
        <v>3878</v>
      </c>
      <c r="P11" s="104"/>
      <c r="Q11" s="104"/>
      <c r="R11" s="104"/>
      <c r="S11" s="104"/>
      <c r="T11" s="104"/>
      <c r="U11" s="104"/>
      <c r="V11" s="104"/>
    </row>
    <row r="12" spans="1:22" s="80" customFormat="1" ht="59.4" customHeight="1" x14ac:dyDescent="0.25">
      <c r="A12" s="97">
        <v>2</v>
      </c>
      <c r="B12" s="105" t="s">
        <v>132</v>
      </c>
      <c r="C12" s="98" t="s">
        <v>46</v>
      </c>
      <c r="D12" s="98" t="s">
        <v>73</v>
      </c>
      <c r="E12" s="99">
        <f>1259-1193</f>
        <v>66</v>
      </c>
      <c r="F12" s="99" t="s">
        <v>178</v>
      </c>
      <c r="G12" s="99"/>
      <c r="H12" s="100" t="s">
        <v>224</v>
      </c>
      <c r="I12" s="90" t="s">
        <v>228</v>
      </c>
      <c r="J12" s="99">
        <v>6</v>
      </c>
      <c r="K12" s="99">
        <v>4</v>
      </c>
      <c r="L12" s="90" t="s">
        <v>178</v>
      </c>
      <c r="M12" s="163" t="s">
        <v>225</v>
      </c>
      <c r="N12" s="103">
        <v>1085</v>
      </c>
      <c r="O12" s="103">
        <v>1138</v>
      </c>
      <c r="P12" s="104"/>
      <c r="Q12" s="104"/>
      <c r="R12" s="104"/>
      <c r="S12" s="104"/>
      <c r="T12" s="104"/>
      <c r="U12" s="104"/>
      <c r="V12" s="104"/>
    </row>
    <row r="13" spans="1:22" s="80" customFormat="1" ht="29.4" customHeight="1" x14ac:dyDescent="0.25">
      <c r="A13" s="97">
        <v>3</v>
      </c>
      <c r="B13" s="89" t="s">
        <v>135</v>
      </c>
      <c r="C13" s="98" t="s">
        <v>48</v>
      </c>
      <c r="D13" s="98" t="s">
        <v>74</v>
      </c>
      <c r="E13" s="99">
        <f>11853-11759</f>
        <v>94</v>
      </c>
      <c r="F13" s="99" t="s">
        <v>178</v>
      </c>
      <c r="G13" s="99"/>
      <c r="H13" s="174"/>
      <c r="I13" s="90" t="s">
        <v>88</v>
      </c>
      <c r="J13" s="99">
        <v>5</v>
      </c>
      <c r="K13" s="99">
        <v>5</v>
      </c>
      <c r="L13" s="99"/>
      <c r="M13" s="175"/>
      <c r="N13" s="103">
        <v>11493</v>
      </c>
      <c r="O13" s="103">
        <v>11565</v>
      </c>
      <c r="P13" s="104"/>
      <c r="Q13" s="104"/>
      <c r="R13" s="104"/>
      <c r="S13" s="104"/>
      <c r="T13" s="104"/>
      <c r="U13" s="104"/>
      <c r="V13" s="104"/>
    </row>
    <row r="14" spans="1:22" s="80" customFormat="1" ht="48.6" customHeight="1" x14ac:dyDescent="0.25">
      <c r="A14" s="97">
        <v>4</v>
      </c>
      <c r="B14" s="89" t="s">
        <v>136</v>
      </c>
      <c r="C14" s="98" t="s">
        <v>47</v>
      </c>
      <c r="D14" s="98" t="s">
        <v>75</v>
      </c>
      <c r="E14" s="99">
        <f>746-711</f>
        <v>35</v>
      </c>
      <c r="F14" s="99" t="s">
        <v>178</v>
      </c>
      <c r="G14" s="99"/>
      <c r="H14" s="92"/>
      <c r="I14" s="168" t="s">
        <v>205</v>
      </c>
      <c r="J14" s="99">
        <v>4</v>
      </c>
      <c r="K14" s="99">
        <v>4</v>
      </c>
      <c r="L14" s="90"/>
      <c r="M14" s="176"/>
      <c r="N14" s="103">
        <v>542</v>
      </c>
      <c r="O14" s="103">
        <v>609</v>
      </c>
      <c r="P14" s="104"/>
      <c r="Q14" s="104"/>
      <c r="R14" s="104"/>
      <c r="S14" s="104"/>
      <c r="T14" s="104"/>
      <c r="U14" s="104"/>
      <c r="V14" s="104"/>
    </row>
    <row r="15" spans="1:22" s="82" customFormat="1" ht="80.400000000000006" customHeight="1" x14ac:dyDescent="0.25">
      <c r="A15" s="97">
        <v>5</v>
      </c>
      <c r="B15" s="105" t="s">
        <v>137</v>
      </c>
      <c r="C15" s="98" t="s">
        <v>49</v>
      </c>
      <c r="D15" s="98" t="s">
        <v>37</v>
      </c>
      <c r="E15" s="98">
        <f>548-520</f>
        <v>28</v>
      </c>
      <c r="F15" s="98" t="s">
        <v>178</v>
      </c>
      <c r="G15" s="98"/>
      <c r="H15" s="100" t="s">
        <v>218</v>
      </c>
      <c r="I15" s="168" t="s">
        <v>191</v>
      </c>
      <c r="J15" s="99"/>
      <c r="K15" s="99"/>
      <c r="L15" s="90" t="s">
        <v>178</v>
      </c>
      <c r="M15" s="163" t="s">
        <v>223</v>
      </c>
      <c r="N15" s="77"/>
      <c r="O15" s="77"/>
      <c r="P15" s="77"/>
      <c r="Q15" s="77"/>
      <c r="R15" s="77"/>
      <c r="S15" s="77"/>
      <c r="T15" s="77"/>
      <c r="U15" s="77"/>
      <c r="V15" s="77"/>
    </row>
    <row r="16" spans="1:22" ht="27.6" customHeight="1" x14ac:dyDescent="0.3">
      <c r="A16" s="210" t="s">
        <v>123</v>
      </c>
      <c r="B16" s="211"/>
      <c r="C16" s="137"/>
      <c r="D16" s="137"/>
      <c r="E16" s="137"/>
      <c r="F16" s="169">
        <f>COUNTIFS(F17:F21,"x")</f>
        <v>3</v>
      </c>
      <c r="G16" s="169">
        <f>COUNTIFS(G17:G21,"x")</f>
        <v>2</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c r="I17" s="90"/>
      <c r="J17" s="99"/>
      <c r="K17" s="99"/>
      <c r="L17" s="99"/>
      <c r="M17" s="165"/>
      <c r="N17" s="77"/>
      <c r="O17" s="77"/>
      <c r="P17" s="104"/>
      <c r="Q17" s="104"/>
      <c r="R17" s="104"/>
      <c r="S17" s="104"/>
      <c r="T17" s="104"/>
      <c r="U17" s="104"/>
      <c r="V17" s="104"/>
    </row>
    <row r="18" spans="1:22" s="80" customFormat="1" ht="30" x14ac:dyDescent="0.25">
      <c r="A18" s="97">
        <v>2</v>
      </c>
      <c r="B18" s="106" t="s">
        <v>68</v>
      </c>
      <c r="C18" s="98" t="s">
        <v>67</v>
      </c>
      <c r="D18" s="98" t="s">
        <v>21</v>
      </c>
      <c r="E18" s="98">
        <f>1435-1426</f>
        <v>9</v>
      </c>
      <c r="F18" s="98" t="s">
        <v>178</v>
      </c>
      <c r="G18" s="98"/>
      <c r="H18" s="177"/>
      <c r="I18" s="90" t="s">
        <v>209</v>
      </c>
      <c r="J18" s="99">
        <v>6</v>
      </c>
      <c r="K18" s="99">
        <v>6</v>
      </c>
      <c r="L18" s="99"/>
      <c r="M18" s="175" t="s">
        <v>214</v>
      </c>
      <c r="N18" s="77"/>
      <c r="O18" s="77"/>
      <c r="P18" s="104"/>
      <c r="Q18" s="104"/>
      <c r="R18" s="104"/>
      <c r="S18" s="104"/>
      <c r="T18" s="104"/>
      <c r="U18" s="104"/>
      <c r="V18" s="104"/>
    </row>
    <row r="19" spans="1:22" s="80" customFormat="1" ht="30" x14ac:dyDescent="0.25">
      <c r="A19" s="97">
        <v>3</v>
      </c>
      <c r="B19" s="106" t="s">
        <v>82</v>
      </c>
      <c r="C19" s="98" t="s">
        <v>71</v>
      </c>
      <c r="D19" s="98"/>
      <c r="E19" s="98">
        <f>922-918</f>
        <v>4</v>
      </c>
      <c r="F19" s="157" t="s">
        <v>178</v>
      </c>
      <c r="G19" s="157"/>
      <c r="H19" s="90"/>
      <c r="I19" s="90" t="s">
        <v>210</v>
      </c>
      <c r="J19" s="99">
        <v>4</v>
      </c>
      <c r="K19" s="99">
        <v>4</v>
      </c>
      <c r="L19" s="99"/>
      <c r="M19" s="175" t="s">
        <v>214</v>
      </c>
      <c r="N19" s="77">
        <v>905</v>
      </c>
      <c r="O19" s="77">
        <v>908</v>
      </c>
      <c r="P19" s="104"/>
      <c r="Q19" s="104"/>
      <c r="R19" s="104"/>
      <c r="S19" s="104"/>
      <c r="T19" s="104"/>
      <c r="U19" s="104"/>
      <c r="V19" s="104"/>
    </row>
    <row r="20" spans="1:22" s="80" customFormat="1" ht="28.8" customHeight="1" x14ac:dyDescent="0.25">
      <c r="A20" s="97">
        <v>4</v>
      </c>
      <c r="B20" s="106" t="s">
        <v>22</v>
      </c>
      <c r="C20" s="98" t="s">
        <v>69</v>
      </c>
      <c r="D20" s="98" t="s">
        <v>23</v>
      </c>
      <c r="E20" s="98"/>
      <c r="F20" s="98"/>
      <c r="G20" s="98" t="s">
        <v>178</v>
      </c>
      <c r="H20" s="98" t="s">
        <v>226</v>
      </c>
      <c r="I20" s="90" t="s">
        <v>229</v>
      </c>
      <c r="J20" s="99"/>
      <c r="K20" s="99"/>
      <c r="L20" s="99" t="s">
        <v>178</v>
      </c>
      <c r="M20" s="165" t="s">
        <v>227</v>
      </c>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t="s">
        <v>211</v>
      </c>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f>COUNTIFS(F23:F29,"x")</f>
        <v>6</v>
      </c>
      <c r="G22" s="169">
        <f>COUNTIFS(G23:G29,"x")</f>
        <v>1</v>
      </c>
      <c r="H22" s="139"/>
      <c r="I22" s="139"/>
      <c r="J22" s="139"/>
      <c r="K22" s="139"/>
      <c r="L22" s="139"/>
      <c r="M22" s="140"/>
    </row>
    <row r="23" spans="1:22" s="80" customFormat="1" ht="27.6" customHeight="1" x14ac:dyDescent="0.25">
      <c r="A23" s="97">
        <v>1</v>
      </c>
      <c r="B23" s="106" t="s">
        <v>138</v>
      </c>
      <c r="C23" s="98" t="s">
        <v>25</v>
      </c>
      <c r="D23" s="98" t="s">
        <v>26</v>
      </c>
      <c r="E23" s="98"/>
      <c r="F23" s="98" t="s">
        <v>178</v>
      </c>
      <c r="G23" s="98"/>
      <c r="H23" s="98" t="s">
        <v>213</v>
      </c>
      <c r="I23" s="90"/>
      <c r="J23" s="99"/>
      <c r="K23" s="99"/>
      <c r="L23" s="99"/>
      <c r="M23" s="162"/>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f>1134-1124</f>
        <v>10</v>
      </c>
      <c r="F25" s="98" t="s">
        <v>178</v>
      </c>
      <c r="G25" s="98"/>
      <c r="H25" s="98" t="s">
        <v>213</v>
      </c>
      <c r="I25" s="114"/>
      <c r="J25" s="99"/>
      <c r="K25" s="99"/>
      <c r="L25" s="110"/>
      <c r="M25" s="166"/>
    </row>
    <row r="26" spans="1:22" ht="30" x14ac:dyDescent="0.25">
      <c r="A26" s="97">
        <v>4</v>
      </c>
      <c r="B26" s="106" t="s">
        <v>141</v>
      </c>
      <c r="C26" s="112" t="s">
        <v>54</v>
      </c>
      <c r="D26" s="112"/>
      <c r="E26" s="99"/>
      <c r="F26" s="158" t="s">
        <v>178</v>
      </c>
      <c r="G26" s="158"/>
      <c r="H26" s="98" t="s">
        <v>213</v>
      </c>
      <c r="I26" s="90" t="s">
        <v>222</v>
      </c>
      <c r="J26" s="99">
        <v>1</v>
      </c>
      <c r="K26" s="99"/>
      <c r="L26" s="99"/>
      <c r="M26" s="162"/>
      <c r="N26" s="103">
        <v>1484</v>
      </c>
      <c r="O26" s="103">
        <v>1487</v>
      </c>
    </row>
    <row r="27" spans="1:22" ht="25.5" customHeight="1" x14ac:dyDescent="0.25">
      <c r="A27" s="97">
        <v>5</v>
      </c>
      <c r="B27" s="106" t="s">
        <v>142</v>
      </c>
      <c r="C27" s="112" t="s">
        <v>53</v>
      </c>
      <c r="D27" s="112"/>
      <c r="E27" s="99">
        <f>2664-2572</f>
        <v>92</v>
      </c>
      <c r="F27" s="99" t="s">
        <v>178</v>
      </c>
      <c r="G27" s="99"/>
      <c r="H27" s="115" t="s">
        <v>213</v>
      </c>
      <c r="I27" s="136" t="s">
        <v>150</v>
      </c>
      <c r="J27" s="99">
        <v>2</v>
      </c>
      <c r="K27" s="99">
        <v>2</v>
      </c>
      <c r="L27" s="110"/>
      <c r="M27" s="166"/>
      <c r="N27" s="103">
        <v>2337</v>
      </c>
      <c r="O27" s="103">
        <v>2410</v>
      </c>
    </row>
    <row r="28" spans="1:22" ht="27.45" customHeight="1" x14ac:dyDescent="0.25">
      <c r="A28" s="97">
        <v>7</v>
      </c>
      <c r="B28" s="117" t="s">
        <v>32</v>
      </c>
      <c r="C28" s="112" t="s">
        <v>38</v>
      </c>
      <c r="D28" s="112" t="s">
        <v>33</v>
      </c>
      <c r="E28" s="115"/>
      <c r="F28" s="99" t="s">
        <v>178</v>
      </c>
      <c r="G28" s="99"/>
      <c r="H28" s="115" t="s">
        <v>213</v>
      </c>
      <c r="I28" s="114"/>
      <c r="J28" s="99"/>
      <c r="K28" s="99"/>
      <c r="L28" s="110"/>
      <c r="M28" s="166"/>
    </row>
    <row r="29" spans="1:22" s="80" customFormat="1" ht="28.5" customHeight="1" x14ac:dyDescent="0.25">
      <c r="A29" s="97">
        <v>8</v>
      </c>
      <c r="B29" s="106" t="s">
        <v>34</v>
      </c>
      <c r="C29" s="98" t="s">
        <v>39</v>
      </c>
      <c r="D29" s="98" t="s">
        <v>35</v>
      </c>
      <c r="E29" s="115"/>
      <c r="F29" s="99" t="s">
        <v>178</v>
      </c>
      <c r="G29" s="99"/>
      <c r="H29" s="115" t="s">
        <v>213</v>
      </c>
      <c r="I29" s="118"/>
      <c r="J29" s="99"/>
      <c r="K29" s="99"/>
      <c r="L29" s="110"/>
      <c r="M29" s="166"/>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4:M4"/>
    <mergeCell ref="A7:B7"/>
    <mergeCell ref="A10:B10"/>
    <mergeCell ref="A16:B16"/>
    <mergeCell ref="A22:B22"/>
    <mergeCell ref="A1:H1"/>
    <mergeCell ref="I1:M1"/>
    <mergeCell ref="A2:H2"/>
    <mergeCell ref="I2:M2"/>
    <mergeCell ref="A3:H3"/>
    <mergeCell ref="L3:M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37A6-756A-452F-9E07-D3C7D8CF0B0E}">
  <dimension ref="A1:V45"/>
  <sheetViews>
    <sheetView zoomScale="80" zoomScaleNormal="80" zoomScaleSheetLayoutView="70" workbookViewId="0">
      <pane ySplit="6" topLeftCell="A10" activePane="bottomLeft" state="frozen"/>
      <selection activeCell="A7" sqref="A7"/>
      <selection pane="bottomLeft" activeCell="G10" sqref="G10"/>
    </sheetView>
  </sheetViews>
  <sheetFormatPr defaultColWidth="9.109375" defaultRowHeight="15" x14ac:dyDescent="0.25"/>
  <cols>
    <col min="1" max="1" width="6.44140625" style="82" customWidth="1"/>
    <col min="2" max="2" width="30.6640625" style="73" customWidth="1"/>
    <col min="3" max="3" width="11.5546875" style="181"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82"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233</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59" t="s">
        <v>3</v>
      </c>
      <c r="B6" s="160" t="s">
        <v>4</v>
      </c>
      <c r="C6" s="159" t="s">
        <v>5</v>
      </c>
      <c r="D6" s="160" t="s">
        <v>6</v>
      </c>
      <c r="E6" s="160" t="s">
        <v>122</v>
      </c>
      <c r="F6" s="143" t="s">
        <v>185</v>
      </c>
      <c r="G6" s="144" t="s">
        <v>186</v>
      </c>
      <c r="H6" s="144" t="s">
        <v>187</v>
      </c>
      <c r="I6" s="160" t="s">
        <v>143</v>
      </c>
      <c r="J6" s="161" t="s">
        <v>77</v>
      </c>
      <c r="K6" s="161" t="s">
        <v>86</v>
      </c>
      <c r="L6" s="161" t="s">
        <v>194</v>
      </c>
      <c r="M6" s="161" t="s">
        <v>87</v>
      </c>
      <c r="N6" s="182"/>
      <c r="O6" s="182"/>
      <c r="P6" s="182"/>
      <c r="Q6" s="182"/>
      <c r="R6" s="182"/>
      <c r="S6" s="182"/>
      <c r="T6" s="182"/>
      <c r="U6" s="182"/>
      <c r="V6" s="182"/>
    </row>
    <row r="7" spans="1:22" s="181" customFormat="1" ht="31.8" customHeight="1" x14ac:dyDescent="0.3">
      <c r="A7" s="210" t="s">
        <v>119</v>
      </c>
      <c r="B7" s="211"/>
      <c r="C7" s="137"/>
      <c r="D7" s="137"/>
      <c r="E7" s="137"/>
      <c r="F7" s="169">
        <f>COUNTIFS(F8:F9,"x")</f>
        <v>2</v>
      </c>
      <c r="G7" s="169">
        <f>COUNTIFS(G8:G9,"x")</f>
        <v>0</v>
      </c>
      <c r="H7" s="137"/>
      <c r="I7" s="137"/>
      <c r="J7" s="137"/>
      <c r="K7" s="137"/>
      <c r="L7" s="137"/>
      <c r="M7" s="137"/>
      <c r="N7" s="86">
        <v>46101</v>
      </c>
      <c r="O7" s="86">
        <v>46108</v>
      </c>
      <c r="P7" s="87"/>
      <c r="Q7" s="87"/>
      <c r="R7" s="87"/>
      <c r="S7" s="87"/>
      <c r="T7" s="87"/>
      <c r="U7" s="87"/>
      <c r="V7" s="87"/>
    </row>
    <row r="8" spans="1:22" s="96" customFormat="1" ht="66.599999999999994" customHeight="1" x14ac:dyDescent="0.25">
      <c r="A8" s="88">
        <v>1</v>
      </c>
      <c r="B8" s="89" t="s">
        <v>116</v>
      </c>
      <c r="C8" s="90" t="s">
        <v>11</v>
      </c>
      <c r="D8" s="90" t="s">
        <v>12</v>
      </c>
      <c r="E8" s="91">
        <f>44743-44626</f>
        <v>117</v>
      </c>
      <c r="F8" s="91" t="s">
        <v>178</v>
      </c>
      <c r="G8" s="91"/>
      <c r="H8" s="180" t="s">
        <v>219</v>
      </c>
      <c r="I8" s="90"/>
      <c r="J8" s="91"/>
      <c r="K8" s="91"/>
      <c r="L8" s="91" t="s">
        <v>178</v>
      </c>
      <c r="M8" s="162" t="s">
        <v>220</v>
      </c>
      <c r="N8" s="94">
        <v>44266</v>
      </c>
      <c r="O8" s="94">
        <v>44339</v>
      </c>
      <c r="P8" s="95"/>
      <c r="Q8" s="95"/>
      <c r="R8" s="95"/>
      <c r="S8" s="95"/>
      <c r="T8" s="95"/>
      <c r="U8" s="95"/>
      <c r="V8" s="95"/>
    </row>
    <row r="9" spans="1:22" s="80" customFormat="1" ht="264" customHeight="1" x14ac:dyDescent="0.25">
      <c r="A9" s="97">
        <v>2</v>
      </c>
      <c r="B9" s="89" t="s">
        <v>117</v>
      </c>
      <c r="C9" s="98" t="s">
        <v>14</v>
      </c>
      <c r="D9" s="98" t="s">
        <v>12</v>
      </c>
      <c r="E9" s="99">
        <f>6142-6020</f>
        <v>122</v>
      </c>
      <c r="F9" s="99" t="s">
        <v>178</v>
      </c>
      <c r="G9" s="99"/>
      <c r="H9" s="180" t="s">
        <v>231</v>
      </c>
      <c r="I9" s="102"/>
      <c r="J9" s="91"/>
      <c r="K9" s="91"/>
      <c r="L9" s="102" t="s">
        <v>178</v>
      </c>
      <c r="M9" s="183" t="s">
        <v>234</v>
      </c>
      <c r="N9" s="103">
        <v>5636</v>
      </c>
      <c r="O9" s="103">
        <v>5717</v>
      </c>
      <c r="P9" s="104"/>
      <c r="Q9" s="104"/>
      <c r="R9" s="104"/>
      <c r="S9" s="104"/>
      <c r="T9" s="104"/>
      <c r="U9" s="104"/>
      <c r="V9" s="104"/>
    </row>
    <row r="10" spans="1:22" ht="26.4" customHeight="1" x14ac:dyDescent="0.3">
      <c r="A10" s="210" t="s">
        <v>120</v>
      </c>
      <c r="B10" s="211"/>
      <c r="C10" s="137"/>
      <c r="D10" s="137"/>
      <c r="E10" s="137"/>
      <c r="F10" s="169">
        <f>COUNTIFS(F11:F15,"x")</f>
        <v>4</v>
      </c>
      <c r="G10" s="169">
        <f>COUNTIFS(G11:G15,"x")</f>
        <v>1</v>
      </c>
      <c r="H10" s="137"/>
      <c r="I10" s="137"/>
      <c r="J10" s="137"/>
      <c r="K10" s="137"/>
      <c r="L10" s="137"/>
      <c r="M10" s="138"/>
    </row>
    <row r="11" spans="1:22" s="80" customFormat="1" ht="141" customHeight="1" x14ac:dyDescent="0.25">
      <c r="A11" s="97">
        <v>1</v>
      </c>
      <c r="B11" s="105" t="s">
        <v>131</v>
      </c>
      <c r="C11" s="98" t="s">
        <v>45</v>
      </c>
      <c r="D11" s="98" t="s">
        <v>36</v>
      </c>
      <c r="E11" s="99"/>
      <c r="F11" s="99"/>
      <c r="G11" s="99" t="s">
        <v>178</v>
      </c>
      <c r="H11" s="99" t="s">
        <v>50</v>
      </c>
      <c r="I11" s="90" t="s">
        <v>230</v>
      </c>
      <c r="J11" s="99"/>
      <c r="K11" s="99"/>
      <c r="L11" s="90" t="s">
        <v>178</v>
      </c>
      <c r="M11" s="175" t="s">
        <v>232</v>
      </c>
      <c r="N11" s="103">
        <v>3849</v>
      </c>
      <c r="O11" s="103">
        <v>3878</v>
      </c>
      <c r="P11" s="104"/>
      <c r="Q11" s="104"/>
      <c r="R11" s="104"/>
      <c r="S11" s="104"/>
      <c r="T11" s="104"/>
      <c r="U11" s="104"/>
      <c r="V11" s="104"/>
    </row>
    <row r="12" spans="1:22" s="80" customFormat="1" ht="59.4" customHeight="1" x14ac:dyDescent="0.25">
      <c r="A12" s="97">
        <v>2</v>
      </c>
      <c r="B12" s="105" t="s">
        <v>132</v>
      </c>
      <c r="C12" s="98" t="s">
        <v>46</v>
      </c>
      <c r="D12" s="98" t="s">
        <v>73</v>
      </c>
      <c r="E12" s="99">
        <f>1319-1259</f>
        <v>60</v>
      </c>
      <c r="F12" s="99" t="s">
        <v>178</v>
      </c>
      <c r="G12" s="99"/>
      <c r="H12" s="100" t="s">
        <v>224</v>
      </c>
      <c r="I12" s="90" t="s">
        <v>130</v>
      </c>
      <c r="J12" s="99"/>
      <c r="K12" s="99"/>
      <c r="L12" s="90" t="s">
        <v>178</v>
      </c>
      <c r="M12" s="163" t="s">
        <v>225</v>
      </c>
      <c r="N12" s="103">
        <v>1085</v>
      </c>
      <c r="O12" s="103">
        <v>1138</v>
      </c>
      <c r="P12" s="104"/>
      <c r="Q12" s="104"/>
      <c r="R12" s="104"/>
      <c r="S12" s="104"/>
      <c r="T12" s="104"/>
      <c r="U12" s="104"/>
      <c r="V12" s="104"/>
    </row>
    <row r="13" spans="1:22" s="80" customFormat="1" ht="29.4" customHeight="1" x14ac:dyDescent="0.25">
      <c r="A13" s="97">
        <v>3</v>
      </c>
      <c r="B13" s="89" t="s">
        <v>135</v>
      </c>
      <c r="C13" s="98" t="s">
        <v>48</v>
      </c>
      <c r="D13" s="98" t="s">
        <v>74</v>
      </c>
      <c r="E13" s="99">
        <f>11976-11853</f>
        <v>123</v>
      </c>
      <c r="F13" s="99" t="s">
        <v>178</v>
      </c>
      <c r="G13" s="99"/>
      <c r="H13" s="174"/>
      <c r="I13" s="90"/>
      <c r="J13" s="99"/>
      <c r="K13" s="99"/>
      <c r="L13" s="99"/>
      <c r="M13" s="175"/>
      <c r="N13" s="103">
        <v>11493</v>
      </c>
      <c r="O13" s="103">
        <v>11565</v>
      </c>
      <c r="P13" s="104"/>
      <c r="Q13" s="104"/>
      <c r="R13" s="104"/>
      <c r="S13" s="104"/>
      <c r="T13" s="104"/>
      <c r="U13" s="104"/>
      <c r="V13" s="104"/>
    </row>
    <row r="14" spans="1:22" s="80" customFormat="1" ht="48.6" customHeight="1" x14ac:dyDescent="0.25">
      <c r="A14" s="97">
        <v>4</v>
      </c>
      <c r="B14" s="89" t="s">
        <v>136</v>
      </c>
      <c r="C14" s="98" t="s">
        <v>47</v>
      </c>
      <c r="D14" s="98" t="s">
        <v>75</v>
      </c>
      <c r="E14" s="99">
        <f>845-746</f>
        <v>99</v>
      </c>
      <c r="F14" s="99" t="s">
        <v>178</v>
      </c>
      <c r="G14" s="99"/>
      <c r="H14" s="92"/>
      <c r="I14" s="168" t="s">
        <v>92</v>
      </c>
      <c r="J14" s="99">
        <v>1</v>
      </c>
      <c r="K14" s="99">
        <v>1</v>
      </c>
      <c r="L14" s="90"/>
      <c r="M14" s="176" t="s">
        <v>237</v>
      </c>
      <c r="N14" s="103">
        <v>542</v>
      </c>
      <c r="O14" s="103">
        <v>609</v>
      </c>
      <c r="P14" s="104"/>
      <c r="Q14" s="104"/>
      <c r="R14" s="104"/>
      <c r="S14" s="104"/>
      <c r="T14" s="104"/>
      <c r="U14" s="104"/>
      <c r="V14" s="104"/>
    </row>
    <row r="15" spans="1:22" s="82" customFormat="1" ht="80.400000000000006" customHeight="1" x14ac:dyDescent="0.25">
      <c r="A15" s="97">
        <v>5</v>
      </c>
      <c r="B15" s="105" t="s">
        <v>137</v>
      </c>
      <c r="C15" s="98" t="s">
        <v>49</v>
      </c>
      <c r="D15" s="98" t="s">
        <v>37</v>
      </c>
      <c r="E15" s="98">
        <f>589-548</f>
        <v>41</v>
      </c>
      <c r="F15" s="98" t="s">
        <v>178</v>
      </c>
      <c r="G15" s="98"/>
      <c r="H15" s="100" t="s">
        <v>218</v>
      </c>
      <c r="I15" s="168" t="s">
        <v>191</v>
      </c>
      <c r="J15" s="99"/>
      <c r="K15" s="99"/>
      <c r="L15" s="90" t="s">
        <v>178</v>
      </c>
      <c r="M15" s="163" t="s">
        <v>223</v>
      </c>
      <c r="N15" s="77"/>
      <c r="O15" s="77"/>
      <c r="P15" s="77"/>
      <c r="Q15" s="77"/>
      <c r="R15" s="77"/>
      <c r="S15" s="77"/>
      <c r="T15" s="77"/>
      <c r="U15" s="77"/>
      <c r="V15" s="77"/>
    </row>
    <row r="16" spans="1:22" ht="27.6" customHeight="1" x14ac:dyDescent="0.3">
      <c r="A16" s="210" t="s">
        <v>123</v>
      </c>
      <c r="B16" s="211"/>
      <c r="C16" s="137"/>
      <c r="D16" s="137"/>
      <c r="E16" s="137"/>
      <c r="F16" s="169">
        <f>COUNTIFS(F17:F21,"x")</f>
        <v>2</v>
      </c>
      <c r="G16" s="169">
        <f>COUNTIFS(G17:G21,"x")</f>
        <v>3</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c r="I17" s="90"/>
      <c r="J17" s="99"/>
      <c r="K17" s="99"/>
      <c r="L17" s="99"/>
      <c r="M17" s="165"/>
      <c r="N17" s="77"/>
      <c r="O17" s="77"/>
      <c r="P17" s="104"/>
      <c r="Q17" s="104"/>
      <c r="R17" s="104"/>
      <c r="S17" s="104"/>
      <c r="T17" s="104"/>
      <c r="U17" s="104"/>
      <c r="V17" s="104"/>
    </row>
    <row r="18" spans="1:22" s="80" customFormat="1" ht="45" x14ac:dyDescent="0.25">
      <c r="A18" s="97">
        <v>2</v>
      </c>
      <c r="B18" s="106" t="s">
        <v>68</v>
      </c>
      <c r="C18" s="98" t="s">
        <v>67</v>
      </c>
      <c r="D18" s="98" t="s">
        <v>21</v>
      </c>
      <c r="E18" s="98"/>
      <c r="F18" s="98"/>
      <c r="G18" s="98" t="s">
        <v>178</v>
      </c>
      <c r="H18" s="156" t="s">
        <v>50</v>
      </c>
      <c r="I18" s="90" t="s">
        <v>238</v>
      </c>
      <c r="J18" s="99"/>
      <c r="K18" s="99"/>
      <c r="L18" s="99"/>
      <c r="M18" s="186" t="s">
        <v>239</v>
      </c>
      <c r="N18" s="77"/>
      <c r="O18" s="77"/>
      <c r="P18" s="104"/>
      <c r="Q18" s="104"/>
      <c r="R18" s="104"/>
      <c r="S18" s="104"/>
      <c r="T18" s="104"/>
      <c r="U18" s="104"/>
      <c r="V18" s="104"/>
    </row>
    <row r="19" spans="1:22" s="80" customFormat="1" ht="26.4" customHeight="1" x14ac:dyDescent="0.25">
      <c r="A19" s="97">
        <v>3</v>
      </c>
      <c r="B19" s="106" t="s">
        <v>82</v>
      </c>
      <c r="C19" s="98" t="s">
        <v>71</v>
      </c>
      <c r="D19" s="98"/>
      <c r="E19" s="98">
        <f>931-922</f>
        <v>9</v>
      </c>
      <c r="F19" s="157" t="s">
        <v>178</v>
      </c>
      <c r="G19" s="157"/>
      <c r="H19" s="90"/>
      <c r="I19" s="90"/>
      <c r="J19" s="99"/>
      <c r="K19" s="99"/>
      <c r="L19" s="99"/>
      <c r="M19" s="175"/>
      <c r="N19" s="77">
        <v>905</v>
      </c>
      <c r="O19" s="77">
        <v>908</v>
      </c>
      <c r="P19" s="104"/>
      <c r="Q19" s="104"/>
      <c r="R19" s="104"/>
      <c r="S19" s="104"/>
      <c r="T19" s="104"/>
      <c r="U19" s="104"/>
      <c r="V19" s="104"/>
    </row>
    <row r="20" spans="1:22" s="80" customFormat="1" ht="49.2" customHeight="1" x14ac:dyDescent="0.25">
      <c r="A20" s="97">
        <v>4</v>
      </c>
      <c r="B20" s="106" t="s">
        <v>22</v>
      </c>
      <c r="C20" s="98" t="s">
        <v>69</v>
      </c>
      <c r="D20" s="98" t="s">
        <v>23</v>
      </c>
      <c r="E20" s="98"/>
      <c r="F20" s="98"/>
      <c r="G20" s="98" t="s">
        <v>178</v>
      </c>
      <c r="H20" s="98" t="s">
        <v>226</v>
      </c>
      <c r="I20" s="90" t="s">
        <v>229</v>
      </c>
      <c r="J20" s="99"/>
      <c r="K20" s="99"/>
      <c r="L20" s="99" t="s">
        <v>178</v>
      </c>
      <c r="M20" s="162" t="s">
        <v>235</v>
      </c>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t="s">
        <v>211</v>
      </c>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f>COUNTIFS(F23:F29,"x")</f>
        <v>6</v>
      </c>
      <c r="G22" s="169">
        <f>COUNTIFS(G23:G29,"x")</f>
        <v>1</v>
      </c>
      <c r="H22" s="139"/>
      <c r="I22" s="139"/>
      <c r="J22" s="139"/>
      <c r="K22" s="139"/>
      <c r="L22" s="139"/>
      <c r="M22" s="140"/>
    </row>
    <row r="23" spans="1:22" s="80" customFormat="1" ht="27.6" customHeight="1" x14ac:dyDescent="0.25">
      <c r="A23" s="97">
        <v>1</v>
      </c>
      <c r="B23" s="106" t="s">
        <v>138</v>
      </c>
      <c r="C23" s="98" t="s">
        <v>25</v>
      </c>
      <c r="D23" s="98" t="s">
        <v>26</v>
      </c>
      <c r="E23" s="98"/>
      <c r="F23" s="98" t="s">
        <v>178</v>
      </c>
      <c r="G23" s="98"/>
      <c r="H23" s="98" t="s">
        <v>213</v>
      </c>
      <c r="I23" s="90"/>
      <c r="J23" s="99"/>
      <c r="K23" s="99"/>
      <c r="L23" s="99"/>
      <c r="M23" s="162"/>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f>1145-1134</f>
        <v>11</v>
      </c>
      <c r="F25" s="98" t="s">
        <v>178</v>
      </c>
      <c r="G25" s="98"/>
      <c r="H25" s="98" t="s">
        <v>213</v>
      </c>
      <c r="I25" s="114"/>
      <c r="J25" s="99"/>
      <c r="K25" s="99"/>
      <c r="L25" s="110"/>
      <c r="M25" s="166"/>
    </row>
    <row r="26" spans="1:22" ht="21" customHeight="1" x14ac:dyDescent="0.25">
      <c r="A26" s="97">
        <v>4</v>
      </c>
      <c r="B26" s="106" t="s">
        <v>141</v>
      </c>
      <c r="C26" s="112" t="s">
        <v>54</v>
      </c>
      <c r="D26" s="112"/>
      <c r="E26" s="99"/>
      <c r="F26" s="158" t="s">
        <v>178</v>
      </c>
      <c r="G26" s="158"/>
      <c r="H26" s="98" t="s">
        <v>213</v>
      </c>
      <c r="I26" s="90" t="s">
        <v>236</v>
      </c>
      <c r="J26" s="99">
        <v>2</v>
      </c>
      <c r="K26" s="99">
        <v>2</v>
      </c>
      <c r="L26" s="99"/>
      <c r="M26" s="162"/>
      <c r="N26" s="103">
        <v>1484</v>
      </c>
      <c r="O26" s="103">
        <v>1487</v>
      </c>
    </row>
    <row r="27" spans="1:22" ht="25.5" customHeight="1" x14ac:dyDescent="0.25">
      <c r="A27" s="97">
        <v>5</v>
      </c>
      <c r="B27" s="106" t="s">
        <v>142</v>
      </c>
      <c r="C27" s="112" t="s">
        <v>53</v>
      </c>
      <c r="D27" s="112"/>
      <c r="E27" s="99">
        <f>2731-2664</f>
        <v>67</v>
      </c>
      <c r="F27" s="99" t="s">
        <v>178</v>
      </c>
      <c r="G27" s="99"/>
      <c r="H27" s="115" t="s">
        <v>213</v>
      </c>
      <c r="I27" s="136" t="s">
        <v>130</v>
      </c>
      <c r="J27" s="99">
        <v>2</v>
      </c>
      <c r="K27" s="99">
        <v>2</v>
      </c>
      <c r="L27" s="110"/>
      <c r="M27" s="166"/>
      <c r="N27" s="103">
        <v>2337</v>
      </c>
      <c r="O27" s="103">
        <v>2410</v>
      </c>
    </row>
    <row r="28" spans="1:22" ht="27.45" customHeight="1" x14ac:dyDescent="0.25">
      <c r="A28" s="97">
        <v>7</v>
      </c>
      <c r="B28" s="117" t="s">
        <v>32</v>
      </c>
      <c r="C28" s="112" t="s">
        <v>38</v>
      </c>
      <c r="D28" s="112" t="s">
        <v>33</v>
      </c>
      <c r="E28" s="115"/>
      <c r="F28" s="99" t="s">
        <v>178</v>
      </c>
      <c r="G28" s="99"/>
      <c r="H28" s="115" t="s">
        <v>213</v>
      </c>
      <c r="I28" s="114"/>
      <c r="J28" s="99"/>
      <c r="K28" s="99"/>
      <c r="L28" s="110"/>
      <c r="M28" s="166"/>
    </row>
    <row r="29" spans="1:22" s="80" customFormat="1" ht="28.5" customHeight="1" x14ac:dyDescent="0.25">
      <c r="A29" s="97">
        <v>8</v>
      </c>
      <c r="B29" s="106" t="s">
        <v>34</v>
      </c>
      <c r="C29" s="98" t="s">
        <v>39</v>
      </c>
      <c r="D29" s="98" t="s">
        <v>35</v>
      </c>
      <c r="E29" s="115"/>
      <c r="F29" s="99" t="s">
        <v>178</v>
      </c>
      <c r="G29" s="99"/>
      <c r="H29" s="115" t="s">
        <v>213</v>
      </c>
      <c r="I29" s="118"/>
      <c r="J29" s="99"/>
      <c r="K29" s="99"/>
      <c r="L29" s="110"/>
      <c r="M29" s="166"/>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4:M4"/>
    <mergeCell ref="A7:B7"/>
    <mergeCell ref="A10:B10"/>
    <mergeCell ref="A16:B16"/>
    <mergeCell ref="A22:B22"/>
    <mergeCell ref="A1:H1"/>
    <mergeCell ref="I1:M1"/>
    <mergeCell ref="A2:H2"/>
    <mergeCell ref="I2:M2"/>
    <mergeCell ref="A3:H3"/>
    <mergeCell ref="L3:M3"/>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B316-683E-4DCD-A202-A073F6C070F1}">
  <dimension ref="A1:V45"/>
  <sheetViews>
    <sheetView zoomScale="80" zoomScaleNormal="80" zoomScaleSheetLayoutView="70" workbookViewId="0">
      <pane ySplit="6" topLeftCell="A16" activePane="bottomLeft" state="frozen"/>
      <selection activeCell="A7" sqref="A7"/>
      <selection pane="bottomLeft" activeCell="I12" sqref="I12"/>
    </sheetView>
  </sheetViews>
  <sheetFormatPr defaultColWidth="9.109375" defaultRowHeight="15" x14ac:dyDescent="0.25"/>
  <cols>
    <col min="1" max="1" width="6.44140625" style="82" customWidth="1"/>
    <col min="2" max="2" width="30.6640625" style="73" customWidth="1"/>
    <col min="3" max="3" width="11.5546875" style="184"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85"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242</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42" t="s">
        <v>3</v>
      </c>
      <c r="B6" s="143" t="s">
        <v>4</v>
      </c>
      <c r="C6" s="142" t="s">
        <v>5</v>
      </c>
      <c r="D6" s="143" t="s">
        <v>6</v>
      </c>
      <c r="E6" s="143" t="s">
        <v>122</v>
      </c>
      <c r="F6" s="143" t="s">
        <v>185</v>
      </c>
      <c r="G6" s="144" t="s">
        <v>186</v>
      </c>
      <c r="H6" s="144" t="s">
        <v>187</v>
      </c>
      <c r="I6" s="160" t="s">
        <v>143</v>
      </c>
      <c r="J6" s="161" t="s">
        <v>77</v>
      </c>
      <c r="K6" s="161" t="s">
        <v>86</v>
      </c>
      <c r="L6" s="161" t="s">
        <v>194</v>
      </c>
      <c r="M6" s="161" t="s">
        <v>87</v>
      </c>
      <c r="N6" s="185"/>
      <c r="O6" s="185"/>
      <c r="P6" s="185"/>
      <c r="Q6" s="185"/>
      <c r="R6" s="185"/>
      <c r="S6" s="185"/>
      <c r="T6" s="185"/>
      <c r="U6" s="185"/>
      <c r="V6" s="185"/>
    </row>
    <row r="7" spans="1:22" s="184" customFormat="1" ht="31.8" customHeight="1" x14ac:dyDescent="0.3">
      <c r="A7" s="210" t="s">
        <v>119</v>
      </c>
      <c r="B7" s="211"/>
      <c r="C7" s="137"/>
      <c r="D7" s="137"/>
      <c r="E7" s="137"/>
      <c r="F7" s="169">
        <f>COUNTIFS(F8:F9,"x")</f>
        <v>2</v>
      </c>
      <c r="G7" s="169">
        <f>COUNTIFS(G8:G9,"x")</f>
        <v>0</v>
      </c>
      <c r="H7" s="137"/>
      <c r="I7" s="137"/>
      <c r="J7" s="137"/>
      <c r="K7" s="137"/>
      <c r="L7" s="137"/>
      <c r="M7" s="137"/>
      <c r="N7" s="86">
        <v>46101</v>
      </c>
      <c r="O7" s="86">
        <v>46108</v>
      </c>
      <c r="P7" s="87"/>
      <c r="Q7" s="87"/>
      <c r="R7" s="87"/>
      <c r="S7" s="87"/>
      <c r="T7" s="87"/>
      <c r="U7" s="87"/>
      <c r="V7" s="87"/>
    </row>
    <row r="8" spans="1:22" s="96" customFormat="1" ht="123.6" customHeight="1" x14ac:dyDescent="0.25">
      <c r="A8" s="88">
        <v>1</v>
      </c>
      <c r="B8" s="89" t="s">
        <v>116</v>
      </c>
      <c r="C8" s="90" t="s">
        <v>11</v>
      </c>
      <c r="D8" s="90" t="s">
        <v>12</v>
      </c>
      <c r="E8" s="91">
        <f>44791-44743</f>
        <v>48</v>
      </c>
      <c r="F8" s="91" t="s">
        <v>178</v>
      </c>
      <c r="G8" s="91"/>
      <c r="H8" s="180" t="s">
        <v>243</v>
      </c>
      <c r="I8" s="90"/>
      <c r="J8" s="91"/>
      <c r="K8" s="91"/>
      <c r="L8" s="91" t="s">
        <v>178</v>
      </c>
      <c r="M8" s="162" t="s">
        <v>240</v>
      </c>
      <c r="N8" s="94">
        <v>44266</v>
      </c>
      <c r="O8" s="94">
        <v>44339</v>
      </c>
      <c r="P8" s="95"/>
      <c r="Q8" s="95"/>
      <c r="R8" s="95"/>
      <c r="S8" s="95"/>
      <c r="T8" s="95"/>
      <c r="U8" s="95"/>
      <c r="V8" s="95"/>
    </row>
    <row r="9" spans="1:22" s="80" customFormat="1" ht="140.4" customHeight="1" x14ac:dyDescent="0.25">
      <c r="A9" s="97">
        <v>2</v>
      </c>
      <c r="B9" s="89" t="s">
        <v>117</v>
      </c>
      <c r="C9" s="98" t="s">
        <v>14</v>
      </c>
      <c r="D9" s="98" t="s">
        <v>12</v>
      </c>
      <c r="E9" s="99">
        <f>6171-6142</f>
        <v>29</v>
      </c>
      <c r="F9" s="99" t="s">
        <v>178</v>
      </c>
      <c r="G9" s="99"/>
      <c r="H9" s="180" t="s">
        <v>244</v>
      </c>
      <c r="I9" s="102"/>
      <c r="J9" s="91"/>
      <c r="K9" s="91"/>
      <c r="L9" s="102" t="s">
        <v>178</v>
      </c>
      <c r="M9" s="183" t="s">
        <v>252</v>
      </c>
      <c r="N9" s="103">
        <v>5636</v>
      </c>
      <c r="O9" s="103">
        <v>5717</v>
      </c>
      <c r="P9" s="104"/>
      <c r="Q9" s="104"/>
      <c r="R9" s="104"/>
      <c r="S9" s="104"/>
      <c r="T9" s="104"/>
      <c r="U9" s="104"/>
      <c r="V9" s="104"/>
    </row>
    <row r="10" spans="1:22" ht="26.4" customHeight="1" x14ac:dyDescent="0.3">
      <c r="A10" s="210" t="s">
        <v>120</v>
      </c>
      <c r="B10" s="211"/>
      <c r="C10" s="137"/>
      <c r="D10" s="137"/>
      <c r="E10" s="137"/>
      <c r="F10" s="169">
        <f>COUNTIFS(F11:F15,"x")</f>
        <v>3</v>
      </c>
      <c r="G10" s="169">
        <f>COUNTIFS(G11:G15,"x")</f>
        <v>2</v>
      </c>
      <c r="H10" s="137"/>
      <c r="I10" s="137"/>
      <c r="J10" s="137"/>
      <c r="K10" s="137"/>
      <c r="L10" s="137"/>
      <c r="M10" s="138"/>
    </row>
    <row r="11" spans="1:22" s="80" customFormat="1" ht="240" customHeight="1" x14ac:dyDescent="0.25">
      <c r="A11" s="97">
        <v>1</v>
      </c>
      <c r="B11" s="105" t="s">
        <v>131</v>
      </c>
      <c r="C11" s="98" t="s">
        <v>45</v>
      </c>
      <c r="D11" s="98" t="s">
        <v>36</v>
      </c>
      <c r="E11" s="99"/>
      <c r="F11" s="99"/>
      <c r="G11" s="99" t="s">
        <v>178</v>
      </c>
      <c r="H11" s="99" t="s">
        <v>50</v>
      </c>
      <c r="I11" s="90" t="s">
        <v>230</v>
      </c>
      <c r="J11" s="99"/>
      <c r="K11" s="99"/>
      <c r="L11" s="90" t="s">
        <v>178</v>
      </c>
      <c r="M11" s="175" t="s">
        <v>248</v>
      </c>
      <c r="N11" s="103">
        <v>3849</v>
      </c>
      <c r="O11" s="103">
        <v>3878</v>
      </c>
      <c r="P11" s="104"/>
      <c r="Q11" s="104"/>
      <c r="R11" s="104"/>
      <c r="S11" s="104"/>
      <c r="T11" s="104"/>
      <c r="U11" s="104"/>
      <c r="V11" s="104"/>
    </row>
    <row r="12" spans="1:22" s="80" customFormat="1" ht="59.4" customHeight="1" x14ac:dyDescent="0.25">
      <c r="A12" s="97">
        <v>2</v>
      </c>
      <c r="B12" s="105" t="s">
        <v>132</v>
      </c>
      <c r="C12" s="98" t="s">
        <v>46</v>
      </c>
      <c r="D12" s="98" t="s">
        <v>73</v>
      </c>
      <c r="E12" s="99"/>
      <c r="F12" s="99"/>
      <c r="G12" s="99" t="s">
        <v>178</v>
      </c>
      <c r="H12" s="100" t="s">
        <v>224</v>
      </c>
      <c r="I12" s="90" t="s">
        <v>246</v>
      </c>
      <c r="J12" s="99"/>
      <c r="K12" s="99"/>
      <c r="L12" s="90" t="s">
        <v>178</v>
      </c>
      <c r="M12" s="163" t="s">
        <v>249</v>
      </c>
      <c r="N12" s="103">
        <v>1085</v>
      </c>
      <c r="O12" s="103">
        <v>1138</v>
      </c>
      <c r="P12" s="104"/>
      <c r="Q12" s="104"/>
      <c r="R12" s="104"/>
      <c r="S12" s="104"/>
      <c r="T12" s="104"/>
      <c r="U12" s="104"/>
      <c r="V12" s="104"/>
    </row>
    <row r="13" spans="1:22" s="80" customFormat="1" ht="29.4" customHeight="1" x14ac:dyDescent="0.25">
      <c r="A13" s="97">
        <v>3</v>
      </c>
      <c r="B13" s="89" t="s">
        <v>135</v>
      </c>
      <c r="C13" s="98" t="s">
        <v>48</v>
      </c>
      <c r="D13" s="98" t="s">
        <v>74</v>
      </c>
      <c r="E13" s="99">
        <f>12022-11976</f>
        <v>46</v>
      </c>
      <c r="F13" s="99" t="s">
        <v>178</v>
      </c>
      <c r="G13" s="99"/>
      <c r="H13" s="174"/>
      <c r="I13" s="90"/>
      <c r="J13" s="99"/>
      <c r="K13" s="99"/>
      <c r="L13" s="99"/>
      <c r="M13" s="175"/>
      <c r="N13" s="103">
        <v>11493</v>
      </c>
      <c r="O13" s="103">
        <v>11565</v>
      </c>
      <c r="P13" s="104"/>
      <c r="Q13" s="104"/>
      <c r="R13" s="104"/>
      <c r="S13" s="104"/>
      <c r="T13" s="104"/>
      <c r="U13" s="104"/>
      <c r="V13" s="104"/>
    </row>
    <row r="14" spans="1:22" s="80" customFormat="1" ht="48.6" customHeight="1" x14ac:dyDescent="0.25">
      <c r="A14" s="97">
        <v>4</v>
      </c>
      <c r="B14" s="89" t="s">
        <v>136</v>
      </c>
      <c r="C14" s="98" t="s">
        <v>47</v>
      </c>
      <c r="D14" s="98" t="s">
        <v>75</v>
      </c>
      <c r="E14" s="99">
        <f>866-845</f>
        <v>21</v>
      </c>
      <c r="F14" s="99" t="s">
        <v>178</v>
      </c>
      <c r="G14" s="99"/>
      <c r="H14" s="92"/>
      <c r="I14" s="168"/>
      <c r="J14" s="99"/>
      <c r="K14" s="99"/>
      <c r="L14" s="90"/>
      <c r="M14" s="176"/>
      <c r="N14" s="103">
        <v>542</v>
      </c>
      <c r="O14" s="103">
        <v>609</v>
      </c>
      <c r="P14" s="104"/>
      <c r="Q14" s="104"/>
      <c r="R14" s="104"/>
      <c r="S14" s="104"/>
      <c r="T14" s="104"/>
      <c r="U14" s="104"/>
      <c r="V14" s="104"/>
    </row>
    <row r="15" spans="1:22" s="82" customFormat="1" ht="80.400000000000006" customHeight="1" x14ac:dyDescent="0.25">
      <c r="A15" s="97">
        <v>5</v>
      </c>
      <c r="B15" s="105" t="s">
        <v>137</v>
      </c>
      <c r="C15" s="98" t="s">
        <v>49</v>
      </c>
      <c r="D15" s="98" t="s">
        <v>37</v>
      </c>
      <c r="E15" s="98"/>
      <c r="F15" s="98" t="s">
        <v>178</v>
      </c>
      <c r="G15" s="98"/>
      <c r="H15" s="100" t="s">
        <v>218</v>
      </c>
      <c r="I15" s="168" t="s">
        <v>191</v>
      </c>
      <c r="J15" s="99"/>
      <c r="K15" s="99"/>
      <c r="L15" s="90" t="s">
        <v>178</v>
      </c>
      <c r="M15" s="163" t="s">
        <v>247</v>
      </c>
      <c r="N15" s="77"/>
      <c r="O15" s="77"/>
      <c r="P15" s="77"/>
      <c r="Q15" s="77"/>
      <c r="R15" s="77"/>
      <c r="S15" s="77"/>
      <c r="T15" s="77"/>
      <c r="U15" s="77"/>
      <c r="V15" s="77"/>
    </row>
    <row r="16" spans="1:22" ht="27.6" customHeight="1" x14ac:dyDescent="0.3">
      <c r="A16" s="210" t="s">
        <v>123</v>
      </c>
      <c r="B16" s="211"/>
      <c r="C16" s="137"/>
      <c r="D16" s="137"/>
      <c r="E16" s="137"/>
      <c r="F16" s="169">
        <f>COUNTIFS(F17:F21,"x")</f>
        <v>3</v>
      </c>
      <c r="G16" s="169">
        <f>COUNTIFS(G17:G21,"x")</f>
        <v>2</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c r="I17" s="90"/>
      <c r="J17" s="99"/>
      <c r="K17" s="99"/>
      <c r="L17" s="99"/>
      <c r="M17" s="165"/>
      <c r="N17" s="77"/>
      <c r="O17" s="77"/>
      <c r="P17" s="104"/>
      <c r="Q17" s="104"/>
      <c r="R17" s="104"/>
      <c r="S17" s="104"/>
      <c r="T17" s="104"/>
      <c r="U17" s="104"/>
      <c r="V17" s="104"/>
    </row>
    <row r="18" spans="1:22" s="80" customFormat="1" ht="45" x14ac:dyDescent="0.25">
      <c r="A18" s="97">
        <v>2</v>
      </c>
      <c r="B18" s="106" t="s">
        <v>68</v>
      </c>
      <c r="C18" s="98" t="s">
        <v>67</v>
      </c>
      <c r="D18" s="98" t="s">
        <v>21</v>
      </c>
      <c r="E18" s="98"/>
      <c r="F18" s="98"/>
      <c r="G18" s="98" t="s">
        <v>178</v>
      </c>
      <c r="H18" s="156" t="s">
        <v>50</v>
      </c>
      <c r="I18" s="90" t="s">
        <v>238</v>
      </c>
      <c r="J18" s="99"/>
      <c r="K18" s="99"/>
      <c r="L18" s="99" t="s">
        <v>178</v>
      </c>
      <c r="M18" s="186" t="s">
        <v>239</v>
      </c>
      <c r="N18" s="77"/>
      <c r="O18" s="77"/>
      <c r="P18" s="104"/>
      <c r="Q18" s="104"/>
      <c r="R18" s="104"/>
      <c r="S18" s="104"/>
      <c r="T18" s="104"/>
      <c r="U18" s="104"/>
      <c r="V18" s="104"/>
    </row>
    <row r="19" spans="1:22" s="80" customFormat="1" ht="26.4" customHeight="1" x14ac:dyDescent="0.25">
      <c r="A19" s="97">
        <v>3</v>
      </c>
      <c r="B19" s="106" t="s">
        <v>82</v>
      </c>
      <c r="C19" s="98" t="s">
        <v>71</v>
      </c>
      <c r="D19" s="98"/>
      <c r="E19" s="98">
        <f>944-931</f>
        <v>13</v>
      </c>
      <c r="F19" s="157" t="s">
        <v>178</v>
      </c>
      <c r="G19" s="157"/>
      <c r="H19" s="98" t="s">
        <v>13</v>
      </c>
      <c r="I19" s="90"/>
      <c r="J19" s="99"/>
      <c r="K19" s="99"/>
      <c r="L19" s="99"/>
      <c r="M19" s="175"/>
      <c r="N19" s="77">
        <v>905</v>
      </c>
      <c r="O19" s="77">
        <v>908</v>
      </c>
      <c r="P19" s="104"/>
      <c r="Q19" s="104"/>
      <c r="R19" s="104"/>
      <c r="S19" s="104"/>
      <c r="T19" s="104"/>
      <c r="U19" s="104"/>
      <c r="V19" s="104"/>
    </row>
    <row r="20" spans="1:22" s="80" customFormat="1" ht="49.2" customHeight="1" x14ac:dyDescent="0.25">
      <c r="A20" s="97">
        <v>4</v>
      </c>
      <c r="B20" s="106" t="s">
        <v>22</v>
      </c>
      <c r="C20" s="98" t="s">
        <v>69</v>
      </c>
      <c r="D20" s="98" t="s">
        <v>23</v>
      </c>
      <c r="E20" s="98">
        <f>89-85</f>
        <v>4</v>
      </c>
      <c r="F20" s="98" t="s">
        <v>178</v>
      </c>
      <c r="G20" s="98"/>
      <c r="H20" s="98" t="s">
        <v>13</v>
      </c>
      <c r="I20" s="90" t="s">
        <v>245</v>
      </c>
      <c r="J20" s="99"/>
      <c r="K20" s="99"/>
      <c r="L20" s="99"/>
      <c r="M20" s="162" t="s">
        <v>241</v>
      </c>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t="s">
        <v>211</v>
      </c>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f>COUNTIFS(F23:F29,"x")</f>
        <v>5</v>
      </c>
      <c r="G22" s="169">
        <f>COUNTIFS(G23:G29,"x")</f>
        <v>2</v>
      </c>
      <c r="H22" s="139"/>
      <c r="I22" s="139"/>
      <c r="J22" s="139"/>
      <c r="K22" s="139"/>
      <c r="L22" s="139"/>
      <c r="M22" s="140"/>
    </row>
    <row r="23" spans="1:22" s="80" customFormat="1" ht="27.6" customHeight="1" x14ac:dyDescent="0.25">
      <c r="A23" s="97">
        <v>1</v>
      </c>
      <c r="B23" s="106" t="s">
        <v>138</v>
      </c>
      <c r="C23" s="98" t="s">
        <v>25</v>
      </c>
      <c r="D23" s="98" t="s">
        <v>26</v>
      </c>
      <c r="E23" s="98"/>
      <c r="F23" s="98" t="s">
        <v>178</v>
      </c>
      <c r="G23" s="98"/>
      <c r="H23" s="98" t="s">
        <v>213</v>
      </c>
      <c r="I23" s="90"/>
      <c r="J23" s="99"/>
      <c r="K23" s="99"/>
      <c r="L23" s="99"/>
      <c r="M23" s="162"/>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c r="F25" s="98" t="s">
        <v>178</v>
      </c>
      <c r="G25" s="98"/>
      <c r="H25" s="98" t="s">
        <v>213</v>
      </c>
      <c r="I25" s="114"/>
      <c r="J25" s="99"/>
      <c r="K25" s="99"/>
      <c r="L25" s="110"/>
      <c r="M25" s="166"/>
    </row>
    <row r="26" spans="1:22" ht="21" customHeight="1" x14ac:dyDescent="0.25">
      <c r="A26" s="97">
        <v>4</v>
      </c>
      <c r="B26" s="106" t="s">
        <v>141</v>
      </c>
      <c r="C26" s="112" t="s">
        <v>54</v>
      </c>
      <c r="D26" s="112"/>
      <c r="E26" s="99">
        <f>1528-1500</f>
        <v>28</v>
      </c>
      <c r="F26" s="158" t="s">
        <v>178</v>
      </c>
      <c r="G26" s="158"/>
      <c r="H26" s="98" t="s">
        <v>213</v>
      </c>
      <c r="I26" s="90"/>
      <c r="J26" s="99"/>
      <c r="K26" s="99"/>
      <c r="L26" s="99"/>
      <c r="M26" s="162"/>
      <c r="N26" s="103">
        <v>1484</v>
      </c>
      <c r="O26" s="103">
        <v>1487</v>
      </c>
    </row>
    <row r="27" spans="1:22" ht="25.5" customHeight="1" x14ac:dyDescent="0.25">
      <c r="A27" s="97">
        <v>5</v>
      </c>
      <c r="B27" s="106" t="s">
        <v>142</v>
      </c>
      <c r="C27" s="112" t="s">
        <v>53</v>
      </c>
      <c r="D27" s="112"/>
      <c r="E27" s="99">
        <f>2731-2664</f>
        <v>67</v>
      </c>
      <c r="F27" s="99" t="s">
        <v>178</v>
      </c>
      <c r="G27" s="99"/>
      <c r="H27" s="115" t="s">
        <v>213</v>
      </c>
      <c r="I27" s="136" t="s">
        <v>92</v>
      </c>
      <c r="J27" s="99">
        <v>1</v>
      </c>
      <c r="K27" s="99">
        <v>1</v>
      </c>
      <c r="L27" s="110"/>
      <c r="M27" s="166"/>
      <c r="N27" s="103">
        <v>2337</v>
      </c>
      <c r="O27" s="103">
        <v>2410</v>
      </c>
    </row>
    <row r="28" spans="1:22" ht="27.45" customHeight="1" x14ac:dyDescent="0.25">
      <c r="A28" s="97">
        <v>7</v>
      </c>
      <c r="B28" s="117" t="s">
        <v>32</v>
      </c>
      <c r="C28" s="112" t="s">
        <v>38</v>
      </c>
      <c r="D28" s="112" t="s">
        <v>33</v>
      </c>
      <c r="E28" s="115"/>
      <c r="F28" s="99" t="s">
        <v>178</v>
      </c>
      <c r="G28" s="99"/>
      <c r="H28" s="115" t="s">
        <v>213</v>
      </c>
      <c r="I28" s="114"/>
      <c r="J28" s="99"/>
      <c r="K28" s="99"/>
      <c r="L28" s="110"/>
      <c r="M28" s="166"/>
    </row>
    <row r="29" spans="1:22" s="80" customFormat="1" ht="43.8" customHeight="1" x14ac:dyDescent="0.25">
      <c r="A29" s="97">
        <v>8</v>
      </c>
      <c r="B29" s="106" t="s">
        <v>34</v>
      </c>
      <c r="C29" s="98" t="s">
        <v>39</v>
      </c>
      <c r="D29" s="98" t="s">
        <v>35</v>
      </c>
      <c r="E29" s="115"/>
      <c r="F29" s="99"/>
      <c r="G29" s="99" t="s">
        <v>178</v>
      </c>
      <c r="H29" s="99" t="s">
        <v>50</v>
      </c>
      <c r="I29" s="118" t="s">
        <v>251</v>
      </c>
      <c r="J29" s="99"/>
      <c r="K29" s="99"/>
      <c r="L29" s="110" t="s">
        <v>178</v>
      </c>
      <c r="M29" s="165" t="s">
        <v>250</v>
      </c>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1:H1"/>
    <mergeCell ref="I1:M1"/>
    <mergeCell ref="A2:H2"/>
    <mergeCell ref="I2:M2"/>
    <mergeCell ref="A3:H3"/>
    <mergeCell ref="L3:M3"/>
    <mergeCell ref="A4:M4"/>
    <mergeCell ref="A7:B7"/>
    <mergeCell ref="A10:B10"/>
    <mergeCell ref="A16:B16"/>
    <mergeCell ref="A22:B22"/>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2EF3-6C88-42AA-9728-DCA6F9D5F086}">
  <dimension ref="A1:V45"/>
  <sheetViews>
    <sheetView zoomScale="80" zoomScaleNormal="80" zoomScaleSheetLayoutView="70" workbookViewId="0">
      <pane ySplit="6" topLeftCell="A10" activePane="bottomLeft" state="frozen"/>
      <selection activeCell="A7" sqref="A7"/>
      <selection pane="bottomLeft" activeCell="I15" sqref="I15"/>
    </sheetView>
  </sheetViews>
  <sheetFormatPr defaultColWidth="9.109375" defaultRowHeight="15" x14ac:dyDescent="0.25"/>
  <cols>
    <col min="1" max="1" width="6.44140625" style="82" customWidth="1"/>
    <col min="2" max="2" width="30.6640625" style="73" customWidth="1"/>
    <col min="3" max="3" width="11.5546875" style="187"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88" customWidth="1"/>
    <col min="13" max="13" width="47.109375" style="76" customWidth="1"/>
    <col min="14" max="15" width="12.21875" style="77" hidden="1" customWidth="1"/>
    <col min="16" max="22" width="7.6640625" style="74" customWidth="1"/>
    <col min="23" max="16384" width="9.109375" style="73"/>
  </cols>
  <sheetData>
    <row r="1" spans="1:22" s="80" customFormat="1" ht="25.2" hidden="1" customHeight="1" x14ac:dyDescent="0.25">
      <c r="A1" s="208" t="s">
        <v>0</v>
      </c>
      <c r="B1" s="208"/>
      <c r="C1" s="208"/>
      <c r="D1" s="208"/>
      <c r="E1" s="208"/>
      <c r="F1" s="208"/>
      <c r="G1" s="208"/>
      <c r="H1" s="208"/>
      <c r="I1" s="202" t="s">
        <v>1</v>
      </c>
      <c r="J1" s="202"/>
      <c r="K1" s="202"/>
      <c r="L1" s="202"/>
      <c r="M1" s="202"/>
      <c r="N1" s="77"/>
      <c r="O1" s="77"/>
      <c r="P1" s="104"/>
      <c r="Q1" s="104"/>
      <c r="R1" s="104"/>
      <c r="S1" s="104"/>
      <c r="T1" s="104"/>
      <c r="U1" s="104"/>
      <c r="V1" s="104"/>
    </row>
    <row r="2" spans="1:22" ht="22.8" hidden="1" customHeight="1" x14ac:dyDescent="0.3">
      <c r="A2" s="203" t="s">
        <v>41</v>
      </c>
      <c r="B2" s="203"/>
      <c r="C2" s="203"/>
      <c r="D2" s="203"/>
      <c r="E2" s="203"/>
      <c r="F2" s="203"/>
      <c r="G2" s="203"/>
      <c r="H2" s="203"/>
      <c r="I2" s="203" t="s">
        <v>2</v>
      </c>
      <c r="J2" s="203"/>
      <c r="K2" s="203"/>
      <c r="L2" s="203"/>
      <c r="M2" s="203"/>
    </row>
    <row r="3" spans="1:22" ht="24.6" customHeight="1" x14ac:dyDescent="0.3">
      <c r="A3" s="209" t="s">
        <v>147</v>
      </c>
      <c r="B3" s="206"/>
      <c r="C3" s="206"/>
      <c r="D3" s="206"/>
      <c r="E3" s="206"/>
      <c r="F3" s="206"/>
      <c r="G3" s="206"/>
      <c r="H3" s="206"/>
      <c r="L3" s="204" t="s">
        <v>253</v>
      </c>
      <c r="M3" s="204"/>
    </row>
    <row r="4" spans="1:22" ht="34.200000000000003" customHeight="1" x14ac:dyDescent="0.4">
      <c r="A4" s="205" t="s">
        <v>58</v>
      </c>
      <c r="B4" s="205"/>
      <c r="C4" s="205"/>
      <c r="D4" s="205"/>
      <c r="E4" s="205"/>
      <c r="F4" s="205"/>
      <c r="G4" s="205"/>
      <c r="H4" s="205"/>
      <c r="I4" s="205"/>
      <c r="J4" s="205"/>
      <c r="K4" s="205"/>
      <c r="L4" s="205"/>
      <c r="M4" s="205"/>
    </row>
    <row r="5" spans="1:22" ht="21" customHeight="1" x14ac:dyDescent="0.25">
      <c r="J5" s="83"/>
      <c r="K5" s="83"/>
      <c r="L5" s="84"/>
    </row>
    <row r="6" spans="1:22" s="85" customFormat="1" ht="78" x14ac:dyDescent="0.25">
      <c r="A6" s="142" t="s">
        <v>3</v>
      </c>
      <c r="B6" s="143" t="s">
        <v>4</v>
      </c>
      <c r="C6" s="142" t="s">
        <v>5</v>
      </c>
      <c r="D6" s="143" t="s">
        <v>6</v>
      </c>
      <c r="E6" s="143" t="s">
        <v>122</v>
      </c>
      <c r="F6" s="143" t="s">
        <v>185</v>
      </c>
      <c r="G6" s="144" t="s">
        <v>186</v>
      </c>
      <c r="H6" s="144" t="s">
        <v>187</v>
      </c>
      <c r="I6" s="160" t="s">
        <v>143</v>
      </c>
      <c r="J6" s="161" t="s">
        <v>77</v>
      </c>
      <c r="K6" s="161" t="s">
        <v>86</v>
      </c>
      <c r="L6" s="161" t="s">
        <v>194</v>
      </c>
      <c r="M6" s="161" t="s">
        <v>87</v>
      </c>
      <c r="N6" s="188"/>
      <c r="O6" s="188"/>
      <c r="P6" s="188"/>
      <c r="Q6" s="188"/>
      <c r="R6" s="188"/>
      <c r="S6" s="188"/>
      <c r="T6" s="188"/>
      <c r="U6" s="188"/>
      <c r="V6" s="188"/>
    </row>
    <row r="7" spans="1:22" s="187" customFormat="1" ht="31.8" customHeight="1" x14ac:dyDescent="0.3">
      <c r="A7" s="210" t="s">
        <v>119</v>
      </c>
      <c r="B7" s="211"/>
      <c r="C7" s="137"/>
      <c r="D7" s="137"/>
      <c r="E7" s="137"/>
      <c r="F7" s="169">
        <f>COUNTIFS(F8:F9,"x")</f>
        <v>2</v>
      </c>
      <c r="G7" s="169">
        <f>COUNTIFS(G8:G9,"x")</f>
        <v>0</v>
      </c>
      <c r="H7" s="137"/>
      <c r="I7" s="137"/>
      <c r="J7" s="137"/>
      <c r="K7" s="137"/>
      <c r="L7" s="137"/>
      <c r="M7" s="137"/>
      <c r="N7" s="86">
        <v>46101</v>
      </c>
      <c r="O7" s="86">
        <v>46108</v>
      </c>
      <c r="P7" s="87"/>
      <c r="Q7" s="87"/>
      <c r="R7" s="87"/>
      <c r="S7" s="87"/>
      <c r="T7" s="87"/>
      <c r="U7" s="87"/>
      <c r="V7" s="87"/>
    </row>
    <row r="8" spans="1:22" s="96" customFormat="1" ht="123.6" customHeight="1" x14ac:dyDescent="0.25">
      <c r="A8" s="88">
        <v>1</v>
      </c>
      <c r="B8" s="89" t="s">
        <v>116</v>
      </c>
      <c r="C8" s="90" t="s">
        <v>11</v>
      </c>
      <c r="D8" s="90" t="s">
        <v>12</v>
      </c>
      <c r="E8" s="91">
        <f>44855-44791</f>
        <v>64</v>
      </c>
      <c r="F8" s="91" t="s">
        <v>178</v>
      </c>
      <c r="G8" s="91"/>
      <c r="H8" s="180" t="s">
        <v>243</v>
      </c>
      <c r="I8" s="90"/>
      <c r="J8" s="91"/>
      <c r="K8" s="91"/>
      <c r="L8" s="91" t="s">
        <v>178</v>
      </c>
      <c r="M8" s="162" t="s">
        <v>261</v>
      </c>
      <c r="N8" s="94">
        <v>44266</v>
      </c>
      <c r="O8" s="94">
        <v>44339</v>
      </c>
      <c r="P8" s="95"/>
      <c r="Q8" s="95"/>
      <c r="R8" s="95"/>
      <c r="S8" s="95"/>
      <c r="T8" s="95"/>
      <c r="U8" s="95"/>
      <c r="V8" s="95"/>
    </row>
    <row r="9" spans="1:22" s="80" customFormat="1" ht="140.4" customHeight="1" x14ac:dyDescent="0.25">
      <c r="A9" s="97">
        <v>2</v>
      </c>
      <c r="B9" s="89" t="s">
        <v>117</v>
      </c>
      <c r="C9" s="98" t="s">
        <v>14</v>
      </c>
      <c r="D9" s="98" t="s">
        <v>12</v>
      </c>
      <c r="E9" s="99">
        <f>6245-6171</f>
        <v>74</v>
      </c>
      <c r="F9" s="99" t="s">
        <v>178</v>
      </c>
      <c r="G9" s="99"/>
      <c r="H9" s="180" t="s">
        <v>254</v>
      </c>
      <c r="I9" s="102"/>
      <c r="J9" s="91"/>
      <c r="K9" s="91"/>
      <c r="L9" s="102" t="s">
        <v>178</v>
      </c>
      <c r="M9" s="183" t="s">
        <v>255</v>
      </c>
      <c r="N9" s="103">
        <v>5636</v>
      </c>
      <c r="O9" s="103">
        <v>5717</v>
      </c>
      <c r="P9" s="104"/>
      <c r="Q9" s="104"/>
      <c r="R9" s="104"/>
      <c r="S9" s="104"/>
      <c r="T9" s="104"/>
      <c r="U9" s="104"/>
      <c r="V9" s="104"/>
    </row>
    <row r="10" spans="1:22" ht="26.4" customHeight="1" x14ac:dyDescent="0.3">
      <c r="A10" s="210" t="s">
        <v>120</v>
      </c>
      <c r="B10" s="211"/>
      <c r="C10" s="137"/>
      <c r="D10" s="137"/>
      <c r="E10" s="137"/>
      <c r="F10" s="169">
        <f>COUNTIFS(F11:F15,"x")</f>
        <v>3</v>
      </c>
      <c r="G10" s="169">
        <f>COUNTIFS(G11:G15,"x")</f>
        <v>2</v>
      </c>
      <c r="H10" s="137"/>
      <c r="I10" s="137"/>
      <c r="J10" s="137"/>
      <c r="K10" s="137"/>
      <c r="L10" s="137"/>
      <c r="M10" s="138"/>
    </row>
    <row r="11" spans="1:22" s="80" customFormat="1" ht="99.6" customHeight="1" x14ac:dyDescent="0.25">
      <c r="A11" s="97">
        <v>1</v>
      </c>
      <c r="B11" s="105" t="s">
        <v>131</v>
      </c>
      <c r="C11" s="98" t="s">
        <v>45</v>
      </c>
      <c r="D11" s="98" t="s">
        <v>36</v>
      </c>
      <c r="E11" s="99"/>
      <c r="F11" s="99"/>
      <c r="G11" s="99" t="s">
        <v>178</v>
      </c>
      <c r="H11" s="99" t="s">
        <v>50</v>
      </c>
      <c r="I11" s="90" t="s">
        <v>257</v>
      </c>
      <c r="J11" s="99"/>
      <c r="K11" s="99"/>
      <c r="L11" s="90" t="s">
        <v>178</v>
      </c>
      <c r="M11" s="191" t="s">
        <v>256</v>
      </c>
      <c r="N11" s="103">
        <v>3849</v>
      </c>
      <c r="O11" s="103">
        <v>3878</v>
      </c>
      <c r="P11" s="104"/>
      <c r="Q11" s="104"/>
      <c r="R11" s="104"/>
      <c r="S11" s="104"/>
      <c r="T11" s="104"/>
      <c r="U11" s="104"/>
      <c r="V11" s="104"/>
    </row>
    <row r="12" spans="1:22" s="80" customFormat="1" ht="59.4" customHeight="1" x14ac:dyDescent="0.25">
      <c r="A12" s="97">
        <v>2</v>
      </c>
      <c r="B12" s="105" t="s">
        <v>132</v>
      </c>
      <c r="C12" s="98" t="s">
        <v>46</v>
      </c>
      <c r="D12" s="98" t="s">
        <v>73</v>
      </c>
      <c r="E12" s="99">
        <f>1331-1319</f>
        <v>12</v>
      </c>
      <c r="F12" s="99" t="s">
        <v>178</v>
      </c>
      <c r="G12" s="99"/>
      <c r="H12" s="100"/>
      <c r="I12" s="90"/>
      <c r="J12" s="99"/>
      <c r="K12" s="99"/>
      <c r="L12" s="90"/>
      <c r="M12" s="163" t="s">
        <v>258</v>
      </c>
      <c r="N12" s="103">
        <v>1085</v>
      </c>
      <c r="O12" s="103">
        <v>1138</v>
      </c>
      <c r="P12" s="104"/>
      <c r="Q12" s="104"/>
      <c r="R12" s="104"/>
      <c r="S12" s="104"/>
      <c r="T12" s="104"/>
      <c r="U12" s="104"/>
      <c r="V12" s="104"/>
    </row>
    <row r="13" spans="1:22" s="80" customFormat="1" ht="35.4" customHeight="1" x14ac:dyDescent="0.25">
      <c r="A13" s="97">
        <v>3</v>
      </c>
      <c r="B13" s="89" t="s">
        <v>135</v>
      </c>
      <c r="C13" s="98" t="s">
        <v>48</v>
      </c>
      <c r="D13" s="98" t="s">
        <v>74</v>
      </c>
      <c r="E13" s="99">
        <f>12088-12022</f>
        <v>66</v>
      </c>
      <c r="F13" s="99"/>
      <c r="G13" s="99" t="s">
        <v>178</v>
      </c>
      <c r="H13" s="99" t="s">
        <v>50</v>
      </c>
      <c r="I13" s="90" t="s">
        <v>259</v>
      </c>
      <c r="J13" s="99"/>
      <c r="K13" s="99"/>
      <c r="L13" s="99"/>
      <c r="M13" s="186" t="s">
        <v>260</v>
      </c>
      <c r="N13" s="103">
        <v>11493</v>
      </c>
      <c r="O13" s="103">
        <v>11565</v>
      </c>
      <c r="P13" s="104"/>
      <c r="Q13" s="104"/>
      <c r="R13" s="104"/>
      <c r="S13" s="104"/>
      <c r="T13" s="104"/>
      <c r="U13" s="104"/>
      <c r="V13" s="104"/>
    </row>
    <row r="14" spans="1:22" s="80" customFormat="1" ht="48.6" customHeight="1" x14ac:dyDescent="0.25">
      <c r="A14" s="97">
        <v>4</v>
      </c>
      <c r="B14" s="89" t="s">
        <v>136</v>
      </c>
      <c r="C14" s="98" t="s">
        <v>47</v>
      </c>
      <c r="D14" s="98" t="s">
        <v>75</v>
      </c>
      <c r="E14" s="99">
        <f>949-866</f>
        <v>83</v>
      </c>
      <c r="F14" s="99" t="s">
        <v>178</v>
      </c>
      <c r="G14" s="99"/>
      <c r="H14" s="92"/>
      <c r="I14" s="168"/>
      <c r="J14" s="99"/>
      <c r="K14" s="99"/>
      <c r="L14" s="90"/>
      <c r="M14" s="176"/>
      <c r="N14" s="103">
        <v>542</v>
      </c>
      <c r="O14" s="103">
        <v>609</v>
      </c>
      <c r="P14" s="104"/>
      <c r="Q14" s="104"/>
      <c r="R14" s="104"/>
      <c r="S14" s="104"/>
      <c r="T14" s="104"/>
      <c r="U14" s="104"/>
      <c r="V14" s="104"/>
    </row>
    <row r="15" spans="1:22" s="82" customFormat="1" ht="80.400000000000006" customHeight="1" x14ac:dyDescent="0.25">
      <c r="A15" s="97">
        <v>5</v>
      </c>
      <c r="B15" s="105" t="s">
        <v>137</v>
      </c>
      <c r="C15" s="98" t="s">
        <v>49</v>
      </c>
      <c r="D15" s="98" t="s">
        <v>37</v>
      </c>
      <c r="E15" s="98">
        <f>655-589</f>
        <v>66</v>
      </c>
      <c r="F15" s="98" t="s">
        <v>178</v>
      </c>
      <c r="G15" s="98"/>
      <c r="H15" s="100" t="s">
        <v>218</v>
      </c>
      <c r="I15" s="168" t="s">
        <v>191</v>
      </c>
      <c r="J15" s="99"/>
      <c r="K15" s="99"/>
      <c r="L15" s="90" t="s">
        <v>178</v>
      </c>
      <c r="M15" s="163" t="s">
        <v>247</v>
      </c>
      <c r="N15" s="77"/>
      <c r="O15" s="77"/>
      <c r="P15" s="77"/>
      <c r="Q15" s="77"/>
      <c r="R15" s="77"/>
      <c r="S15" s="77"/>
      <c r="T15" s="77"/>
      <c r="U15" s="77"/>
      <c r="V15" s="77"/>
    </row>
    <row r="16" spans="1:22" ht="27.6" customHeight="1" x14ac:dyDescent="0.3">
      <c r="A16" s="210" t="s">
        <v>123</v>
      </c>
      <c r="B16" s="211"/>
      <c r="C16" s="137"/>
      <c r="D16" s="137"/>
      <c r="E16" s="137"/>
      <c r="F16" s="169">
        <f>COUNTIFS(F17:F21,"x")</f>
        <v>4</v>
      </c>
      <c r="G16" s="169">
        <f>COUNTIFS(G17:G21,"x")</f>
        <v>1</v>
      </c>
      <c r="H16" s="137"/>
      <c r="I16" s="137"/>
      <c r="J16" s="137"/>
      <c r="K16" s="137"/>
      <c r="L16" s="137"/>
      <c r="M16" s="138"/>
    </row>
    <row r="17" spans="1:22" s="80" customFormat="1" ht="40.049999999999997" customHeight="1" x14ac:dyDescent="0.25">
      <c r="A17" s="97">
        <v>1</v>
      </c>
      <c r="B17" s="167" t="s">
        <v>201</v>
      </c>
      <c r="C17" s="98" t="s">
        <v>66</v>
      </c>
      <c r="D17" s="98" t="s">
        <v>20</v>
      </c>
      <c r="E17" s="98"/>
      <c r="F17" s="98" t="s">
        <v>178</v>
      </c>
      <c r="G17" s="98"/>
      <c r="H17" s="98" t="s">
        <v>13</v>
      </c>
      <c r="I17" s="90"/>
      <c r="J17" s="99"/>
      <c r="K17" s="99"/>
      <c r="L17" s="99"/>
      <c r="M17" s="165"/>
      <c r="N17" s="77"/>
      <c r="O17" s="77"/>
      <c r="P17" s="104"/>
      <c r="Q17" s="104"/>
      <c r="R17" s="104"/>
      <c r="S17" s="104"/>
      <c r="T17" s="104"/>
      <c r="U17" s="104"/>
      <c r="V17" s="104"/>
    </row>
    <row r="18" spans="1:22" s="80" customFormat="1" ht="22.8" customHeight="1" x14ac:dyDescent="0.25">
      <c r="A18" s="97">
        <v>2</v>
      </c>
      <c r="B18" s="106" t="s">
        <v>68</v>
      </c>
      <c r="C18" s="98" t="s">
        <v>67</v>
      </c>
      <c r="D18" s="98" t="s">
        <v>21</v>
      </c>
      <c r="E18" s="98"/>
      <c r="F18" s="98" t="s">
        <v>178</v>
      </c>
      <c r="G18" s="98"/>
      <c r="H18" s="98" t="s">
        <v>13</v>
      </c>
      <c r="I18" s="90"/>
      <c r="J18" s="99"/>
      <c r="K18" s="99"/>
      <c r="L18" s="99"/>
      <c r="M18" s="186"/>
      <c r="N18" s="77"/>
      <c r="O18" s="77"/>
      <c r="P18" s="104"/>
      <c r="Q18" s="104"/>
      <c r="R18" s="104"/>
      <c r="S18" s="104"/>
      <c r="T18" s="104"/>
      <c r="U18" s="104"/>
      <c r="V18" s="104"/>
    </row>
    <row r="19" spans="1:22" s="80" customFormat="1" ht="26.4" customHeight="1" x14ac:dyDescent="0.25">
      <c r="A19" s="97">
        <v>3</v>
      </c>
      <c r="B19" s="106" t="s">
        <v>82</v>
      </c>
      <c r="C19" s="98" t="s">
        <v>71</v>
      </c>
      <c r="D19" s="98"/>
      <c r="E19" s="98">
        <f>944-931</f>
        <v>13</v>
      </c>
      <c r="F19" s="157" t="s">
        <v>178</v>
      </c>
      <c r="G19" s="157"/>
      <c r="H19" s="98" t="s">
        <v>13</v>
      </c>
      <c r="I19" s="90"/>
      <c r="J19" s="99"/>
      <c r="K19" s="99"/>
      <c r="L19" s="99"/>
      <c r="M19" s="175"/>
      <c r="N19" s="77">
        <v>905</v>
      </c>
      <c r="O19" s="77">
        <v>908</v>
      </c>
      <c r="P19" s="104"/>
      <c r="Q19" s="104"/>
      <c r="R19" s="104"/>
      <c r="S19" s="104"/>
      <c r="T19" s="104"/>
      <c r="U19" s="104"/>
      <c r="V19" s="104"/>
    </row>
    <row r="20" spans="1:22" s="80" customFormat="1" ht="49.2" customHeight="1" x14ac:dyDescent="0.25">
      <c r="A20" s="97">
        <v>4</v>
      </c>
      <c r="B20" s="106" t="s">
        <v>22</v>
      </c>
      <c r="C20" s="98" t="s">
        <v>69</v>
      </c>
      <c r="D20" s="98" t="s">
        <v>23</v>
      </c>
      <c r="E20" s="98">
        <f>89-85</f>
        <v>4</v>
      </c>
      <c r="F20" s="98" t="s">
        <v>178</v>
      </c>
      <c r="G20" s="98"/>
      <c r="H20" s="98" t="s">
        <v>13</v>
      </c>
      <c r="I20" s="90"/>
      <c r="J20" s="99"/>
      <c r="K20" s="99"/>
      <c r="L20" s="99"/>
      <c r="M20" s="162"/>
      <c r="N20" s="77"/>
      <c r="O20" s="77"/>
      <c r="P20" s="104"/>
      <c r="Q20" s="104"/>
      <c r="R20" s="104"/>
      <c r="S20" s="104"/>
      <c r="T20" s="104"/>
      <c r="U20" s="104"/>
      <c r="V20" s="104"/>
    </row>
    <row r="21" spans="1:22" s="80" customFormat="1" ht="26.4" customHeight="1" x14ac:dyDescent="0.25">
      <c r="A21" s="97">
        <v>5</v>
      </c>
      <c r="B21" s="106" t="s">
        <v>55</v>
      </c>
      <c r="C21" s="98" t="s">
        <v>56</v>
      </c>
      <c r="D21" s="98"/>
      <c r="E21" s="98"/>
      <c r="F21" s="98"/>
      <c r="G21" s="98" t="s">
        <v>178</v>
      </c>
      <c r="H21" s="98" t="s">
        <v>211</v>
      </c>
      <c r="I21" s="90"/>
      <c r="J21" s="99"/>
      <c r="K21" s="99"/>
      <c r="L21" s="99"/>
      <c r="M21" s="165"/>
      <c r="N21" s="77"/>
      <c r="O21" s="77"/>
      <c r="P21" s="104"/>
      <c r="Q21" s="104"/>
      <c r="R21" s="104"/>
      <c r="S21" s="104"/>
      <c r="T21" s="104"/>
      <c r="U21" s="104"/>
      <c r="V21" s="104"/>
    </row>
    <row r="22" spans="1:22" ht="28.2" customHeight="1" x14ac:dyDescent="0.25">
      <c r="A22" s="210" t="s">
        <v>121</v>
      </c>
      <c r="B22" s="211"/>
      <c r="C22" s="139"/>
      <c r="D22" s="139"/>
      <c r="E22" s="139"/>
      <c r="F22" s="169">
        <f>COUNTIFS(F23:F29,"x")</f>
        <v>6</v>
      </c>
      <c r="G22" s="169">
        <f>COUNTIFS(G23:G29,"x")</f>
        <v>1</v>
      </c>
      <c r="H22" s="139"/>
      <c r="I22" s="139"/>
      <c r="J22" s="139"/>
      <c r="K22" s="139"/>
      <c r="L22" s="139"/>
      <c r="M22" s="140"/>
    </row>
    <row r="23" spans="1:22" s="80" customFormat="1" ht="27.6" customHeight="1" x14ac:dyDescent="0.25">
      <c r="A23" s="97">
        <v>1</v>
      </c>
      <c r="B23" s="106" t="s">
        <v>138</v>
      </c>
      <c r="C23" s="98" t="s">
        <v>25</v>
      </c>
      <c r="D23" s="98" t="s">
        <v>26</v>
      </c>
      <c r="E23" s="98"/>
      <c r="F23" s="98" t="s">
        <v>178</v>
      </c>
      <c r="G23" s="98"/>
      <c r="H23" s="98" t="s">
        <v>213</v>
      </c>
      <c r="I23" s="90"/>
      <c r="J23" s="99"/>
      <c r="K23" s="99"/>
      <c r="L23" s="99"/>
      <c r="M23" s="162"/>
      <c r="N23" s="77"/>
      <c r="O23" s="77"/>
      <c r="P23" s="104"/>
      <c r="Q23" s="104"/>
      <c r="R23" s="104"/>
      <c r="S23" s="104"/>
      <c r="T23" s="104"/>
      <c r="U23" s="104"/>
      <c r="V23" s="104"/>
    </row>
    <row r="24" spans="1:22"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77"/>
      <c r="O24" s="77"/>
      <c r="P24" s="104"/>
      <c r="Q24" s="104"/>
      <c r="R24" s="104"/>
      <c r="S24" s="104"/>
      <c r="T24" s="104"/>
      <c r="U24" s="104"/>
      <c r="V24" s="104"/>
    </row>
    <row r="25" spans="1:22" ht="26.4" customHeight="1" x14ac:dyDescent="0.25">
      <c r="A25" s="97">
        <v>3</v>
      </c>
      <c r="B25" s="106" t="s">
        <v>140</v>
      </c>
      <c r="C25" s="112" t="s">
        <v>30</v>
      </c>
      <c r="D25" s="112" t="s">
        <v>26</v>
      </c>
      <c r="E25" s="98"/>
      <c r="F25" s="98" t="s">
        <v>178</v>
      </c>
      <c r="G25" s="98"/>
      <c r="H25" s="98" t="s">
        <v>213</v>
      </c>
      <c r="I25" s="114"/>
      <c r="J25" s="99"/>
      <c r="K25" s="99"/>
      <c r="L25" s="110"/>
      <c r="M25" s="166"/>
    </row>
    <row r="26" spans="1:22" ht="21" customHeight="1" x14ac:dyDescent="0.25">
      <c r="A26" s="97">
        <v>4</v>
      </c>
      <c r="B26" s="106" t="s">
        <v>141</v>
      </c>
      <c r="C26" s="112" t="s">
        <v>54</v>
      </c>
      <c r="D26" s="112"/>
      <c r="E26" s="99">
        <f>1528-1500</f>
        <v>28</v>
      </c>
      <c r="F26" s="158" t="s">
        <v>178</v>
      </c>
      <c r="G26" s="158"/>
      <c r="H26" s="98" t="s">
        <v>213</v>
      </c>
      <c r="I26" s="90"/>
      <c r="J26" s="99"/>
      <c r="K26" s="99"/>
      <c r="L26" s="99"/>
      <c r="M26" s="162"/>
      <c r="N26" s="103">
        <v>1484</v>
      </c>
      <c r="O26" s="103">
        <v>1487</v>
      </c>
    </row>
    <row r="27" spans="1:22" ht="25.5" customHeight="1" x14ac:dyDescent="0.25">
      <c r="A27" s="97">
        <v>5</v>
      </c>
      <c r="B27" s="106" t="s">
        <v>142</v>
      </c>
      <c r="C27" s="112" t="s">
        <v>53</v>
      </c>
      <c r="D27" s="112"/>
      <c r="E27" s="99">
        <f>2886-2731</f>
        <v>155</v>
      </c>
      <c r="F27" s="99" t="s">
        <v>178</v>
      </c>
      <c r="G27" s="99"/>
      <c r="H27" s="115" t="s">
        <v>213</v>
      </c>
      <c r="I27" s="136" t="s">
        <v>92</v>
      </c>
      <c r="J27" s="99">
        <v>1</v>
      </c>
      <c r="K27" s="99">
        <v>1</v>
      </c>
      <c r="L27" s="110"/>
      <c r="M27" s="166"/>
      <c r="N27" s="103">
        <v>2337</v>
      </c>
      <c r="O27" s="103">
        <v>2410</v>
      </c>
    </row>
    <row r="28" spans="1:22" ht="27.45" customHeight="1" x14ac:dyDescent="0.25">
      <c r="A28" s="97">
        <v>7</v>
      </c>
      <c r="B28" s="117" t="s">
        <v>32</v>
      </c>
      <c r="C28" s="112" t="s">
        <v>38</v>
      </c>
      <c r="D28" s="112" t="s">
        <v>33</v>
      </c>
      <c r="E28" s="115"/>
      <c r="F28" s="99" t="s">
        <v>178</v>
      </c>
      <c r="G28" s="99"/>
      <c r="H28" s="115" t="s">
        <v>213</v>
      </c>
      <c r="I28" s="114"/>
      <c r="J28" s="99"/>
      <c r="K28" s="99"/>
      <c r="L28" s="110"/>
      <c r="M28" s="166"/>
    </row>
    <row r="29" spans="1:22" s="80" customFormat="1" ht="43.8" customHeight="1" x14ac:dyDescent="0.25">
      <c r="A29" s="97">
        <v>8</v>
      </c>
      <c r="B29" s="106" t="s">
        <v>34</v>
      </c>
      <c r="C29" s="98" t="s">
        <v>39</v>
      </c>
      <c r="D29" s="98" t="s">
        <v>35</v>
      </c>
      <c r="E29" s="115"/>
      <c r="F29" s="99" t="s">
        <v>178</v>
      </c>
      <c r="G29" s="99"/>
      <c r="H29" s="99" t="s">
        <v>213</v>
      </c>
      <c r="I29" s="118"/>
      <c r="J29" s="99"/>
      <c r="K29" s="99"/>
      <c r="L29" s="110"/>
      <c r="M29" s="165"/>
      <c r="N29" s="77"/>
      <c r="O29" s="77"/>
      <c r="P29" s="104"/>
      <c r="Q29" s="104"/>
      <c r="R29" s="104"/>
      <c r="S29" s="104"/>
      <c r="T29" s="104"/>
      <c r="U29" s="104"/>
      <c r="V29" s="104"/>
    </row>
    <row r="30" spans="1:22" x14ac:dyDescent="0.25">
      <c r="J30" s="119"/>
      <c r="K30" s="119"/>
      <c r="L30" s="120"/>
    </row>
    <row r="31" spans="1:22" x14ac:dyDescent="0.25">
      <c r="B31" s="121"/>
      <c r="C31" s="122"/>
    </row>
    <row r="32" spans="1:22"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1:H1"/>
    <mergeCell ref="I1:M1"/>
    <mergeCell ref="A2:H2"/>
    <mergeCell ref="I2:M2"/>
    <mergeCell ref="A3:H3"/>
    <mergeCell ref="L3:M3"/>
    <mergeCell ref="A4:M4"/>
    <mergeCell ref="A7:B7"/>
    <mergeCell ref="A10:B10"/>
    <mergeCell ref="A16:B16"/>
    <mergeCell ref="A22:B22"/>
  </mergeCells>
  <pageMargins left="0.19685039370078741" right="0" top="0.55118110236220474" bottom="7.874015748031496E-2" header="0.51181102362204722" footer="0.51181102362204722"/>
  <pageSetup scale="68" orientation="landscape" r:id="rId1"/>
  <headerFooter alignWithMargins="0">
    <oddFooter>&amp;LBM-CG-04</oddFooter>
  </headerFooter>
  <colBreaks count="1" manualBreakCount="1">
    <brk id="13"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A52F-A89F-42E7-A6B0-2923BA43F456}">
  <dimension ref="A1:T45"/>
  <sheetViews>
    <sheetView zoomScale="80" zoomScaleNormal="80" zoomScaleSheetLayoutView="70" workbookViewId="0">
      <pane ySplit="6" topLeftCell="A7" activePane="bottomLeft" state="frozen"/>
      <selection activeCell="A7" sqref="A7"/>
      <selection pane="bottomLeft" activeCell="E8" sqref="E8"/>
    </sheetView>
  </sheetViews>
  <sheetFormatPr defaultColWidth="9.109375" defaultRowHeight="15" x14ac:dyDescent="0.25"/>
  <cols>
    <col min="1" max="1" width="6.44140625" style="82" customWidth="1"/>
    <col min="2" max="2" width="30.6640625" style="73" customWidth="1"/>
    <col min="3" max="3" width="11.5546875" style="189"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90" customWidth="1"/>
    <col min="13" max="13" width="69.33203125" style="76" customWidth="1"/>
    <col min="14" max="20" width="7.6640625" style="74" customWidth="1"/>
    <col min="21" max="16384" width="9.109375" style="73"/>
  </cols>
  <sheetData>
    <row r="1" spans="1:20" s="80" customFormat="1" ht="25.2" hidden="1" customHeight="1" x14ac:dyDescent="0.25">
      <c r="A1" s="208" t="s">
        <v>0</v>
      </c>
      <c r="B1" s="208"/>
      <c r="C1" s="208"/>
      <c r="D1" s="208"/>
      <c r="E1" s="208"/>
      <c r="F1" s="208"/>
      <c r="G1" s="208"/>
      <c r="H1" s="208"/>
      <c r="I1" s="202" t="s">
        <v>1</v>
      </c>
      <c r="J1" s="202"/>
      <c r="K1" s="202"/>
      <c r="L1" s="202"/>
      <c r="M1" s="202"/>
      <c r="N1" s="104"/>
      <c r="O1" s="104"/>
      <c r="P1" s="104"/>
      <c r="Q1" s="104"/>
      <c r="R1" s="104"/>
      <c r="S1" s="104"/>
      <c r="T1" s="104"/>
    </row>
    <row r="2" spans="1:20" ht="22.8" hidden="1" customHeight="1" x14ac:dyDescent="0.3">
      <c r="A2" s="203" t="s">
        <v>41</v>
      </c>
      <c r="B2" s="203"/>
      <c r="C2" s="203"/>
      <c r="D2" s="203"/>
      <c r="E2" s="203"/>
      <c r="F2" s="203"/>
      <c r="G2" s="203"/>
      <c r="H2" s="203"/>
      <c r="I2" s="203" t="s">
        <v>2</v>
      </c>
      <c r="J2" s="203"/>
      <c r="K2" s="203"/>
      <c r="L2" s="203"/>
      <c r="M2" s="203"/>
    </row>
    <row r="3" spans="1:20" ht="24.6" customHeight="1" x14ac:dyDescent="0.3">
      <c r="A3" s="209" t="s">
        <v>147</v>
      </c>
      <c r="B3" s="206"/>
      <c r="C3" s="206"/>
      <c r="D3" s="206"/>
      <c r="E3" s="206"/>
      <c r="F3" s="206"/>
      <c r="G3" s="206"/>
      <c r="H3" s="206"/>
      <c r="L3" s="204" t="s">
        <v>262</v>
      </c>
      <c r="M3" s="204"/>
    </row>
    <row r="4" spans="1:20" ht="34.200000000000003" customHeight="1" x14ac:dyDescent="0.4">
      <c r="A4" s="205" t="s">
        <v>58</v>
      </c>
      <c r="B4" s="205"/>
      <c r="C4" s="205"/>
      <c r="D4" s="205"/>
      <c r="E4" s="205"/>
      <c r="F4" s="205"/>
      <c r="G4" s="205"/>
      <c r="H4" s="205"/>
      <c r="I4" s="205"/>
      <c r="J4" s="205"/>
      <c r="K4" s="205"/>
      <c r="L4" s="205"/>
      <c r="M4" s="205"/>
    </row>
    <row r="5" spans="1:20" ht="21" customHeight="1" x14ac:dyDescent="0.25">
      <c r="J5" s="83"/>
      <c r="K5" s="83"/>
      <c r="L5" s="84"/>
    </row>
    <row r="6" spans="1:20" s="85" customFormat="1" ht="78" x14ac:dyDescent="0.25">
      <c r="A6" s="142" t="s">
        <v>3</v>
      </c>
      <c r="B6" s="143" t="s">
        <v>4</v>
      </c>
      <c r="C6" s="142" t="s">
        <v>5</v>
      </c>
      <c r="D6" s="143" t="s">
        <v>6</v>
      </c>
      <c r="E6" s="143" t="s">
        <v>122</v>
      </c>
      <c r="F6" s="143" t="s">
        <v>185</v>
      </c>
      <c r="G6" s="144" t="s">
        <v>186</v>
      </c>
      <c r="H6" s="144" t="s">
        <v>187</v>
      </c>
      <c r="I6" s="160" t="s">
        <v>143</v>
      </c>
      <c r="J6" s="161" t="s">
        <v>77</v>
      </c>
      <c r="K6" s="161" t="s">
        <v>86</v>
      </c>
      <c r="L6" s="161" t="s">
        <v>194</v>
      </c>
      <c r="M6" s="161" t="s">
        <v>87</v>
      </c>
      <c r="N6" s="190"/>
      <c r="O6" s="190"/>
      <c r="P6" s="190"/>
      <c r="Q6" s="190"/>
      <c r="R6" s="190"/>
      <c r="S6" s="190"/>
      <c r="T6" s="190"/>
    </row>
    <row r="7" spans="1:20" s="189" customFormat="1" ht="31.8" customHeight="1" x14ac:dyDescent="0.3">
      <c r="A7" s="210" t="s">
        <v>119</v>
      </c>
      <c r="B7" s="211"/>
      <c r="C7" s="137"/>
      <c r="D7" s="137"/>
      <c r="E7" s="137"/>
      <c r="F7" s="169">
        <f>COUNTIFS(F8:F9,"x")</f>
        <v>2</v>
      </c>
      <c r="G7" s="169">
        <f>COUNTIFS(G8:G9,"x")</f>
        <v>0</v>
      </c>
      <c r="H7" s="137"/>
      <c r="I7" s="137"/>
      <c r="J7" s="137"/>
      <c r="K7" s="137"/>
      <c r="L7" s="137"/>
      <c r="M7" s="137"/>
      <c r="N7" s="87"/>
      <c r="O7" s="87"/>
      <c r="P7" s="87"/>
      <c r="Q7" s="87"/>
      <c r="R7" s="87"/>
      <c r="S7" s="87"/>
      <c r="T7" s="87"/>
    </row>
    <row r="8" spans="1:20" s="96" customFormat="1" ht="123.6" customHeight="1" x14ac:dyDescent="0.25">
      <c r="A8" s="88">
        <v>1</v>
      </c>
      <c r="B8" s="89" t="s">
        <v>116</v>
      </c>
      <c r="C8" s="90" t="s">
        <v>11</v>
      </c>
      <c r="D8" s="90" t="s">
        <v>12</v>
      </c>
      <c r="E8" s="91">
        <f>44941-44855</f>
        <v>86</v>
      </c>
      <c r="F8" s="91" t="s">
        <v>178</v>
      </c>
      <c r="G8" s="91"/>
      <c r="H8" s="180" t="s">
        <v>243</v>
      </c>
      <c r="I8" s="90"/>
      <c r="J8" s="91"/>
      <c r="K8" s="91"/>
      <c r="L8" s="91" t="s">
        <v>178</v>
      </c>
      <c r="M8" s="162" t="s">
        <v>263</v>
      </c>
      <c r="N8" s="95"/>
      <c r="O8" s="95"/>
      <c r="P8" s="95"/>
      <c r="Q8" s="95"/>
      <c r="R8" s="95"/>
      <c r="S8" s="95"/>
      <c r="T8" s="95"/>
    </row>
    <row r="9" spans="1:20" s="80" customFormat="1" ht="140.4" customHeight="1" x14ac:dyDescent="0.25">
      <c r="A9" s="97">
        <v>2</v>
      </c>
      <c r="B9" s="89" t="s">
        <v>117</v>
      </c>
      <c r="C9" s="98" t="s">
        <v>14</v>
      </c>
      <c r="D9" s="98" t="s">
        <v>12</v>
      </c>
      <c r="E9" s="99">
        <f>6303-6245</f>
        <v>58</v>
      </c>
      <c r="F9" s="99" t="s">
        <v>178</v>
      </c>
      <c r="G9" s="99"/>
      <c r="H9" s="180" t="s">
        <v>254</v>
      </c>
      <c r="I9" s="102"/>
      <c r="J9" s="91"/>
      <c r="K9" s="91"/>
      <c r="L9" s="102" t="s">
        <v>178</v>
      </c>
      <c r="M9" s="183"/>
      <c r="N9" s="104"/>
      <c r="O9" s="104"/>
      <c r="P9" s="104"/>
      <c r="Q9" s="104"/>
      <c r="R9" s="104"/>
      <c r="S9" s="104"/>
      <c r="T9" s="104"/>
    </row>
    <row r="10" spans="1:20" ht="26.4" customHeight="1" x14ac:dyDescent="0.3">
      <c r="A10" s="210" t="s">
        <v>120</v>
      </c>
      <c r="B10" s="211"/>
      <c r="C10" s="137"/>
      <c r="D10" s="137"/>
      <c r="E10" s="137"/>
      <c r="F10" s="169">
        <f>COUNTIFS(F11:F15,"x")</f>
        <v>3</v>
      </c>
      <c r="G10" s="169">
        <f>COUNTIFS(G11:G15,"x")</f>
        <v>2</v>
      </c>
      <c r="H10" s="137"/>
      <c r="I10" s="137"/>
      <c r="J10" s="137"/>
      <c r="K10" s="137"/>
      <c r="L10" s="137"/>
      <c r="M10" s="138"/>
    </row>
    <row r="11" spans="1:20" s="80" customFormat="1" ht="99.6" customHeight="1" x14ac:dyDescent="0.25">
      <c r="A11" s="97">
        <v>1</v>
      </c>
      <c r="B11" s="105" t="s">
        <v>131</v>
      </c>
      <c r="C11" s="98" t="s">
        <v>45</v>
      </c>
      <c r="D11" s="98" t="s">
        <v>36</v>
      </c>
      <c r="E11" s="99"/>
      <c r="F11" s="99"/>
      <c r="G11" s="99" t="s">
        <v>178</v>
      </c>
      <c r="H11" s="99" t="s">
        <v>50</v>
      </c>
      <c r="I11" s="90" t="s">
        <v>264</v>
      </c>
      <c r="J11" s="99"/>
      <c r="K11" s="99"/>
      <c r="L11" s="90" t="s">
        <v>178</v>
      </c>
      <c r="M11" s="191" t="s">
        <v>256</v>
      </c>
      <c r="N11" s="104"/>
      <c r="O11" s="104"/>
      <c r="P11" s="104"/>
      <c r="Q11" s="104"/>
      <c r="R11" s="104"/>
      <c r="S11" s="104"/>
      <c r="T11" s="104"/>
    </row>
    <row r="12" spans="1:20" s="80" customFormat="1" ht="59.4" customHeight="1" x14ac:dyDescent="0.25">
      <c r="A12" s="97">
        <v>2</v>
      </c>
      <c r="B12" s="105" t="s">
        <v>132</v>
      </c>
      <c r="C12" s="98" t="s">
        <v>46</v>
      </c>
      <c r="D12" s="98" t="s">
        <v>73</v>
      </c>
      <c r="E12" s="99">
        <f>1383-1331</f>
        <v>52</v>
      </c>
      <c r="F12" s="99" t="s">
        <v>178</v>
      </c>
      <c r="G12" s="99"/>
      <c r="H12" s="100"/>
      <c r="I12" s="90"/>
      <c r="J12" s="99"/>
      <c r="K12" s="99"/>
      <c r="L12" s="90"/>
      <c r="M12" s="163"/>
      <c r="N12" s="104"/>
      <c r="O12" s="104"/>
      <c r="P12" s="104"/>
      <c r="Q12" s="104"/>
      <c r="R12" s="104"/>
      <c r="S12" s="104"/>
      <c r="T12" s="104"/>
    </row>
    <row r="13" spans="1:20" s="80" customFormat="1" ht="35.4" customHeight="1" x14ac:dyDescent="0.25">
      <c r="A13" s="97">
        <v>3</v>
      </c>
      <c r="B13" s="89" t="s">
        <v>135</v>
      </c>
      <c r="C13" s="98" t="s">
        <v>48</v>
      </c>
      <c r="D13" s="98" t="s">
        <v>74</v>
      </c>
      <c r="E13" s="99"/>
      <c r="F13" s="99"/>
      <c r="G13" s="99" t="s">
        <v>178</v>
      </c>
      <c r="H13" s="99" t="s">
        <v>50</v>
      </c>
      <c r="I13" s="90" t="s">
        <v>265</v>
      </c>
      <c r="J13" s="99"/>
      <c r="K13" s="99"/>
      <c r="L13" s="99"/>
      <c r="M13" s="186" t="s">
        <v>266</v>
      </c>
      <c r="N13" s="104"/>
      <c r="O13" s="104"/>
      <c r="P13" s="104"/>
      <c r="Q13" s="104"/>
      <c r="R13" s="104"/>
      <c r="S13" s="104"/>
      <c r="T13" s="104"/>
    </row>
    <row r="14" spans="1:20" s="80" customFormat="1" ht="48.6" customHeight="1" x14ac:dyDescent="0.25">
      <c r="A14" s="97">
        <v>4</v>
      </c>
      <c r="B14" s="89" t="s">
        <v>136</v>
      </c>
      <c r="C14" s="98" t="s">
        <v>47</v>
      </c>
      <c r="D14" s="98" t="s">
        <v>75</v>
      </c>
      <c r="E14" s="99">
        <f>989-949</f>
        <v>40</v>
      </c>
      <c r="F14" s="99" t="s">
        <v>178</v>
      </c>
      <c r="G14" s="99"/>
      <c r="H14" s="90" t="s">
        <v>13</v>
      </c>
      <c r="I14" s="168"/>
      <c r="J14" s="99"/>
      <c r="K14" s="99"/>
      <c r="L14" s="90"/>
      <c r="M14" s="176"/>
      <c r="N14" s="104"/>
      <c r="O14" s="104"/>
      <c r="P14" s="104"/>
      <c r="Q14" s="104"/>
      <c r="R14" s="104"/>
      <c r="S14" s="104"/>
      <c r="T14" s="104"/>
    </row>
    <row r="15" spans="1:20" s="82" customFormat="1" ht="80.400000000000006" customHeight="1" x14ac:dyDescent="0.25">
      <c r="A15" s="97">
        <v>5</v>
      </c>
      <c r="B15" s="105" t="s">
        <v>137</v>
      </c>
      <c r="C15" s="98" t="s">
        <v>49</v>
      </c>
      <c r="D15" s="98" t="s">
        <v>37</v>
      </c>
      <c r="E15" s="98">
        <f>691-655</f>
        <v>36</v>
      </c>
      <c r="F15" s="98" t="s">
        <v>178</v>
      </c>
      <c r="G15" s="98"/>
      <c r="H15" s="100" t="s">
        <v>268</v>
      </c>
      <c r="I15" s="100" t="s">
        <v>267</v>
      </c>
      <c r="J15" s="99"/>
      <c r="K15" s="99"/>
      <c r="L15" s="90" t="s">
        <v>178</v>
      </c>
      <c r="M15" s="163" t="s">
        <v>269</v>
      </c>
      <c r="N15" s="77"/>
      <c r="O15" s="77"/>
      <c r="P15" s="77"/>
      <c r="Q15" s="77"/>
      <c r="R15" s="77"/>
      <c r="S15" s="77"/>
      <c r="T15" s="77"/>
    </row>
    <row r="16" spans="1:20" ht="27.6" customHeight="1" x14ac:dyDescent="0.3">
      <c r="A16" s="210" t="s">
        <v>123</v>
      </c>
      <c r="B16" s="211"/>
      <c r="C16" s="137"/>
      <c r="D16" s="137"/>
      <c r="E16" s="137"/>
      <c r="F16" s="169">
        <f>COUNTIFS(F17:F21,"x")</f>
        <v>4</v>
      </c>
      <c r="G16" s="169">
        <f>COUNTIFS(G17:G21,"x")</f>
        <v>1</v>
      </c>
      <c r="H16" s="137"/>
      <c r="I16" s="137"/>
      <c r="J16" s="137"/>
      <c r="K16" s="137"/>
      <c r="L16" s="137"/>
      <c r="M16" s="138"/>
    </row>
    <row r="17" spans="1:20" s="80" customFormat="1" ht="40.049999999999997" customHeight="1" x14ac:dyDescent="0.25">
      <c r="A17" s="97">
        <v>1</v>
      </c>
      <c r="B17" s="167" t="s">
        <v>201</v>
      </c>
      <c r="C17" s="98" t="s">
        <v>66</v>
      </c>
      <c r="D17" s="98" t="s">
        <v>20</v>
      </c>
      <c r="E17" s="98"/>
      <c r="F17" s="98" t="s">
        <v>178</v>
      </c>
      <c r="G17" s="98"/>
      <c r="H17" s="98" t="s">
        <v>13</v>
      </c>
      <c r="I17" s="90"/>
      <c r="J17" s="99"/>
      <c r="K17" s="99"/>
      <c r="L17" s="99"/>
      <c r="M17" s="165"/>
      <c r="N17" s="104"/>
      <c r="O17" s="104"/>
      <c r="P17" s="104"/>
      <c r="Q17" s="104"/>
      <c r="R17" s="104"/>
      <c r="S17" s="104"/>
      <c r="T17" s="104"/>
    </row>
    <row r="18" spans="1:20" s="80" customFormat="1" ht="22.8" customHeight="1" x14ac:dyDescent="0.25">
      <c r="A18" s="97">
        <v>2</v>
      </c>
      <c r="B18" s="106" t="s">
        <v>68</v>
      </c>
      <c r="C18" s="98" t="s">
        <v>67</v>
      </c>
      <c r="D18" s="98" t="s">
        <v>21</v>
      </c>
      <c r="E18" s="98">
        <f>1475-1470</f>
        <v>5</v>
      </c>
      <c r="F18" s="98" t="s">
        <v>178</v>
      </c>
      <c r="G18" s="98"/>
      <c r="H18" s="98" t="s">
        <v>13</v>
      </c>
      <c r="I18" s="90"/>
      <c r="J18" s="99"/>
      <c r="K18" s="99"/>
      <c r="L18" s="99"/>
      <c r="M18" s="186"/>
      <c r="N18" s="104"/>
      <c r="O18" s="104"/>
      <c r="P18" s="104"/>
      <c r="Q18" s="104"/>
      <c r="R18" s="104"/>
      <c r="S18" s="104"/>
      <c r="T18" s="104"/>
    </row>
    <row r="19" spans="1:20" s="80" customFormat="1" ht="26.4" customHeight="1" x14ac:dyDescent="0.25">
      <c r="A19" s="97">
        <v>3</v>
      </c>
      <c r="B19" s="106" t="s">
        <v>82</v>
      </c>
      <c r="C19" s="98" t="s">
        <v>71</v>
      </c>
      <c r="D19" s="98"/>
      <c r="E19" s="98">
        <f>954-944</f>
        <v>10</v>
      </c>
      <c r="F19" s="157" t="s">
        <v>178</v>
      </c>
      <c r="G19" s="157"/>
      <c r="H19" s="98" t="s">
        <v>13</v>
      </c>
      <c r="I19" s="90"/>
      <c r="J19" s="99"/>
      <c r="K19" s="99"/>
      <c r="L19" s="99"/>
      <c r="M19" s="175"/>
      <c r="N19" s="104"/>
      <c r="O19" s="104"/>
      <c r="P19" s="104"/>
      <c r="Q19" s="104"/>
      <c r="R19" s="104"/>
      <c r="S19" s="104"/>
      <c r="T19" s="104"/>
    </row>
    <row r="20" spans="1:20" s="80" customFormat="1" ht="49.2" customHeight="1" x14ac:dyDescent="0.25">
      <c r="A20" s="97">
        <v>4</v>
      </c>
      <c r="B20" s="106" t="s">
        <v>22</v>
      </c>
      <c r="C20" s="98" t="s">
        <v>69</v>
      </c>
      <c r="D20" s="98" t="s">
        <v>23</v>
      </c>
      <c r="E20" s="98">
        <f>93-89</f>
        <v>4</v>
      </c>
      <c r="F20" s="98" t="s">
        <v>178</v>
      </c>
      <c r="G20" s="98"/>
      <c r="H20" s="98" t="s">
        <v>13</v>
      </c>
      <c r="I20" s="90"/>
      <c r="J20" s="99"/>
      <c r="K20" s="99"/>
      <c r="L20" s="99"/>
      <c r="M20" s="162"/>
      <c r="N20" s="104"/>
      <c r="O20" s="104"/>
      <c r="P20" s="104"/>
      <c r="Q20" s="104"/>
      <c r="R20" s="104"/>
      <c r="S20" s="104"/>
      <c r="T20" s="104"/>
    </row>
    <row r="21" spans="1:20" s="80" customFormat="1" ht="26.4" customHeight="1" x14ac:dyDescent="0.25">
      <c r="A21" s="97">
        <v>5</v>
      </c>
      <c r="B21" s="106" t="s">
        <v>55</v>
      </c>
      <c r="C21" s="98" t="s">
        <v>56</v>
      </c>
      <c r="D21" s="98"/>
      <c r="E21" s="98"/>
      <c r="F21" s="98"/>
      <c r="G21" s="98" t="s">
        <v>178</v>
      </c>
      <c r="H21" s="98" t="s">
        <v>211</v>
      </c>
      <c r="I21" s="90"/>
      <c r="J21" s="99"/>
      <c r="K21" s="99"/>
      <c r="L21" s="99"/>
      <c r="M21" s="165"/>
      <c r="N21" s="104"/>
      <c r="O21" s="104"/>
      <c r="P21" s="104"/>
      <c r="Q21" s="104"/>
      <c r="R21" s="104"/>
      <c r="S21" s="104"/>
      <c r="T21" s="104"/>
    </row>
    <row r="22" spans="1:20" ht="28.2" customHeight="1" x14ac:dyDescent="0.25">
      <c r="A22" s="210" t="s">
        <v>121</v>
      </c>
      <c r="B22" s="211"/>
      <c r="C22" s="139"/>
      <c r="D22" s="139"/>
      <c r="E22" s="139"/>
      <c r="F22" s="169">
        <f>COUNTIFS(F23:F29,"x")</f>
        <v>6</v>
      </c>
      <c r="G22" s="169">
        <f>COUNTIFS(G23:G29,"x")</f>
        <v>1</v>
      </c>
      <c r="H22" s="139"/>
      <c r="I22" s="139"/>
      <c r="J22" s="139"/>
      <c r="K22" s="139"/>
      <c r="L22" s="139"/>
      <c r="M22" s="140"/>
    </row>
    <row r="23" spans="1:20" s="80" customFormat="1" ht="27.6" customHeight="1" x14ac:dyDescent="0.25">
      <c r="A23" s="97">
        <v>1</v>
      </c>
      <c r="B23" s="106" t="s">
        <v>138</v>
      </c>
      <c r="C23" s="98" t="s">
        <v>25</v>
      </c>
      <c r="D23" s="98" t="s">
        <v>26</v>
      </c>
      <c r="E23" s="98"/>
      <c r="F23" s="98" t="s">
        <v>178</v>
      </c>
      <c r="G23" s="98"/>
      <c r="H23" s="98" t="s">
        <v>213</v>
      </c>
      <c r="I23" s="90"/>
      <c r="J23" s="99"/>
      <c r="K23" s="99"/>
      <c r="L23" s="99"/>
      <c r="M23" s="162"/>
      <c r="N23" s="104"/>
      <c r="O23" s="104"/>
      <c r="P23" s="104"/>
      <c r="Q23" s="104"/>
      <c r="R23" s="104"/>
      <c r="S23" s="104"/>
      <c r="T23" s="104"/>
    </row>
    <row r="24" spans="1:20"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104"/>
      <c r="O24" s="104"/>
      <c r="P24" s="104"/>
      <c r="Q24" s="104"/>
      <c r="R24" s="104"/>
      <c r="S24" s="104"/>
      <c r="T24" s="104"/>
    </row>
    <row r="25" spans="1:20" ht="26.4" customHeight="1" x14ac:dyDescent="0.25">
      <c r="A25" s="97">
        <v>3</v>
      </c>
      <c r="B25" s="106" t="s">
        <v>140</v>
      </c>
      <c r="C25" s="112" t="s">
        <v>30</v>
      </c>
      <c r="D25" s="112" t="s">
        <v>26</v>
      </c>
      <c r="E25" s="98"/>
      <c r="F25" s="98" t="s">
        <v>178</v>
      </c>
      <c r="G25" s="98"/>
      <c r="H25" s="98" t="s">
        <v>213</v>
      </c>
      <c r="I25" s="114"/>
      <c r="J25" s="99"/>
      <c r="K25" s="99"/>
      <c r="L25" s="110"/>
      <c r="M25" s="166"/>
    </row>
    <row r="26" spans="1:20" ht="21" customHeight="1" x14ac:dyDescent="0.25">
      <c r="A26" s="97">
        <v>4</v>
      </c>
      <c r="B26" s="106" t="s">
        <v>141</v>
      </c>
      <c r="C26" s="112" t="s">
        <v>54</v>
      </c>
      <c r="D26" s="112"/>
      <c r="E26" s="99">
        <f>1585-1528</f>
        <v>57</v>
      </c>
      <c r="F26" s="158" t="s">
        <v>178</v>
      </c>
      <c r="G26" s="158"/>
      <c r="H26" s="98" t="s">
        <v>213</v>
      </c>
      <c r="I26" s="90"/>
      <c r="J26" s="99"/>
      <c r="K26" s="99"/>
      <c r="L26" s="99"/>
      <c r="M26" s="162"/>
    </row>
    <row r="27" spans="1:20" ht="25.5" customHeight="1" x14ac:dyDescent="0.25">
      <c r="A27" s="97">
        <v>5</v>
      </c>
      <c r="B27" s="106" t="s">
        <v>142</v>
      </c>
      <c r="C27" s="112" t="s">
        <v>53</v>
      </c>
      <c r="D27" s="112"/>
      <c r="E27" s="99">
        <f>2959-2731</f>
        <v>228</v>
      </c>
      <c r="F27" s="99" t="s">
        <v>178</v>
      </c>
      <c r="G27" s="99"/>
      <c r="H27" s="115" t="s">
        <v>213</v>
      </c>
      <c r="I27" s="136" t="s">
        <v>92</v>
      </c>
      <c r="J27" s="99">
        <v>1</v>
      </c>
      <c r="K27" s="99">
        <v>1</v>
      </c>
      <c r="L27" s="110"/>
      <c r="M27" s="166"/>
    </row>
    <row r="28" spans="1:20" ht="27.45" customHeight="1" x14ac:dyDescent="0.25">
      <c r="A28" s="97">
        <v>7</v>
      </c>
      <c r="B28" s="117" t="s">
        <v>32</v>
      </c>
      <c r="C28" s="112" t="s">
        <v>38</v>
      </c>
      <c r="D28" s="112" t="s">
        <v>33</v>
      </c>
      <c r="E28" s="115"/>
      <c r="F28" s="99" t="s">
        <v>178</v>
      </c>
      <c r="G28" s="99"/>
      <c r="H28" s="115" t="s">
        <v>213</v>
      </c>
      <c r="I28" s="114"/>
      <c r="J28" s="99"/>
      <c r="K28" s="99"/>
      <c r="L28" s="110"/>
      <c r="M28" s="166"/>
    </row>
    <row r="29" spans="1:20" s="80" customFormat="1" ht="43.8" customHeight="1" x14ac:dyDescent="0.25">
      <c r="A29" s="97">
        <v>8</v>
      </c>
      <c r="B29" s="106" t="s">
        <v>34</v>
      </c>
      <c r="C29" s="98" t="s">
        <v>39</v>
      </c>
      <c r="D29" s="98" t="s">
        <v>35</v>
      </c>
      <c r="E29" s="115"/>
      <c r="F29" s="99" t="s">
        <v>178</v>
      </c>
      <c r="G29" s="99"/>
      <c r="H29" s="99" t="s">
        <v>213</v>
      </c>
      <c r="I29" s="118"/>
      <c r="J29" s="99"/>
      <c r="K29" s="99"/>
      <c r="L29" s="110"/>
      <c r="M29" s="165"/>
      <c r="N29" s="104"/>
      <c r="O29" s="104"/>
      <c r="P29" s="104"/>
      <c r="Q29" s="104"/>
      <c r="R29" s="104"/>
      <c r="S29" s="104"/>
      <c r="T29" s="104"/>
    </row>
    <row r="30" spans="1:20" x14ac:dyDescent="0.25">
      <c r="J30" s="119"/>
      <c r="K30" s="119"/>
      <c r="L30" s="120"/>
    </row>
    <row r="31" spans="1:20" x14ac:dyDescent="0.25">
      <c r="B31" s="121"/>
      <c r="C31" s="122"/>
    </row>
    <row r="32" spans="1:20"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L3:M3"/>
    <mergeCell ref="A4:M4"/>
    <mergeCell ref="A7:B7"/>
    <mergeCell ref="A10:B10"/>
    <mergeCell ref="A16:B16"/>
    <mergeCell ref="A22:B22"/>
    <mergeCell ref="A1:H1"/>
    <mergeCell ref="I1:M1"/>
    <mergeCell ref="A2:H2"/>
    <mergeCell ref="I2:M2"/>
    <mergeCell ref="A3:H3"/>
  </mergeCells>
  <pageMargins left="0.19685039370078741" right="0" top="0.55118110236220474" bottom="7.874015748031496E-2" header="0.51181102362204722" footer="0.51181102362204722"/>
  <pageSetup scale="68" orientation="landscape" r:id="rId1"/>
  <headerFooter alignWithMargins="0">
    <oddFooter>&amp;LBM-CG-04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F096-8537-4197-BA18-FA91FEB277C5}">
  <dimension ref="A1:T45"/>
  <sheetViews>
    <sheetView topLeftCell="B1" zoomScale="80" zoomScaleNormal="80" zoomScaleSheetLayoutView="70" workbookViewId="0">
      <pane ySplit="6" topLeftCell="A13" activePane="bottomLeft" state="frozen"/>
      <selection activeCell="A7" sqref="A7"/>
      <selection pane="bottomLeft" activeCell="H13" sqref="H13"/>
    </sheetView>
  </sheetViews>
  <sheetFormatPr defaultColWidth="9.109375" defaultRowHeight="15" x14ac:dyDescent="0.25"/>
  <cols>
    <col min="1" max="1" width="6.44140625" style="82" customWidth="1"/>
    <col min="2" max="2" width="30.6640625" style="73" customWidth="1"/>
    <col min="3" max="3" width="11.5546875" style="192" hidden="1" customWidth="1"/>
    <col min="4" max="4" width="15.6640625" style="73" hidden="1" customWidth="1"/>
    <col min="5" max="5" width="10.6640625" style="73" customWidth="1"/>
    <col min="6" max="7" width="10.6640625" style="82" customWidth="1"/>
    <col min="8" max="8" width="34.33203125" style="73" customWidth="1"/>
    <col min="9" max="9" width="16.6640625" style="73" customWidth="1"/>
    <col min="10" max="11" width="11.6640625" style="74" customWidth="1"/>
    <col min="12" max="12" width="11.6640625" style="193" customWidth="1"/>
    <col min="13" max="13" width="69.33203125" style="76" customWidth="1"/>
    <col min="14" max="20" width="7.6640625" style="74" customWidth="1"/>
    <col min="21" max="16384" width="9.109375" style="73"/>
  </cols>
  <sheetData>
    <row r="1" spans="1:20" s="80" customFormat="1" ht="25.2" hidden="1" customHeight="1" x14ac:dyDescent="0.25">
      <c r="A1" s="208" t="s">
        <v>0</v>
      </c>
      <c r="B1" s="208"/>
      <c r="C1" s="208"/>
      <c r="D1" s="208"/>
      <c r="E1" s="208"/>
      <c r="F1" s="208"/>
      <c r="G1" s="208"/>
      <c r="H1" s="208"/>
      <c r="I1" s="202" t="s">
        <v>1</v>
      </c>
      <c r="J1" s="202"/>
      <c r="K1" s="202"/>
      <c r="L1" s="202"/>
      <c r="M1" s="202"/>
      <c r="N1" s="104"/>
      <c r="O1" s="104"/>
      <c r="P1" s="104"/>
      <c r="Q1" s="104"/>
      <c r="R1" s="104"/>
      <c r="S1" s="104"/>
      <c r="T1" s="104"/>
    </row>
    <row r="2" spans="1:20" ht="22.8" hidden="1" customHeight="1" x14ac:dyDescent="0.3">
      <c r="A2" s="203" t="s">
        <v>41</v>
      </c>
      <c r="B2" s="203"/>
      <c r="C2" s="203"/>
      <c r="D2" s="203"/>
      <c r="E2" s="203"/>
      <c r="F2" s="203"/>
      <c r="G2" s="203"/>
      <c r="H2" s="203"/>
      <c r="I2" s="203" t="s">
        <v>2</v>
      </c>
      <c r="J2" s="203"/>
      <c r="K2" s="203"/>
      <c r="L2" s="203"/>
      <c r="M2" s="203"/>
    </row>
    <row r="3" spans="1:20" ht="24.6" customHeight="1" x14ac:dyDescent="0.3">
      <c r="A3" s="209" t="s">
        <v>147</v>
      </c>
      <c r="B3" s="206"/>
      <c r="C3" s="206"/>
      <c r="D3" s="206"/>
      <c r="E3" s="206"/>
      <c r="F3" s="206"/>
      <c r="G3" s="206"/>
      <c r="H3" s="206"/>
      <c r="L3" s="204" t="s">
        <v>270</v>
      </c>
      <c r="M3" s="204"/>
    </row>
    <row r="4" spans="1:20" ht="34.200000000000003" customHeight="1" x14ac:dyDescent="0.4">
      <c r="A4" s="205" t="s">
        <v>58</v>
      </c>
      <c r="B4" s="205"/>
      <c r="C4" s="205"/>
      <c r="D4" s="205"/>
      <c r="E4" s="205"/>
      <c r="F4" s="205"/>
      <c r="G4" s="205"/>
      <c r="H4" s="205"/>
      <c r="I4" s="205"/>
      <c r="J4" s="205"/>
      <c r="K4" s="205"/>
      <c r="L4" s="205"/>
      <c r="M4" s="205"/>
    </row>
    <row r="5" spans="1:20" ht="21" customHeight="1" x14ac:dyDescent="0.25">
      <c r="J5" s="83"/>
      <c r="K5" s="83"/>
      <c r="L5" s="84"/>
    </row>
    <row r="6" spans="1:20" s="85" customFormat="1" ht="78" x14ac:dyDescent="0.25">
      <c r="A6" s="142" t="s">
        <v>3</v>
      </c>
      <c r="B6" s="143" t="s">
        <v>4</v>
      </c>
      <c r="C6" s="142" t="s">
        <v>5</v>
      </c>
      <c r="D6" s="143" t="s">
        <v>6</v>
      </c>
      <c r="E6" s="143" t="s">
        <v>122</v>
      </c>
      <c r="F6" s="143" t="s">
        <v>185</v>
      </c>
      <c r="G6" s="144" t="s">
        <v>186</v>
      </c>
      <c r="H6" s="144" t="s">
        <v>187</v>
      </c>
      <c r="I6" s="160" t="s">
        <v>143</v>
      </c>
      <c r="J6" s="161" t="s">
        <v>77</v>
      </c>
      <c r="K6" s="161" t="s">
        <v>86</v>
      </c>
      <c r="L6" s="161" t="s">
        <v>194</v>
      </c>
      <c r="M6" s="161" t="s">
        <v>87</v>
      </c>
      <c r="N6" s="193"/>
      <c r="O6" s="193"/>
      <c r="P6" s="193"/>
      <c r="Q6" s="193"/>
      <c r="R6" s="193"/>
      <c r="S6" s="193"/>
      <c r="T6" s="193"/>
    </row>
    <row r="7" spans="1:20" s="192" customFormat="1" ht="31.8" customHeight="1" x14ac:dyDescent="0.3">
      <c r="A7" s="210" t="s">
        <v>119</v>
      </c>
      <c r="B7" s="211"/>
      <c r="C7" s="137"/>
      <c r="D7" s="137"/>
      <c r="E7" s="137"/>
      <c r="F7" s="169">
        <f>COUNTIFS(F8:F9,"x")</f>
        <v>2</v>
      </c>
      <c r="G7" s="169">
        <f>COUNTIFS(G8:G9,"x")</f>
        <v>0</v>
      </c>
      <c r="H7" s="137"/>
      <c r="I7" s="137"/>
      <c r="J7" s="137"/>
      <c r="K7" s="137"/>
      <c r="L7" s="137"/>
      <c r="M7" s="137"/>
      <c r="N7" s="87"/>
      <c r="O7" s="87"/>
      <c r="P7" s="87"/>
      <c r="Q7" s="87"/>
      <c r="R7" s="87"/>
      <c r="S7" s="87"/>
      <c r="T7" s="87"/>
    </row>
    <row r="8" spans="1:20" s="96" customFormat="1" ht="146.4" customHeight="1" x14ac:dyDescent="0.25">
      <c r="A8" s="88">
        <v>1</v>
      </c>
      <c r="B8" s="89" t="s">
        <v>116</v>
      </c>
      <c r="C8" s="90" t="s">
        <v>11</v>
      </c>
      <c r="D8" s="90" t="s">
        <v>12</v>
      </c>
      <c r="E8" s="91">
        <f>44990-44941</f>
        <v>49</v>
      </c>
      <c r="F8" s="91" t="s">
        <v>178</v>
      </c>
      <c r="G8" s="91"/>
      <c r="H8" s="180" t="s">
        <v>271</v>
      </c>
      <c r="I8" s="90"/>
      <c r="J8" s="91"/>
      <c r="K8" s="91"/>
      <c r="L8" s="91" t="s">
        <v>178</v>
      </c>
      <c r="M8" s="162" t="s">
        <v>263</v>
      </c>
      <c r="N8" s="95"/>
      <c r="O8" s="95"/>
      <c r="P8" s="95"/>
      <c r="Q8" s="95"/>
      <c r="R8" s="95"/>
      <c r="S8" s="95"/>
      <c r="T8" s="95"/>
    </row>
    <row r="9" spans="1:20" s="80" customFormat="1" ht="140.4" customHeight="1" x14ac:dyDescent="0.25">
      <c r="A9" s="97">
        <v>2</v>
      </c>
      <c r="B9" s="89" t="s">
        <v>117</v>
      </c>
      <c r="C9" s="98" t="s">
        <v>14</v>
      </c>
      <c r="D9" s="98" t="s">
        <v>12</v>
      </c>
      <c r="E9" s="99">
        <f>6366-6303</f>
        <v>63</v>
      </c>
      <c r="F9" s="99" t="s">
        <v>178</v>
      </c>
      <c r="G9" s="99"/>
      <c r="H9" s="180" t="s">
        <v>272</v>
      </c>
      <c r="I9" s="102"/>
      <c r="J9" s="91"/>
      <c r="K9" s="91"/>
      <c r="L9" s="102" t="s">
        <v>178</v>
      </c>
      <c r="M9" s="183"/>
      <c r="N9" s="104"/>
      <c r="O9" s="104"/>
      <c r="P9" s="104"/>
      <c r="Q9" s="104"/>
      <c r="R9" s="104"/>
      <c r="S9" s="104"/>
      <c r="T9" s="104"/>
    </row>
    <row r="10" spans="1:20" ht="26.4" customHeight="1" x14ac:dyDescent="0.3">
      <c r="A10" s="210" t="s">
        <v>120</v>
      </c>
      <c r="B10" s="211"/>
      <c r="C10" s="137"/>
      <c r="D10" s="137"/>
      <c r="E10" s="137"/>
      <c r="F10" s="169">
        <f>COUNTIFS(F11:F15,"x")</f>
        <v>3</v>
      </c>
      <c r="G10" s="169">
        <f>COUNTIFS(G11:G15,"x")</f>
        <v>2</v>
      </c>
      <c r="H10" s="137"/>
      <c r="I10" s="137"/>
      <c r="J10" s="137"/>
      <c r="K10" s="137"/>
      <c r="L10" s="137"/>
      <c r="M10" s="138"/>
    </row>
    <row r="11" spans="1:20" s="80" customFormat="1" ht="99.6" customHeight="1" x14ac:dyDescent="0.25">
      <c r="A11" s="97">
        <v>1</v>
      </c>
      <c r="B11" s="105" t="s">
        <v>131</v>
      </c>
      <c r="C11" s="98" t="s">
        <v>45</v>
      </c>
      <c r="D11" s="98" t="s">
        <v>36</v>
      </c>
      <c r="E11" s="99"/>
      <c r="F11" s="99"/>
      <c r="G11" s="99" t="s">
        <v>178</v>
      </c>
      <c r="H11" s="99" t="s">
        <v>50</v>
      </c>
      <c r="I11" s="90" t="s">
        <v>264</v>
      </c>
      <c r="J11" s="99"/>
      <c r="K11" s="99"/>
      <c r="L11" s="90" t="s">
        <v>178</v>
      </c>
      <c r="M11" s="191" t="s">
        <v>256</v>
      </c>
      <c r="N11" s="104"/>
      <c r="O11" s="104"/>
      <c r="P11" s="104"/>
      <c r="Q11" s="104"/>
      <c r="R11" s="104"/>
      <c r="S11" s="104"/>
      <c r="T11" s="104"/>
    </row>
    <row r="12" spans="1:20" s="80" customFormat="1" ht="59.4" customHeight="1" x14ac:dyDescent="0.25">
      <c r="A12" s="97">
        <v>2</v>
      </c>
      <c r="B12" s="105" t="s">
        <v>132</v>
      </c>
      <c r="C12" s="98" t="s">
        <v>46</v>
      </c>
      <c r="D12" s="98" t="s">
        <v>73</v>
      </c>
      <c r="E12" s="99">
        <f>1383-1331</f>
        <v>52</v>
      </c>
      <c r="F12" s="99" t="s">
        <v>178</v>
      </c>
      <c r="G12" s="99"/>
      <c r="H12" s="100"/>
      <c r="I12" s="90"/>
      <c r="J12" s="99"/>
      <c r="K12" s="99"/>
      <c r="L12" s="90"/>
      <c r="M12" s="163"/>
      <c r="N12" s="104"/>
      <c r="O12" s="104"/>
      <c r="P12" s="104"/>
      <c r="Q12" s="104"/>
      <c r="R12" s="104"/>
      <c r="S12" s="104"/>
      <c r="T12" s="104"/>
    </row>
    <row r="13" spans="1:20" s="80" customFormat="1" ht="43.8" customHeight="1" x14ac:dyDescent="0.25">
      <c r="A13" s="97">
        <v>3</v>
      </c>
      <c r="B13" s="89" t="s">
        <v>135</v>
      </c>
      <c r="C13" s="98" t="s">
        <v>48</v>
      </c>
      <c r="D13" s="98" t="s">
        <v>74</v>
      </c>
      <c r="E13" s="99">
        <f>12100-12088</f>
        <v>12</v>
      </c>
      <c r="F13" s="99" t="s">
        <v>178</v>
      </c>
      <c r="G13" s="99"/>
      <c r="H13" s="91" t="s">
        <v>274</v>
      </c>
      <c r="I13" s="90" t="s">
        <v>275</v>
      </c>
      <c r="J13" s="99"/>
      <c r="K13" s="99"/>
      <c r="L13" s="99"/>
      <c r="M13" s="91" t="s">
        <v>273</v>
      </c>
      <c r="N13" s="104"/>
      <c r="O13" s="104"/>
      <c r="P13" s="104"/>
      <c r="Q13" s="104"/>
      <c r="R13" s="104"/>
      <c r="S13" s="104"/>
      <c r="T13" s="104"/>
    </row>
    <row r="14" spans="1:20" s="80" customFormat="1" ht="48.6" customHeight="1" x14ac:dyDescent="0.25">
      <c r="A14" s="97">
        <v>4</v>
      </c>
      <c r="B14" s="89" t="s">
        <v>136</v>
      </c>
      <c r="C14" s="98" t="s">
        <v>47</v>
      </c>
      <c r="D14" s="98" t="s">
        <v>75</v>
      </c>
      <c r="E14" s="99">
        <f>1012-989</f>
        <v>23</v>
      </c>
      <c r="F14" s="99" t="s">
        <v>178</v>
      </c>
      <c r="G14" s="99"/>
      <c r="H14" s="90" t="s">
        <v>13</v>
      </c>
      <c r="I14" s="168"/>
      <c r="J14" s="99"/>
      <c r="K14" s="99"/>
      <c r="L14" s="90"/>
      <c r="M14" s="176"/>
      <c r="N14" s="104"/>
      <c r="O14" s="104"/>
      <c r="P14" s="104"/>
      <c r="Q14" s="104"/>
      <c r="R14" s="104"/>
      <c r="S14" s="104"/>
      <c r="T14" s="104"/>
    </row>
    <row r="15" spans="1:20" s="82" customFormat="1" ht="80.400000000000006" customHeight="1" x14ac:dyDescent="0.25">
      <c r="A15" s="97">
        <v>5</v>
      </c>
      <c r="B15" s="105" t="s">
        <v>137</v>
      </c>
      <c r="C15" s="98" t="s">
        <v>49</v>
      </c>
      <c r="D15" s="98" t="s">
        <v>37</v>
      </c>
      <c r="E15" s="98">
        <f>691-655</f>
        <v>36</v>
      </c>
      <c r="F15" s="98"/>
      <c r="G15" s="98" t="s">
        <v>178</v>
      </c>
      <c r="H15" s="100" t="s">
        <v>50</v>
      </c>
      <c r="I15" s="100" t="s">
        <v>276</v>
      </c>
      <c r="J15" s="99"/>
      <c r="K15" s="99"/>
      <c r="L15" s="90" t="s">
        <v>178</v>
      </c>
      <c r="M15" s="163" t="s">
        <v>269</v>
      </c>
      <c r="N15" s="77"/>
      <c r="O15" s="77"/>
      <c r="P15" s="77"/>
      <c r="Q15" s="77"/>
      <c r="R15" s="77"/>
      <c r="S15" s="77"/>
      <c r="T15" s="77"/>
    </row>
    <row r="16" spans="1:20" ht="27.6" customHeight="1" x14ac:dyDescent="0.3">
      <c r="A16" s="210" t="s">
        <v>123</v>
      </c>
      <c r="B16" s="211"/>
      <c r="C16" s="137"/>
      <c r="D16" s="137"/>
      <c r="E16" s="137"/>
      <c r="F16" s="169">
        <f>COUNTIFS(F17:F21,"x")</f>
        <v>3</v>
      </c>
      <c r="G16" s="169">
        <f>COUNTIFS(G17:G21,"x")</f>
        <v>2</v>
      </c>
      <c r="H16" s="137"/>
      <c r="I16" s="137"/>
      <c r="J16" s="137"/>
      <c r="K16" s="137"/>
      <c r="L16" s="137"/>
      <c r="M16" s="138"/>
    </row>
    <row r="17" spans="1:20" s="80" customFormat="1" ht="40.049999999999997" customHeight="1" x14ac:dyDescent="0.25">
      <c r="A17" s="97">
        <v>1</v>
      </c>
      <c r="B17" s="167" t="s">
        <v>201</v>
      </c>
      <c r="C17" s="98" t="s">
        <v>66</v>
      </c>
      <c r="D17" s="98" t="s">
        <v>20</v>
      </c>
      <c r="E17" s="98"/>
      <c r="F17" s="98" t="s">
        <v>178</v>
      </c>
      <c r="G17" s="98"/>
      <c r="H17" s="98" t="s">
        <v>13</v>
      </c>
      <c r="I17" s="90"/>
      <c r="J17" s="99"/>
      <c r="K17" s="99"/>
      <c r="L17" s="99"/>
      <c r="M17" s="165"/>
      <c r="N17" s="104"/>
      <c r="O17" s="104"/>
      <c r="P17" s="104"/>
      <c r="Q17" s="104"/>
      <c r="R17" s="104"/>
      <c r="S17" s="104"/>
      <c r="T17" s="104"/>
    </row>
    <row r="18" spans="1:20" s="80" customFormat="1" ht="22.8" customHeight="1" x14ac:dyDescent="0.25">
      <c r="A18" s="97">
        <v>2</v>
      </c>
      <c r="B18" s="106" t="s">
        <v>68</v>
      </c>
      <c r="C18" s="98" t="s">
        <v>67</v>
      </c>
      <c r="D18" s="98" t="s">
        <v>21</v>
      </c>
      <c r="E18" s="98">
        <f>1489-1475</f>
        <v>14</v>
      </c>
      <c r="F18" s="98" t="s">
        <v>178</v>
      </c>
      <c r="G18" s="98"/>
      <c r="H18" s="98" t="s">
        <v>13</v>
      </c>
      <c r="I18" s="90"/>
      <c r="J18" s="99"/>
      <c r="K18" s="99"/>
      <c r="L18" s="99"/>
      <c r="M18" s="186"/>
      <c r="N18" s="104"/>
      <c r="O18" s="104"/>
      <c r="P18" s="104"/>
      <c r="Q18" s="104"/>
      <c r="R18" s="104"/>
      <c r="S18" s="104"/>
      <c r="T18" s="104"/>
    </row>
    <row r="19" spans="1:20" s="80" customFormat="1" ht="26.4" customHeight="1" x14ac:dyDescent="0.25">
      <c r="A19" s="97">
        <v>3</v>
      </c>
      <c r="B19" s="106" t="s">
        <v>82</v>
      </c>
      <c r="C19" s="98" t="s">
        <v>71</v>
      </c>
      <c r="D19" s="98"/>
      <c r="E19" s="98">
        <f>982-954</f>
        <v>28</v>
      </c>
      <c r="F19" s="157"/>
      <c r="G19" s="157" t="s">
        <v>178</v>
      </c>
      <c r="H19" s="98" t="s">
        <v>50</v>
      </c>
      <c r="I19" s="90" t="s">
        <v>281</v>
      </c>
      <c r="J19" s="99"/>
      <c r="K19" s="99"/>
      <c r="L19" s="99" t="s">
        <v>178</v>
      </c>
      <c r="M19" s="186" t="s">
        <v>282</v>
      </c>
      <c r="N19" s="104"/>
      <c r="O19" s="104"/>
      <c r="P19" s="104"/>
      <c r="Q19" s="104"/>
      <c r="R19" s="104"/>
      <c r="S19" s="104"/>
      <c r="T19" s="104"/>
    </row>
    <row r="20" spans="1:20" s="80" customFormat="1" ht="49.2" customHeight="1" x14ac:dyDescent="0.25">
      <c r="A20" s="97">
        <v>4</v>
      </c>
      <c r="B20" s="106" t="s">
        <v>22</v>
      </c>
      <c r="C20" s="98" t="s">
        <v>69</v>
      </c>
      <c r="D20" s="98" t="s">
        <v>23</v>
      </c>
      <c r="E20" s="98">
        <f>107-93</f>
        <v>14</v>
      </c>
      <c r="F20" s="98"/>
      <c r="G20" s="98" t="s">
        <v>178</v>
      </c>
      <c r="H20" s="98" t="s">
        <v>50</v>
      </c>
      <c r="I20" s="90" t="s">
        <v>277</v>
      </c>
      <c r="J20" s="99"/>
      <c r="K20" s="99"/>
      <c r="L20" s="99" t="s">
        <v>178</v>
      </c>
      <c r="M20" s="162" t="s">
        <v>278</v>
      </c>
      <c r="N20" s="104"/>
      <c r="O20" s="104"/>
      <c r="P20" s="104"/>
      <c r="Q20" s="104"/>
      <c r="R20" s="104"/>
      <c r="S20" s="104"/>
      <c r="T20" s="104"/>
    </row>
    <row r="21" spans="1:20" s="80" customFormat="1" ht="26.4" customHeight="1" x14ac:dyDescent="0.25">
      <c r="A21" s="97">
        <v>5</v>
      </c>
      <c r="B21" s="106" t="s">
        <v>279</v>
      </c>
      <c r="C21" s="98" t="s">
        <v>56</v>
      </c>
      <c r="D21" s="98"/>
      <c r="E21" s="98"/>
      <c r="F21" s="98" t="s">
        <v>178</v>
      </c>
      <c r="G21" s="98"/>
      <c r="H21" s="196" t="s">
        <v>280</v>
      </c>
      <c r="I21" s="90"/>
      <c r="J21" s="99"/>
      <c r="K21" s="99"/>
      <c r="L21" s="99"/>
      <c r="M21" s="165"/>
      <c r="N21" s="104"/>
      <c r="O21" s="104"/>
      <c r="P21" s="104"/>
      <c r="Q21" s="104"/>
      <c r="R21" s="104"/>
      <c r="S21" s="104"/>
      <c r="T21" s="104"/>
    </row>
    <row r="22" spans="1:20" ht="28.2" customHeight="1" x14ac:dyDescent="0.25">
      <c r="A22" s="210" t="s">
        <v>121</v>
      </c>
      <c r="B22" s="211"/>
      <c r="C22" s="139"/>
      <c r="D22" s="139"/>
      <c r="E22" s="139"/>
      <c r="F22" s="169">
        <f>COUNTIFS(F23:F29,"x")</f>
        <v>5</v>
      </c>
      <c r="G22" s="169">
        <f>COUNTIFS(G23:G29,"x")</f>
        <v>2</v>
      </c>
      <c r="H22" s="139"/>
      <c r="I22" s="139"/>
      <c r="J22" s="139"/>
      <c r="K22" s="139"/>
      <c r="L22" s="139"/>
      <c r="M22" s="140"/>
    </row>
    <row r="23" spans="1:20" s="80" customFormat="1" ht="27.6" customHeight="1" x14ac:dyDescent="0.25">
      <c r="A23" s="97">
        <v>1</v>
      </c>
      <c r="B23" s="106" t="s">
        <v>138</v>
      </c>
      <c r="C23" s="98" t="s">
        <v>25</v>
      </c>
      <c r="D23" s="98" t="s">
        <v>26</v>
      </c>
      <c r="E23" s="98"/>
      <c r="F23" s="98" t="s">
        <v>178</v>
      </c>
      <c r="G23" s="98"/>
      <c r="H23" s="98" t="s">
        <v>213</v>
      </c>
      <c r="I23" s="90"/>
      <c r="J23" s="99"/>
      <c r="K23" s="99"/>
      <c r="L23" s="99"/>
      <c r="M23" s="162"/>
      <c r="N23" s="104"/>
      <c r="O23" s="104"/>
      <c r="P23" s="104"/>
      <c r="Q23" s="104"/>
      <c r="R23" s="104"/>
      <c r="S23" s="104"/>
      <c r="T23" s="104"/>
    </row>
    <row r="24" spans="1:20" s="80" customFormat="1" ht="30" x14ac:dyDescent="0.25">
      <c r="A24" s="97">
        <v>2</v>
      </c>
      <c r="B24" s="106" t="s">
        <v>139</v>
      </c>
      <c r="C24" s="98" t="s">
        <v>28</v>
      </c>
      <c r="D24" s="98" t="s">
        <v>26</v>
      </c>
      <c r="E24" s="98"/>
      <c r="F24" s="98"/>
      <c r="G24" s="98" t="s">
        <v>178</v>
      </c>
      <c r="H24" s="92" t="s">
        <v>57</v>
      </c>
      <c r="I24" s="90" t="s">
        <v>196</v>
      </c>
      <c r="J24" s="99"/>
      <c r="K24" s="99"/>
      <c r="L24" s="99" t="s">
        <v>178</v>
      </c>
      <c r="M24" s="162" t="s">
        <v>175</v>
      </c>
      <c r="N24" s="104"/>
      <c r="O24" s="104"/>
      <c r="P24" s="104"/>
      <c r="Q24" s="104"/>
      <c r="R24" s="104"/>
      <c r="S24" s="104"/>
      <c r="T24" s="104"/>
    </row>
    <row r="25" spans="1:20" ht="26.4" customHeight="1" x14ac:dyDescent="0.25">
      <c r="A25" s="97">
        <v>3</v>
      </c>
      <c r="B25" s="106" t="s">
        <v>140</v>
      </c>
      <c r="C25" s="112" t="s">
        <v>30</v>
      </c>
      <c r="D25" s="112" t="s">
        <v>26</v>
      </c>
      <c r="E25" s="98"/>
      <c r="F25" s="98" t="s">
        <v>178</v>
      </c>
      <c r="G25" s="98"/>
      <c r="H25" s="98" t="s">
        <v>213</v>
      </c>
      <c r="I25" s="114"/>
      <c r="J25" s="99"/>
      <c r="K25" s="99"/>
      <c r="L25" s="110"/>
      <c r="M25" s="166"/>
    </row>
    <row r="26" spans="1:20" ht="21" customHeight="1" x14ac:dyDescent="0.25">
      <c r="A26" s="97">
        <v>4</v>
      </c>
      <c r="B26" s="106" t="s">
        <v>141</v>
      </c>
      <c r="C26" s="112" t="s">
        <v>54</v>
      </c>
      <c r="D26" s="112"/>
      <c r="E26" s="99">
        <f>1585-1528</f>
        <v>57</v>
      </c>
      <c r="F26" s="158" t="s">
        <v>178</v>
      </c>
      <c r="G26" s="158"/>
      <c r="H26" s="98" t="s">
        <v>213</v>
      </c>
      <c r="I26" s="90"/>
      <c r="J26" s="99"/>
      <c r="K26" s="99"/>
      <c r="L26" s="99"/>
      <c r="M26" s="162"/>
    </row>
    <row r="27" spans="1:20" ht="25.5" customHeight="1" x14ac:dyDescent="0.25">
      <c r="A27" s="97">
        <v>5</v>
      </c>
      <c r="B27" s="106" t="s">
        <v>142</v>
      </c>
      <c r="C27" s="112" t="s">
        <v>53</v>
      </c>
      <c r="D27" s="112"/>
      <c r="E27" s="99">
        <f>3006-2959</f>
        <v>47</v>
      </c>
      <c r="F27" s="99" t="s">
        <v>178</v>
      </c>
      <c r="G27" s="99"/>
      <c r="H27" s="115" t="s">
        <v>213</v>
      </c>
      <c r="I27" s="136" t="s">
        <v>92</v>
      </c>
      <c r="J27" s="99">
        <v>1</v>
      </c>
      <c r="K27" s="99">
        <v>1</v>
      </c>
      <c r="L27" s="110"/>
      <c r="M27" s="166"/>
    </row>
    <row r="28" spans="1:20" ht="27.45" customHeight="1" x14ac:dyDescent="0.25">
      <c r="A28" s="97">
        <v>7</v>
      </c>
      <c r="B28" s="117" t="s">
        <v>32</v>
      </c>
      <c r="C28" s="112" t="s">
        <v>38</v>
      </c>
      <c r="D28" s="112" t="s">
        <v>33</v>
      </c>
      <c r="E28" s="115"/>
      <c r="F28" s="99"/>
      <c r="G28" s="99" t="s">
        <v>178</v>
      </c>
      <c r="H28" s="115" t="s">
        <v>50</v>
      </c>
      <c r="I28" s="114"/>
      <c r="J28" s="99"/>
      <c r="K28" s="99"/>
      <c r="L28" s="110"/>
      <c r="M28" s="166" t="s">
        <v>283</v>
      </c>
    </row>
    <row r="29" spans="1:20" s="80" customFormat="1" ht="43.8" customHeight="1" x14ac:dyDescent="0.25">
      <c r="A29" s="97">
        <v>8</v>
      </c>
      <c r="B29" s="106" t="s">
        <v>34</v>
      </c>
      <c r="C29" s="98" t="s">
        <v>39</v>
      </c>
      <c r="D29" s="98" t="s">
        <v>35</v>
      </c>
      <c r="E29" s="115"/>
      <c r="F29" s="99" t="s">
        <v>178</v>
      </c>
      <c r="G29" s="99"/>
      <c r="H29" s="99" t="s">
        <v>213</v>
      </c>
      <c r="I29" s="118"/>
      <c r="J29" s="99"/>
      <c r="K29" s="99"/>
      <c r="L29" s="110"/>
      <c r="M29" s="165"/>
      <c r="N29" s="104"/>
      <c r="O29" s="104"/>
      <c r="P29" s="104"/>
      <c r="Q29" s="104"/>
      <c r="R29" s="104"/>
      <c r="S29" s="104"/>
      <c r="T29" s="104"/>
    </row>
    <row r="30" spans="1:20" x14ac:dyDescent="0.25">
      <c r="J30" s="119"/>
      <c r="K30" s="119"/>
      <c r="L30" s="120"/>
    </row>
    <row r="31" spans="1:20" x14ac:dyDescent="0.25">
      <c r="B31" s="121"/>
      <c r="C31" s="122"/>
    </row>
    <row r="32" spans="1:20"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A1:H1"/>
    <mergeCell ref="I1:M1"/>
    <mergeCell ref="A2:H2"/>
    <mergeCell ref="I2:M2"/>
    <mergeCell ref="A3:H3"/>
    <mergeCell ref="L3:M3"/>
    <mergeCell ref="A4:M4"/>
    <mergeCell ref="A7:B7"/>
    <mergeCell ref="A10:B10"/>
    <mergeCell ref="A16:B16"/>
    <mergeCell ref="A22:B22"/>
  </mergeCells>
  <pageMargins left="0.19685039370078741" right="0" top="0.55118110236220474" bottom="7.874015748031496E-2" header="0.51181102362204722" footer="0.51181102362204722"/>
  <pageSetup scale="68" orientation="landscape" r:id="rId1"/>
  <headerFooter alignWithMargins="0">
    <oddFooter>&amp;LBM-CG-04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23525-EE48-4B29-AE63-74B0F6C61FBF}">
  <dimension ref="A1:T45"/>
  <sheetViews>
    <sheetView tabSelected="1" view="pageLayout" topLeftCell="A3" zoomScale="70" zoomScaleNormal="85" zoomScaleSheetLayoutView="70" zoomScalePageLayoutView="70" workbookViewId="0">
      <selection activeCell="B9" sqref="B9"/>
    </sheetView>
  </sheetViews>
  <sheetFormatPr defaultColWidth="9.109375" defaultRowHeight="15" x14ac:dyDescent="0.25"/>
  <cols>
    <col min="1" max="1" width="6.44140625" style="82" customWidth="1"/>
    <col min="2" max="2" width="25.5546875" style="73" customWidth="1"/>
    <col min="3" max="3" width="11.5546875" style="194" hidden="1" customWidth="1"/>
    <col min="4" max="4" width="15.6640625" style="73" hidden="1" customWidth="1"/>
    <col min="5" max="5" width="10.6640625" style="73" customWidth="1"/>
    <col min="6" max="7" width="10.6640625" style="82" customWidth="1"/>
    <col min="8" max="8" width="34.33203125" style="73" customWidth="1"/>
    <col min="9" max="9" width="12.88671875" style="73" customWidth="1"/>
    <col min="10" max="11" width="11.6640625" style="74" customWidth="1"/>
    <col min="12" max="12" width="11.6640625" style="195" customWidth="1"/>
    <col min="13" max="13" width="54.33203125" style="76" customWidth="1"/>
    <col min="14" max="20" width="7.6640625" style="74" customWidth="1"/>
    <col min="21" max="16384" width="9.109375" style="73"/>
  </cols>
  <sheetData>
    <row r="1" spans="1:20" s="80" customFormat="1" ht="25.2" hidden="1" customHeight="1" x14ac:dyDescent="0.25">
      <c r="A1" s="208" t="s">
        <v>0</v>
      </c>
      <c r="B1" s="208"/>
      <c r="C1" s="208"/>
      <c r="D1" s="208"/>
      <c r="E1" s="208"/>
      <c r="F1" s="208"/>
      <c r="G1" s="208"/>
      <c r="H1" s="208"/>
      <c r="I1" s="202" t="s">
        <v>1</v>
      </c>
      <c r="J1" s="202"/>
      <c r="K1" s="202"/>
      <c r="L1" s="202"/>
      <c r="M1" s="202"/>
      <c r="N1" s="104"/>
      <c r="O1" s="104"/>
      <c r="P1" s="104"/>
      <c r="Q1" s="104"/>
      <c r="R1" s="104"/>
      <c r="S1" s="104"/>
      <c r="T1" s="104"/>
    </row>
    <row r="2" spans="1:20" ht="22.8" hidden="1" customHeight="1" x14ac:dyDescent="0.3">
      <c r="A2" s="203" t="s">
        <v>41</v>
      </c>
      <c r="B2" s="203"/>
      <c r="C2" s="203"/>
      <c r="D2" s="203"/>
      <c r="E2" s="203"/>
      <c r="F2" s="203"/>
      <c r="G2" s="203"/>
      <c r="H2" s="203"/>
      <c r="I2" s="203" t="s">
        <v>2</v>
      </c>
      <c r="J2" s="203"/>
      <c r="K2" s="203"/>
      <c r="L2" s="203"/>
      <c r="M2" s="203"/>
    </row>
    <row r="3" spans="1:20" ht="24.6" customHeight="1" x14ac:dyDescent="0.3">
      <c r="A3" s="209" t="s">
        <v>147</v>
      </c>
      <c r="B3" s="206"/>
      <c r="C3" s="206"/>
      <c r="D3" s="206"/>
      <c r="E3" s="206"/>
      <c r="F3" s="206"/>
      <c r="G3" s="206"/>
      <c r="H3" s="206"/>
      <c r="L3" s="204" t="s">
        <v>286</v>
      </c>
      <c r="M3" s="204"/>
    </row>
    <row r="4" spans="1:20" ht="34.200000000000003" customHeight="1" x14ac:dyDescent="0.4">
      <c r="A4" s="205" t="s">
        <v>58</v>
      </c>
      <c r="B4" s="205"/>
      <c r="C4" s="205"/>
      <c r="D4" s="205"/>
      <c r="E4" s="205"/>
      <c r="F4" s="205"/>
      <c r="G4" s="205"/>
      <c r="H4" s="205"/>
      <c r="I4" s="205"/>
      <c r="J4" s="205"/>
      <c r="K4" s="205"/>
      <c r="L4" s="205"/>
      <c r="M4" s="205"/>
    </row>
    <row r="5" spans="1:20" ht="21" customHeight="1" x14ac:dyDescent="0.25">
      <c r="J5" s="83"/>
      <c r="K5" s="83"/>
      <c r="L5" s="84"/>
    </row>
    <row r="6" spans="1:20" s="85" customFormat="1" ht="93.6" x14ac:dyDescent="0.25">
      <c r="A6" s="142" t="s">
        <v>3</v>
      </c>
      <c r="B6" s="143" t="s">
        <v>4</v>
      </c>
      <c r="C6" s="142" t="s">
        <v>5</v>
      </c>
      <c r="D6" s="143" t="s">
        <v>6</v>
      </c>
      <c r="E6" s="143" t="s">
        <v>122</v>
      </c>
      <c r="F6" s="143" t="s">
        <v>185</v>
      </c>
      <c r="G6" s="144" t="s">
        <v>186</v>
      </c>
      <c r="H6" s="144" t="s">
        <v>187</v>
      </c>
      <c r="I6" s="160" t="s">
        <v>143</v>
      </c>
      <c r="J6" s="161" t="s">
        <v>77</v>
      </c>
      <c r="K6" s="161" t="s">
        <v>86</v>
      </c>
      <c r="L6" s="161" t="s">
        <v>194</v>
      </c>
      <c r="M6" s="161" t="s">
        <v>87</v>
      </c>
      <c r="N6" s="195"/>
      <c r="O6" s="195"/>
      <c r="P6" s="195"/>
      <c r="Q6" s="195"/>
      <c r="R6" s="195"/>
      <c r="S6" s="195"/>
      <c r="T6" s="195"/>
    </row>
    <row r="7" spans="1:20" s="194" customFormat="1" ht="31.8" customHeight="1" x14ac:dyDescent="0.3">
      <c r="A7" s="210" t="s">
        <v>119</v>
      </c>
      <c r="B7" s="211"/>
      <c r="C7" s="137"/>
      <c r="D7" s="137"/>
      <c r="E7" s="137"/>
      <c r="F7" s="169">
        <f>COUNTIFS(F8:F9,"x")</f>
        <v>2</v>
      </c>
      <c r="G7" s="169">
        <f>COUNTIFS(G8:G9,"x")</f>
        <v>0</v>
      </c>
      <c r="H7" s="137"/>
      <c r="I7" s="137"/>
      <c r="J7" s="137"/>
      <c r="K7" s="137"/>
      <c r="L7" s="137"/>
      <c r="M7" s="137"/>
      <c r="N7" s="87"/>
      <c r="O7" s="87"/>
      <c r="P7" s="87"/>
      <c r="Q7" s="87"/>
      <c r="R7" s="87"/>
      <c r="S7" s="87"/>
      <c r="T7" s="87"/>
    </row>
    <row r="8" spans="1:20" s="96" customFormat="1" ht="181.2" customHeight="1" x14ac:dyDescent="0.25">
      <c r="A8" s="88">
        <v>1</v>
      </c>
      <c r="B8" s="89" t="s">
        <v>297</v>
      </c>
      <c r="C8" s="90" t="s">
        <v>11</v>
      </c>
      <c r="D8" s="90" t="s">
        <v>12</v>
      </c>
      <c r="E8" s="91">
        <f>45067-44990</f>
        <v>77</v>
      </c>
      <c r="F8" s="91" t="s">
        <v>178</v>
      </c>
      <c r="G8" s="91"/>
      <c r="H8" s="180" t="s">
        <v>271</v>
      </c>
      <c r="I8" s="90"/>
      <c r="J8" s="91"/>
      <c r="K8" s="91"/>
      <c r="L8" s="91" t="s">
        <v>178</v>
      </c>
      <c r="M8" s="162" t="s">
        <v>263</v>
      </c>
      <c r="N8" s="95"/>
      <c r="O8" s="95"/>
      <c r="P8" s="95"/>
      <c r="Q8" s="95"/>
      <c r="R8" s="95"/>
      <c r="S8" s="95"/>
      <c r="T8" s="95"/>
    </row>
    <row r="9" spans="1:20" s="80" customFormat="1" ht="196.2" customHeight="1" x14ac:dyDescent="0.25">
      <c r="A9" s="97">
        <v>2</v>
      </c>
      <c r="B9" s="89" t="s">
        <v>298</v>
      </c>
      <c r="C9" s="98" t="s">
        <v>14</v>
      </c>
      <c r="D9" s="98" t="s">
        <v>12</v>
      </c>
      <c r="E9" s="99">
        <f>6445-6366</f>
        <v>79</v>
      </c>
      <c r="F9" s="99" t="s">
        <v>178</v>
      </c>
      <c r="G9" s="99"/>
      <c r="H9" s="180" t="s">
        <v>272</v>
      </c>
      <c r="I9" s="102"/>
      <c r="J9" s="91"/>
      <c r="K9" s="91"/>
      <c r="L9" s="102" t="s">
        <v>178</v>
      </c>
      <c r="M9" s="183"/>
      <c r="N9" s="104"/>
      <c r="O9" s="104"/>
      <c r="P9" s="104"/>
      <c r="Q9" s="104"/>
      <c r="R9" s="104"/>
      <c r="S9" s="104"/>
      <c r="T9" s="104"/>
    </row>
    <row r="10" spans="1:20" ht="26.4" customHeight="1" x14ac:dyDescent="0.3">
      <c r="A10" s="210" t="s">
        <v>120</v>
      </c>
      <c r="B10" s="211"/>
      <c r="C10" s="137"/>
      <c r="D10" s="137"/>
      <c r="E10" s="137"/>
      <c r="F10" s="169">
        <f>COUNTIFS(F11:F15,"x")</f>
        <v>4</v>
      </c>
      <c r="G10" s="169">
        <f>COUNTIFS(G11:G15,"x")</f>
        <v>1</v>
      </c>
      <c r="H10" s="137"/>
      <c r="I10" s="137"/>
      <c r="J10" s="137"/>
      <c r="K10" s="137"/>
      <c r="L10" s="137"/>
      <c r="M10" s="138"/>
    </row>
    <row r="11" spans="1:20" s="80" customFormat="1" ht="99.6" customHeight="1" x14ac:dyDescent="0.25">
      <c r="A11" s="97">
        <v>1</v>
      </c>
      <c r="B11" s="105" t="s">
        <v>45</v>
      </c>
      <c r="C11" s="98" t="s">
        <v>45</v>
      </c>
      <c r="D11" s="98" t="s">
        <v>36</v>
      </c>
      <c r="E11" s="99"/>
      <c r="F11" s="99"/>
      <c r="G11" s="99" t="s">
        <v>178</v>
      </c>
      <c r="H11" s="99" t="s">
        <v>50</v>
      </c>
      <c r="I11" s="90" t="s">
        <v>264</v>
      </c>
      <c r="J11" s="99"/>
      <c r="K11" s="99"/>
      <c r="L11" s="90" t="s">
        <v>178</v>
      </c>
      <c r="M11" s="191" t="s">
        <v>256</v>
      </c>
      <c r="N11" s="104"/>
      <c r="O11" s="104"/>
      <c r="P11" s="104"/>
      <c r="Q11" s="104"/>
      <c r="R11" s="104"/>
      <c r="S11" s="104"/>
      <c r="T11" s="104"/>
    </row>
    <row r="12" spans="1:20" s="80" customFormat="1" ht="59.4" customHeight="1" x14ac:dyDescent="0.25">
      <c r="A12" s="97">
        <v>2</v>
      </c>
      <c r="B12" s="105" t="s">
        <v>287</v>
      </c>
      <c r="C12" s="98" t="s">
        <v>46</v>
      </c>
      <c r="D12" s="98" t="s">
        <v>73</v>
      </c>
      <c r="E12" s="99">
        <f>1445-1383</f>
        <v>62</v>
      </c>
      <c r="F12" s="99" t="s">
        <v>178</v>
      </c>
      <c r="G12" s="99"/>
      <c r="H12" s="90" t="s">
        <v>13</v>
      </c>
      <c r="I12" s="90"/>
      <c r="J12" s="99"/>
      <c r="K12" s="99"/>
      <c r="L12" s="90"/>
      <c r="M12" s="163"/>
      <c r="N12" s="104"/>
      <c r="O12" s="104"/>
      <c r="P12" s="104"/>
      <c r="Q12" s="104"/>
      <c r="R12" s="104"/>
      <c r="S12" s="104"/>
      <c r="T12" s="104"/>
    </row>
    <row r="13" spans="1:20" s="80" customFormat="1" ht="43.8" customHeight="1" x14ac:dyDescent="0.25">
      <c r="A13" s="97">
        <v>3</v>
      </c>
      <c r="B13" s="89" t="s">
        <v>288</v>
      </c>
      <c r="C13" s="98" t="s">
        <v>48</v>
      </c>
      <c r="D13" s="98" t="s">
        <v>74</v>
      </c>
      <c r="E13" s="99">
        <f>12192-12100</f>
        <v>92</v>
      </c>
      <c r="F13" s="99" t="s">
        <v>178</v>
      </c>
      <c r="G13" s="99"/>
      <c r="H13" s="90" t="s">
        <v>13</v>
      </c>
      <c r="I13" s="90"/>
      <c r="J13" s="99"/>
      <c r="K13" s="99"/>
      <c r="L13" s="99"/>
      <c r="M13" s="91"/>
      <c r="N13" s="104"/>
      <c r="O13" s="104"/>
      <c r="P13" s="104"/>
      <c r="Q13" s="104"/>
      <c r="R13" s="104"/>
      <c r="S13" s="104"/>
      <c r="T13" s="104"/>
    </row>
    <row r="14" spans="1:20" s="80" customFormat="1" ht="48.6" customHeight="1" x14ac:dyDescent="0.25">
      <c r="A14" s="97">
        <v>4</v>
      </c>
      <c r="B14" s="89" t="s">
        <v>47</v>
      </c>
      <c r="C14" s="98" t="s">
        <v>47</v>
      </c>
      <c r="D14" s="98" t="s">
        <v>75</v>
      </c>
      <c r="E14" s="99">
        <f>1077-1012</f>
        <v>65</v>
      </c>
      <c r="F14" s="99" t="s">
        <v>178</v>
      </c>
      <c r="G14" s="99"/>
      <c r="H14" s="90" t="s">
        <v>13</v>
      </c>
      <c r="I14" s="168"/>
      <c r="J14" s="99"/>
      <c r="K14" s="99"/>
      <c r="L14" s="90"/>
      <c r="M14" s="176"/>
      <c r="N14" s="104"/>
      <c r="O14" s="104"/>
      <c r="P14" s="104"/>
      <c r="Q14" s="104"/>
      <c r="R14" s="104"/>
      <c r="S14" s="104"/>
      <c r="T14" s="104"/>
    </row>
    <row r="15" spans="1:20" s="82" customFormat="1" ht="80.400000000000006" customHeight="1" x14ac:dyDescent="0.25">
      <c r="A15" s="97">
        <v>5</v>
      </c>
      <c r="B15" s="105" t="s">
        <v>49</v>
      </c>
      <c r="C15" s="98" t="s">
        <v>49</v>
      </c>
      <c r="D15" s="98" t="s">
        <v>37</v>
      </c>
      <c r="E15" s="98">
        <f>691-655</f>
        <v>36</v>
      </c>
      <c r="F15" s="98" t="s">
        <v>178</v>
      </c>
      <c r="G15" s="98"/>
      <c r="H15" s="90" t="s">
        <v>13</v>
      </c>
      <c r="I15" s="100"/>
      <c r="J15" s="99"/>
      <c r="K15" s="99"/>
      <c r="L15" s="90"/>
      <c r="M15" s="163" t="s">
        <v>285</v>
      </c>
      <c r="N15" s="77"/>
      <c r="O15" s="77"/>
      <c r="P15" s="77"/>
      <c r="Q15" s="77"/>
      <c r="R15" s="77"/>
      <c r="S15" s="77"/>
      <c r="T15" s="77"/>
    </row>
    <row r="16" spans="1:20" ht="27.6" customHeight="1" x14ac:dyDescent="0.3">
      <c r="A16" s="210" t="s">
        <v>123</v>
      </c>
      <c r="B16" s="211"/>
      <c r="C16" s="137"/>
      <c r="D16" s="137"/>
      <c r="E16" s="137"/>
      <c r="F16" s="169">
        <f>COUNTIFS(F17:F21,"x")</f>
        <v>5</v>
      </c>
      <c r="G16" s="169">
        <f>COUNTIFS(G17:G21,"x")</f>
        <v>0</v>
      </c>
      <c r="H16" s="137"/>
      <c r="I16" s="137"/>
      <c r="J16" s="137"/>
      <c r="K16" s="137"/>
      <c r="L16" s="137"/>
      <c r="M16" s="138"/>
    </row>
    <row r="17" spans="1:20" s="80" customFormat="1" ht="40.049999999999997" customHeight="1" x14ac:dyDescent="0.25">
      <c r="A17" s="97">
        <v>1</v>
      </c>
      <c r="B17" s="167" t="s">
        <v>201</v>
      </c>
      <c r="C17" s="98" t="s">
        <v>66</v>
      </c>
      <c r="D17" s="98" t="s">
        <v>20</v>
      </c>
      <c r="E17" s="98"/>
      <c r="F17" s="98" t="s">
        <v>178</v>
      </c>
      <c r="G17" s="98"/>
      <c r="H17" s="98" t="s">
        <v>13</v>
      </c>
      <c r="I17" s="90"/>
      <c r="J17" s="99"/>
      <c r="K17" s="99"/>
      <c r="L17" s="99"/>
      <c r="M17" s="165"/>
      <c r="N17" s="104"/>
      <c r="O17" s="104"/>
      <c r="P17" s="104"/>
      <c r="Q17" s="104"/>
      <c r="R17" s="104"/>
      <c r="S17" s="104"/>
      <c r="T17" s="104"/>
    </row>
    <row r="18" spans="1:20" s="80" customFormat="1" ht="22.8" customHeight="1" x14ac:dyDescent="0.25">
      <c r="A18" s="97">
        <v>2</v>
      </c>
      <c r="B18" s="106" t="s">
        <v>67</v>
      </c>
      <c r="C18" s="98" t="s">
        <v>67</v>
      </c>
      <c r="D18" s="98" t="s">
        <v>21</v>
      </c>
      <c r="E18" s="98">
        <f>1489-1475</f>
        <v>14</v>
      </c>
      <c r="F18" s="98" t="s">
        <v>178</v>
      </c>
      <c r="G18" s="98"/>
      <c r="H18" s="98" t="s">
        <v>13</v>
      </c>
      <c r="I18" s="90"/>
      <c r="J18" s="99"/>
      <c r="K18" s="99"/>
      <c r="L18" s="99"/>
      <c r="M18" s="186"/>
      <c r="N18" s="104"/>
      <c r="O18" s="104"/>
      <c r="P18" s="104"/>
      <c r="Q18" s="104"/>
      <c r="R18" s="104"/>
      <c r="S18" s="104"/>
      <c r="T18" s="104"/>
    </row>
    <row r="19" spans="1:20" s="80" customFormat="1" ht="26.4" customHeight="1" x14ac:dyDescent="0.25">
      <c r="A19" s="97">
        <v>3</v>
      </c>
      <c r="B19" s="106" t="s">
        <v>71</v>
      </c>
      <c r="C19" s="98" t="s">
        <v>71</v>
      </c>
      <c r="D19" s="98"/>
      <c r="E19" s="98">
        <f>987-982</f>
        <v>5</v>
      </c>
      <c r="F19" s="157" t="s">
        <v>178</v>
      </c>
      <c r="G19" s="157"/>
      <c r="H19" s="98" t="s">
        <v>13</v>
      </c>
      <c r="I19" s="90"/>
      <c r="J19" s="99"/>
      <c r="K19" s="99"/>
      <c r="L19" s="99"/>
      <c r="M19" s="186"/>
      <c r="N19" s="104"/>
      <c r="O19" s="104"/>
      <c r="P19" s="104"/>
      <c r="Q19" s="104"/>
      <c r="R19" s="104"/>
      <c r="S19" s="104"/>
      <c r="T19" s="104"/>
    </row>
    <row r="20" spans="1:20" s="80" customFormat="1" ht="31.2" customHeight="1" x14ac:dyDescent="0.25">
      <c r="A20" s="97">
        <v>4</v>
      </c>
      <c r="B20" s="106" t="s">
        <v>69</v>
      </c>
      <c r="C20" s="98" t="s">
        <v>69</v>
      </c>
      <c r="D20" s="98" t="s">
        <v>23</v>
      </c>
      <c r="E20" s="98">
        <f>107-93</f>
        <v>14</v>
      </c>
      <c r="F20" s="98" t="s">
        <v>178</v>
      </c>
      <c r="G20" s="98"/>
      <c r="H20" s="98" t="s">
        <v>13</v>
      </c>
      <c r="I20" s="90"/>
      <c r="J20" s="99"/>
      <c r="K20" s="99"/>
      <c r="L20" s="99"/>
      <c r="M20" s="162"/>
      <c r="N20" s="104"/>
      <c r="O20" s="104"/>
      <c r="P20" s="104"/>
      <c r="Q20" s="104"/>
      <c r="R20" s="104"/>
      <c r="S20" s="104"/>
      <c r="T20" s="104"/>
    </row>
    <row r="21" spans="1:20" s="80" customFormat="1" ht="26.4" customHeight="1" x14ac:dyDescent="0.25">
      <c r="A21" s="97">
        <v>5</v>
      </c>
      <c r="B21" s="106" t="s">
        <v>289</v>
      </c>
      <c r="C21" s="98" t="s">
        <v>56</v>
      </c>
      <c r="D21" s="98"/>
      <c r="E21" s="98">
        <v>3</v>
      </c>
      <c r="F21" s="98" t="s">
        <v>178</v>
      </c>
      <c r="G21" s="98"/>
      <c r="H21" s="196" t="s">
        <v>280</v>
      </c>
      <c r="I21" s="90"/>
      <c r="J21" s="99"/>
      <c r="K21" s="99"/>
      <c r="L21" s="99"/>
      <c r="M21" s="165"/>
      <c r="N21" s="104"/>
      <c r="O21" s="104"/>
      <c r="P21" s="104"/>
      <c r="Q21" s="104"/>
      <c r="R21" s="104"/>
      <c r="S21" s="104"/>
      <c r="T21" s="104"/>
    </row>
    <row r="22" spans="1:20" ht="28.2" customHeight="1" x14ac:dyDescent="0.25">
      <c r="A22" s="210" t="s">
        <v>121</v>
      </c>
      <c r="B22" s="211"/>
      <c r="C22" s="139"/>
      <c r="D22" s="139"/>
      <c r="E22" s="139"/>
      <c r="F22" s="169">
        <f>COUNTIFS(F23:F29,"x")</f>
        <v>4</v>
      </c>
      <c r="G22" s="169">
        <f>COUNTIFS(G23:G29,"x")</f>
        <v>3</v>
      </c>
      <c r="H22" s="139"/>
      <c r="I22" s="139"/>
      <c r="J22" s="139"/>
      <c r="K22" s="139"/>
      <c r="L22" s="139"/>
      <c r="M22" s="140"/>
    </row>
    <row r="23" spans="1:20" s="80" customFormat="1" ht="27.6" customHeight="1" x14ac:dyDescent="0.25">
      <c r="A23" s="97">
        <v>1</v>
      </c>
      <c r="B23" s="106" t="s">
        <v>290</v>
      </c>
      <c r="C23" s="98" t="s">
        <v>25</v>
      </c>
      <c r="D23" s="98" t="s">
        <v>26</v>
      </c>
      <c r="E23" s="98"/>
      <c r="F23" s="98" t="s">
        <v>178</v>
      </c>
      <c r="G23" s="98"/>
      <c r="H23" s="98" t="s">
        <v>213</v>
      </c>
      <c r="I23" s="90"/>
      <c r="J23" s="99"/>
      <c r="K23" s="99"/>
      <c r="L23" s="99"/>
      <c r="M23" s="162"/>
      <c r="N23" s="104"/>
      <c r="O23" s="104"/>
      <c r="P23" s="104"/>
      <c r="Q23" s="104"/>
      <c r="R23" s="104"/>
      <c r="S23" s="104"/>
      <c r="T23" s="104"/>
    </row>
    <row r="24" spans="1:20" s="80" customFormat="1" ht="45" x14ac:dyDescent="0.25">
      <c r="A24" s="97">
        <v>2</v>
      </c>
      <c r="B24" s="106" t="s">
        <v>291</v>
      </c>
      <c r="C24" s="98" t="s">
        <v>28</v>
      </c>
      <c r="D24" s="98" t="s">
        <v>26</v>
      </c>
      <c r="E24" s="98"/>
      <c r="F24" s="98"/>
      <c r="G24" s="98" t="s">
        <v>178</v>
      </c>
      <c r="H24" s="92" t="s">
        <v>57</v>
      </c>
      <c r="I24" s="90" t="s">
        <v>196</v>
      </c>
      <c r="J24" s="99"/>
      <c r="K24" s="99"/>
      <c r="L24" s="99" t="s">
        <v>178</v>
      </c>
      <c r="M24" s="162" t="s">
        <v>175</v>
      </c>
      <c r="N24" s="104"/>
      <c r="O24" s="104"/>
      <c r="P24" s="104"/>
      <c r="Q24" s="104"/>
      <c r="R24" s="104"/>
      <c r="S24" s="104"/>
      <c r="T24" s="104"/>
    </row>
    <row r="25" spans="1:20" ht="26.4" customHeight="1" x14ac:dyDescent="0.25">
      <c r="A25" s="97">
        <v>3</v>
      </c>
      <c r="B25" s="106" t="s">
        <v>292</v>
      </c>
      <c r="C25" s="112" t="s">
        <v>30</v>
      </c>
      <c r="D25" s="112" t="s">
        <v>26</v>
      </c>
      <c r="E25" s="98"/>
      <c r="F25" s="98" t="s">
        <v>178</v>
      </c>
      <c r="G25" s="98"/>
      <c r="H25" s="98" t="s">
        <v>213</v>
      </c>
      <c r="I25" s="114"/>
      <c r="J25" s="99"/>
      <c r="K25" s="99"/>
      <c r="L25" s="110"/>
      <c r="M25" s="166"/>
    </row>
    <row r="26" spans="1:20" ht="21" customHeight="1" x14ac:dyDescent="0.25">
      <c r="A26" s="97">
        <v>4</v>
      </c>
      <c r="B26" s="106" t="s">
        <v>293</v>
      </c>
      <c r="C26" s="112" t="s">
        <v>54</v>
      </c>
      <c r="D26" s="112"/>
      <c r="E26" s="99">
        <f>1622-1585</f>
        <v>37</v>
      </c>
      <c r="F26" s="158" t="s">
        <v>178</v>
      </c>
      <c r="G26" s="158"/>
      <c r="H26" s="99" t="s">
        <v>50</v>
      </c>
      <c r="I26" s="90"/>
      <c r="J26" s="99"/>
      <c r="K26" s="99"/>
      <c r="L26" s="99" t="s">
        <v>178</v>
      </c>
      <c r="M26" s="166" t="s">
        <v>284</v>
      </c>
    </row>
    <row r="27" spans="1:20" ht="25.5" customHeight="1" x14ac:dyDescent="0.25">
      <c r="A27" s="97">
        <v>5</v>
      </c>
      <c r="B27" s="106" t="s">
        <v>294</v>
      </c>
      <c r="C27" s="112" t="s">
        <v>53</v>
      </c>
      <c r="D27" s="112"/>
      <c r="E27" s="99">
        <f>3067-3006</f>
        <v>61</v>
      </c>
      <c r="F27" s="99"/>
      <c r="G27" s="99" t="s">
        <v>178</v>
      </c>
      <c r="H27" s="98" t="s">
        <v>213</v>
      </c>
      <c r="I27" s="136"/>
      <c r="J27" s="99"/>
      <c r="K27" s="99"/>
      <c r="L27" s="110"/>
    </row>
    <row r="28" spans="1:20" ht="27.45" customHeight="1" x14ac:dyDescent="0.25">
      <c r="A28" s="97">
        <v>7</v>
      </c>
      <c r="B28" s="117" t="s">
        <v>295</v>
      </c>
      <c r="C28" s="112" t="s">
        <v>38</v>
      </c>
      <c r="D28" s="112" t="s">
        <v>33</v>
      </c>
      <c r="E28" s="115"/>
      <c r="F28" s="99"/>
      <c r="G28" s="99" t="s">
        <v>178</v>
      </c>
      <c r="H28" s="99" t="s">
        <v>50</v>
      </c>
      <c r="I28" s="114"/>
      <c r="J28" s="99"/>
      <c r="K28" s="99"/>
      <c r="L28" s="110" t="s">
        <v>178</v>
      </c>
      <c r="M28" s="166" t="s">
        <v>283</v>
      </c>
    </row>
    <row r="29" spans="1:20" s="80" customFormat="1" ht="43.8" customHeight="1" x14ac:dyDescent="0.25">
      <c r="A29" s="97">
        <v>8</v>
      </c>
      <c r="B29" s="106" t="s">
        <v>296</v>
      </c>
      <c r="C29" s="98" t="s">
        <v>39</v>
      </c>
      <c r="D29" s="98" t="s">
        <v>35</v>
      </c>
      <c r="E29" s="115"/>
      <c r="F29" s="99" t="s">
        <v>178</v>
      </c>
      <c r="G29" s="99"/>
      <c r="H29" s="99" t="s">
        <v>213</v>
      </c>
      <c r="I29" s="118"/>
      <c r="J29" s="99"/>
      <c r="K29" s="99"/>
      <c r="L29" s="110"/>
      <c r="M29" s="165"/>
      <c r="N29" s="104"/>
      <c r="O29" s="104"/>
      <c r="P29" s="104"/>
      <c r="Q29" s="104"/>
      <c r="R29" s="104"/>
      <c r="S29" s="104"/>
      <c r="T29" s="104"/>
    </row>
    <row r="30" spans="1:20" x14ac:dyDescent="0.25">
      <c r="J30" s="119"/>
      <c r="K30" s="119"/>
      <c r="L30" s="120"/>
    </row>
    <row r="31" spans="1:20" x14ac:dyDescent="0.25">
      <c r="B31" s="121"/>
      <c r="C31" s="122"/>
    </row>
    <row r="32" spans="1:20" x14ac:dyDescent="0.25">
      <c r="B32" s="121"/>
      <c r="C32" s="122"/>
    </row>
    <row r="33" spans="2:8" x14ac:dyDescent="0.25">
      <c r="B33" s="121"/>
      <c r="C33" s="122"/>
    </row>
    <row r="34" spans="2:8" x14ac:dyDescent="0.25">
      <c r="E34" s="123"/>
      <c r="F34" s="170"/>
      <c r="G34" s="170"/>
      <c r="H34" s="123"/>
    </row>
    <row r="35" spans="2:8" x14ac:dyDescent="0.25">
      <c r="B35" s="123"/>
      <c r="C35" s="125"/>
      <c r="E35" s="123"/>
      <c r="F35" s="170"/>
      <c r="G35" s="170"/>
      <c r="H35" s="123"/>
    </row>
    <row r="36" spans="2:8" x14ac:dyDescent="0.25">
      <c r="B36" s="123"/>
      <c r="C36" s="125"/>
      <c r="E36" s="123"/>
      <c r="F36" s="170"/>
      <c r="G36" s="170"/>
      <c r="H36" s="123"/>
    </row>
    <row r="37" spans="2:8" x14ac:dyDescent="0.25">
      <c r="B37" s="123"/>
      <c r="C37" s="125"/>
      <c r="E37" s="123"/>
      <c r="F37" s="170"/>
      <c r="G37" s="170"/>
      <c r="H37" s="123"/>
    </row>
    <row r="38" spans="2:8" ht="15.6" x14ac:dyDescent="0.3">
      <c r="B38" s="126"/>
      <c r="C38" s="126"/>
      <c r="D38" s="126"/>
      <c r="E38" s="127"/>
      <c r="F38" s="171"/>
      <c r="G38" s="171"/>
      <c r="H38" s="127"/>
    </row>
    <row r="39" spans="2:8" x14ac:dyDescent="0.25">
      <c r="B39" s="123"/>
      <c r="C39" s="125"/>
      <c r="D39" s="123"/>
      <c r="E39" s="123"/>
      <c r="F39" s="170"/>
      <c r="G39" s="170"/>
      <c r="H39" s="123"/>
    </row>
    <row r="40" spans="2:8" ht="15.6" x14ac:dyDescent="0.3">
      <c r="B40" s="128"/>
      <c r="C40" s="129"/>
      <c r="D40" s="128"/>
      <c r="E40" s="123"/>
      <c r="F40" s="170"/>
      <c r="G40" s="170"/>
      <c r="H40" s="123"/>
    </row>
    <row r="41" spans="2:8" ht="15.6" x14ac:dyDescent="0.3">
      <c r="B41" s="128"/>
      <c r="C41" s="129"/>
      <c r="D41" s="128"/>
      <c r="E41" s="123"/>
      <c r="F41" s="170"/>
      <c r="G41" s="170"/>
      <c r="H41" s="123"/>
    </row>
    <row r="42" spans="2:8" ht="15.6" x14ac:dyDescent="0.3">
      <c r="B42" s="128"/>
      <c r="C42" s="129"/>
      <c r="D42" s="128"/>
      <c r="E42" s="123"/>
      <c r="F42" s="170"/>
      <c r="G42" s="170"/>
      <c r="H42" s="123"/>
    </row>
    <row r="43" spans="2:8" x14ac:dyDescent="0.25">
      <c r="B43" s="123"/>
      <c r="C43" s="125"/>
      <c r="D43" s="123"/>
      <c r="E43" s="123"/>
      <c r="F43" s="170"/>
      <c r="G43" s="170"/>
      <c r="H43" s="123"/>
    </row>
    <row r="44" spans="2:8" x14ac:dyDescent="0.25">
      <c r="E44" s="123"/>
      <c r="F44" s="170"/>
      <c r="G44" s="170"/>
      <c r="H44" s="123"/>
    </row>
    <row r="45" spans="2:8" x14ac:dyDescent="0.25">
      <c r="E45" s="123"/>
      <c r="F45" s="170"/>
      <c r="G45" s="170"/>
      <c r="H45" s="123"/>
    </row>
  </sheetData>
  <mergeCells count="11">
    <mergeCell ref="L3:M3"/>
    <mergeCell ref="A4:M4"/>
    <mergeCell ref="A7:B7"/>
    <mergeCell ref="A10:B10"/>
    <mergeCell ref="A16:B16"/>
    <mergeCell ref="A22:B22"/>
    <mergeCell ref="A1:H1"/>
    <mergeCell ref="I1:M1"/>
    <mergeCell ref="A2:H2"/>
    <mergeCell ref="I2:M2"/>
    <mergeCell ref="A3:H3"/>
  </mergeCells>
  <pageMargins left="0.19685039370078741" right="0" top="0.55118110236220474" bottom="7.874015748031496E-2" header="0.51181102362204722" footer="0.51181102362204722"/>
  <pageSetup scale="68" orientation="landscape" r:id="rId1"/>
  <headerFooter alignWithMargins="0">
    <oddFooter>&amp;LBM-CG-04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2E3FD-B6E2-4134-B5F8-46737FCB400C}">
  <dimension ref="A1"/>
  <sheetViews>
    <sheetView workbookViewId="0">
      <selection activeCell="K23" sqref="K23"/>
    </sheetView>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13</vt:i4>
      </vt:variant>
      <vt:variant>
        <vt:lpstr>Named Ranges</vt:lpstr>
      </vt:variant>
      <vt:variant>
        <vt:i4>23</vt:i4>
      </vt:variant>
    </vt:vector>
  </HeadingPairs>
  <TitlesOfParts>
    <vt:vector size="36" baseType="lpstr">
      <vt:lpstr>Tuần 12</vt:lpstr>
      <vt:lpstr>Tuần 13</vt:lpstr>
      <vt:lpstr>Tuần 14</vt:lpstr>
      <vt:lpstr>Tuần 15</vt:lpstr>
      <vt:lpstr>Tuần 16</vt:lpstr>
      <vt:lpstr>Tuần 17</vt:lpstr>
      <vt:lpstr>Tuần 18 </vt:lpstr>
      <vt:lpstr>Tuần 19  </vt:lpstr>
      <vt:lpstr>Tuần 20</vt:lpstr>
      <vt:lpstr>Tuần 21</vt:lpstr>
      <vt:lpstr>Tuần 22</vt:lpstr>
      <vt:lpstr>Tuần 23</vt:lpstr>
      <vt:lpstr>Sheet1</vt:lpstr>
      <vt:lpstr>'Tuần 13'!Print_Area</vt:lpstr>
      <vt:lpstr>'Tuần 14'!Print_Area</vt:lpstr>
      <vt:lpstr>'Tuần 15'!Print_Area</vt:lpstr>
      <vt:lpstr>'Tuần 16'!Print_Area</vt:lpstr>
      <vt:lpstr>'Tuần 17'!Print_Area</vt:lpstr>
      <vt:lpstr>'Tuần 18 '!Print_Area</vt:lpstr>
      <vt:lpstr>'Tuần 19  '!Print_Area</vt:lpstr>
      <vt:lpstr>'Tuần 20'!Print_Area</vt:lpstr>
      <vt:lpstr>'Tuần 21'!Print_Area</vt:lpstr>
      <vt:lpstr>'Tuần 22'!Print_Area</vt:lpstr>
      <vt:lpstr>'Tuần 23'!Print_Area</vt:lpstr>
      <vt:lpstr>'Tuần 12'!Print_Titles</vt:lpstr>
      <vt:lpstr>'Tuần 13'!Print_Titles</vt:lpstr>
      <vt:lpstr>'Tuần 14'!Print_Titles</vt:lpstr>
      <vt:lpstr>'Tuần 15'!Print_Titles</vt:lpstr>
      <vt:lpstr>'Tuần 16'!Print_Titles</vt:lpstr>
      <vt:lpstr>'Tuần 17'!Print_Titles</vt:lpstr>
      <vt:lpstr>'Tuần 18 '!Print_Titles</vt:lpstr>
      <vt:lpstr>'Tuần 19  '!Print_Titles</vt:lpstr>
      <vt:lpstr>'Tuần 20'!Print_Titles</vt:lpstr>
      <vt:lpstr>'Tuần 21'!Print_Titles</vt:lpstr>
      <vt:lpstr>'Tuần 22'!Print_Titles</vt:lpstr>
      <vt:lpstr>'Tuần 23'!Print_Titles</vt:lpstr>
    </vt:vector>
  </TitlesOfParts>
  <Manager/>
  <Company>cangtanthuan</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nvcogioi-04.tt</dc:creator>
  <cp:keywords/>
  <dc:description/>
  <cp:lastModifiedBy>Lại Trần Trung Kiên</cp:lastModifiedBy>
  <cp:revision/>
  <cp:lastPrinted>2026-06-05T07:47:27Z</cp:lastPrinted>
  <dcterms:created xsi:type="dcterms:W3CDTF">2010-01-28T16:17:14Z</dcterms:created>
  <dcterms:modified xsi:type="dcterms:W3CDTF">2026-07-09T02:22:22Z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1033-9.1.0.4942</vt:lpwstr>
  </property>
</Properties>
</file>