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290" windowHeight="11010" activeTab="6"/>
  </bookViews>
  <sheets>
    <sheet name="Sheet1" sheetId="1" r:id="rId1"/>
    <sheet name="June" sheetId="2" r:id="rId2"/>
    <sheet name="July" sheetId="4" r:id="rId3"/>
    <sheet name="August" sheetId="5" r:id="rId4"/>
    <sheet name="September" sheetId="6" r:id="rId5"/>
    <sheet name="October" sheetId="7" r:id="rId6"/>
    <sheet name="November" sheetId="9" r:id="rId7"/>
    <sheet name="Sheet3" sheetId="3" r:id="rId8"/>
    <sheet name="Sheet2" sheetId="8" r:id="rId9"/>
  </sheets>
  <calcPr calcId="145621"/>
</workbook>
</file>

<file path=xl/calcChain.xml><?xml version="1.0" encoding="utf-8"?>
<calcChain xmlns="http://schemas.openxmlformats.org/spreadsheetml/2006/main">
  <c r="J28" i="9" l="1"/>
  <c r="J29" i="9" s="1"/>
  <c r="F22" i="9"/>
  <c r="G23" i="9"/>
  <c r="H23" i="9" s="1"/>
  <c r="G22" i="9"/>
  <c r="G16" i="9"/>
  <c r="H16" i="9" s="1"/>
  <c r="G10" i="9"/>
  <c r="H10" i="9" s="1"/>
  <c r="G11" i="9"/>
  <c r="H11" i="9" s="1"/>
  <c r="G12" i="9"/>
  <c r="H12" i="9" s="1"/>
  <c r="G13" i="9"/>
  <c r="H13" i="9" s="1"/>
  <c r="G14" i="9"/>
  <c r="H14" i="9" s="1"/>
  <c r="G9" i="9"/>
  <c r="F23" i="9"/>
  <c r="C22" i="9"/>
  <c r="C6" i="9" s="1"/>
  <c r="G8" i="9"/>
  <c r="G7" i="9"/>
  <c r="H7" i="9" s="1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26" i="9"/>
  <c r="D16" i="9"/>
  <c r="H24" i="9"/>
  <c r="H21" i="9"/>
  <c r="L5" i="9"/>
  <c r="H20" i="9"/>
  <c r="D20" i="9"/>
  <c r="H19" i="9"/>
  <c r="D19" i="9"/>
  <c r="H18" i="9"/>
  <c r="H17" i="9"/>
  <c r="D9" i="9"/>
  <c r="D8" i="9"/>
  <c r="D7" i="9"/>
  <c r="R5" i="9"/>
  <c r="G25" i="9" s="1"/>
  <c r="O5" i="9"/>
  <c r="H15" i="9" s="1"/>
  <c r="J2" i="9"/>
  <c r="H9" i="9" l="1"/>
  <c r="D22" i="9"/>
  <c r="F1" i="9"/>
  <c r="H25" i="9"/>
  <c r="H22" i="9"/>
  <c r="G5" i="9"/>
  <c r="F2" i="9" s="1"/>
  <c r="H8" i="9"/>
  <c r="C4" i="9" l="1"/>
  <c r="H5" i="9"/>
  <c r="J13" i="9" s="1"/>
  <c r="F3" i="9" l="1"/>
  <c r="E6" i="8" l="1"/>
  <c r="G12" i="7"/>
  <c r="G11" i="7"/>
  <c r="G18" i="7"/>
  <c r="G21" i="7" l="1"/>
  <c r="G17" i="7"/>
  <c r="G13" i="7"/>
  <c r="G7" i="7"/>
  <c r="D22" i="7"/>
  <c r="R5" i="7"/>
  <c r="G20" i="7" s="1"/>
  <c r="G9" i="7"/>
  <c r="G8" i="7"/>
  <c r="C56" i="8" l="1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D28" i="8"/>
  <c r="E28" i="8" s="1"/>
  <c r="C28" i="8"/>
  <c r="C27" i="8"/>
  <c r="C26" i="8"/>
  <c r="C25" i="8"/>
  <c r="C24" i="8"/>
  <c r="C23" i="8"/>
  <c r="C22" i="8"/>
  <c r="C21" i="8"/>
  <c r="C20" i="8"/>
  <c r="C19" i="8"/>
  <c r="C18" i="8"/>
  <c r="D17" i="8"/>
  <c r="E17" i="8" s="1"/>
  <c r="C17" i="8"/>
  <c r="C16" i="8"/>
  <c r="C15" i="8"/>
  <c r="C14" i="8"/>
  <c r="D13" i="8"/>
  <c r="E13" i="8" s="1"/>
  <c r="C13" i="8"/>
  <c r="C12" i="8"/>
  <c r="C11" i="8"/>
  <c r="C10" i="8"/>
  <c r="C9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A6" i="8"/>
  <c r="C3" i="8"/>
  <c r="C5" i="8" s="1"/>
  <c r="D23" i="8" s="1"/>
  <c r="E23" i="8" s="1"/>
  <c r="D19" i="8" l="1"/>
  <c r="E19" i="8" s="1"/>
  <c r="D40" i="8"/>
  <c r="E40" i="8" s="1"/>
  <c r="D25" i="8"/>
  <c r="E25" i="8" s="1"/>
  <c r="D46" i="8"/>
  <c r="E46" i="8" s="1"/>
  <c r="D52" i="8"/>
  <c r="E52" i="8" s="1"/>
  <c r="D38" i="8"/>
  <c r="E38" i="8" s="1"/>
  <c r="D54" i="8"/>
  <c r="E54" i="8" s="1"/>
  <c r="D51" i="8"/>
  <c r="E51" i="8" s="1"/>
  <c r="D48" i="8"/>
  <c r="E48" i="8" s="1"/>
  <c r="D45" i="8"/>
  <c r="E45" i="8" s="1"/>
  <c r="D42" i="8"/>
  <c r="E42" i="8" s="1"/>
  <c r="D39" i="8"/>
  <c r="E39" i="8" s="1"/>
  <c r="D36" i="8"/>
  <c r="E36" i="8" s="1"/>
  <c r="D33" i="8"/>
  <c r="E33" i="8" s="1"/>
  <c r="D30" i="8"/>
  <c r="E30" i="8" s="1"/>
  <c r="D27" i="8"/>
  <c r="E27" i="8" s="1"/>
  <c r="D24" i="8"/>
  <c r="E24" i="8" s="1"/>
  <c r="D21" i="8"/>
  <c r="E21" i="8" s="1"/>
  <c r="D18" i="8"/>
  <c r="E18" i="8" s="1"/>
  <c r="D15" i="8"/>
  <c r="E15" i="8" s="1"/>
  <c r="D12" i="8"/>
  <c r="E12" i="8" s="1"/>
  <c r="D9" i="8"/>
  <c r="E9" i="8" s="1"/>
  <c r="C1" i="8" s="1"/>
  <c r="D56" i="8"/>
  <c r="E56" i="8" s="1"/>
  <c r="D50" i="8"/>
  <c r="E50" i="8" s="1"/>
  <c r="D47" i="8"/>
  <c r="E47" i="8" s="1"/>
  <c r="D44" i="8"/>
  <c r="E44" i="8" s="1"/>
  <c r="D53" i="8"/>
  <c r="E53" i="8" s="1"/>
  <c r="D34" i="8"/>
  <c r="E34" i="8" s="1"/>
  <c r="D10" i="8"/>
  <c r="E10" i="8" s="1"/>
  <c r="D35" i="8"/>
  <c r="E35" i="8" s="1"/>
  <c r="D20" i="8"/>
  <c r="E20" i="8" s="1"/>
  <c r="D16" i="8"/>
  <c r="E16" i="8" s="1"/>
  <c r="D41" i="8"/>
  <c r="E41" i="8" s="1"/>
  <c r="D29" i="8"/>
  <c r="E29" i="8" s="1"/>
  <c r="D14" i="8"/>
  <c r="E14" i="8" s="1"/>
  <c r="D31" i="8"/>
  <c r="E31" i="8" s="1"/>
  <c r="D26" i="8"/>
  <c r="E26" i="8" s="1"/>
  <c r="D37" i="8"/>
  <c r="E37" i="8" s="1"/>
  <c r="D11" i="8"/>
  <c r="E11" i="8" s="1"/>
  <c r="D22" i="8"/>
  <c r="E22" i="8" s="1"/>
  <c r="D32" i="8"/>
  <c r="E32" i="8" s="1"/>
  <c r="D43" i="8"/>
  <c r="E43" i="8" s="1"/>
  <c r="D49" i="8"/>
  <c r="E49" i="8" s="1"/>
  <c r="D55" i="8"/>
  <c r="E55" i="8" s="1"/>
  <c r="L16" i="7"/>
  <c r="H20" i="7"/>
  <c r="D31" i="7"/>
  <c r="D30" i="7"/>
  <c r="D29" i="7"/>
  <c r="D28" i="7"/>
  <c r="D19" i="7"/>
  <c r="D15" i="7"/>
  <c r="D14" i="7"/>
  <c r="D9" i="7"/>
  <c r="D8" i="7"/>
  <c r="D7" i="7"/>
  <c r="G26" i="7"/>
  <c r="H26" i="7" s="1"/>
  <c r="O5" i="7"/>
  <c r="L5" i="7"/>
  <c r="G19" i="7" s="1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31" i="7"/>
  <c r="H30" i="7"/>
  <c r="J2" i="7"/>
  <c r="H29" i="7"/>
  <c r="H28" i="7"/>
  <c r="H8" i="7"/>
  <c r="H9" i="7"/>
  <c r="H10" i="7"/>
  <c r="H11" i="7"/>
  <c r="H12" i="7"/>
  <c r="H13" i="7"/>
  <c r="H14" i="7"/>
  <c r="H15" i="7"/>
  <c r="H16" i="7"/>
  <c r="H17" i="7"/>
  <c r="H18" i="7"/>
  <c r="H21" i="7"/>
  <c r="H22" i="7"/>
  <c r="H23" i="7"/>
  <c r="H24" i="7"/>
  <c r="H25" i="7"/>
  <c r="H27" i="7"/>
  <c r="H7" i="7"/>
  <c r="H19" i="7" l="1"/>
  <c r="G5" i="7"/>
  <c r="F2" i="7" s="1"/>
  <c r="H5" i="7"/>
  <c r="F3" i="7" s="1"/>
  <c r="C19" i="7"/>
  <c r="C21" i="6" l="1"/>
  <c r="C20" i="6"/>
  <c r="C17" i="6"/>
  <c r="C16" i="6"/>
  <c r="C13" i="6"/>
  <c r="C9" i="6"/>
  <c r="C8" i="6"/>
  <c r="C9" i="5" l="1"/>
  <c r="C8" i="5"/>
  <c r="C21" i="5"/>
  <c r="J5" i="5"/>
  <c r="C23" i="5"/>
  <c r="C14" i="5"/>
  <c r="L10" i="5"/>
  <c r="J3" i="5" s="1"/>
  <c r="J2" i="5" s="1"/>
  <c r="G5" i="5" l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19" i="6"/>
  <c r="D18" i="6"/>
  <c r="D22" i="6"/>
  <c r="D17" i="6"/>
  <c r="D16" i="6"/>
  <c r="D21" i="6"/>
  <c r="D20" i="6"/>
  <c r="D15" i="6"/>
  <c r="D14" i="6"/>
  <c r="D13" i="6"/>
  <c r="D12" i="6"/>
  <c r="D11" i="6"/>
  <c r="D10" i="6"/>
  <c r="D9" i="6"/>
  <c r="C7" i="6"/>
  <c r="B1" i="6"/>
  <c r="B8" i="6" s="1"/>
  <c r="D8" i="6" s="1"/>
  <c r="D20" i="5"/>
  <c r="K6" i="5"/>
  <c r="L12" i="5"/>
  <c r="D4" i="5"/>
  <c r="K5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B7" i="5"/>
  <c r="B21" i="5"/>
  <c r="C1" i="5"/>
  <c r="B1" i="5"/>
  <c r="D22" i="5"/>
  <c r="D19" i="5"/>
  <c r="D18" i="5"/>
  <c r="D17" i="5"/>
  <c r="D16" i="5"/>
  <c r="D15" i="5"/>
  <c r="D14" i="5"/>
  <c r="D13" i="5"/>
  <c r="D12" i="5"/>
  <c r="D11" i="5"/>
  <c r="D10" i="5"/>
  <c r="D9" i="5"/>
  <c r="B7" i="6" l="1"/>
  <c r="B3" i="6" s="1"/>
  <c r="C1" i="6"/>
  <c r="C7" i="5"/>
  <c r="D8" i="5"/>
  <c r="B3" i="5"/>
  <c r="D21" i="5"/>
  <c r="C10" i="4"/>
  <c r="G3" i="4"/>
  <c r="D17" i="4"/>
  <c r="D22" i="4"/>
  <c r="C4" i="3"/>
  <c r="G7" i="4"/>
  <c r="G5" i="4" s="1"/>
  <c r="D21" i="4"/>
  <c r="D7" i="5" l="1"/>
  <c r="D7" i="6"/>
  <c r="C17" i="2"/>
  <c r="C10" i="2" l="1"/>
  <c r="C15" i="2"/>
  <c r="C14" i="2"/>
  <c r="D17" i="2"/>
  <c r="D20" i="4" l="1"/>
  <c r="D19" i="4"/>
  <c r="D18" i="4"/>
  <c r="B7" i="4"/>
  <c r="B3" i="4" s="1"/>
  <c r="D16" i="4"/>
  <c r="D15" i="4"/>
  <c r="D14" i="4"/>
  <c r="D13" i="4"/>
  <c r="D12" i="4"/>
  <c r="D11" i="4"/>
  <c r="D10" i="4"/>
  <c r="D9" i="4"/>
  <c r="D8" i="4"/>
  <c r="D7" i="4" l="1"/>
  <c r="C7" i="4"/>
  <c r="D14" i="2"/>
  <c r="B19" i="2" l="1"/>
  <c r="D9" i="2" l="1"/>
  <c r="B17" i="2"/>
  <c r="D18" i="2"/>
  <c r="D19" i="2"/>
  <c r="D20" i="2"/>
  <c r="D21" i="2"/>
  <c r="D10" i="2"/>
  <c r="D11" i="2"/>
  <c r="D12" i="2"/>
  <c r="D13" i="2"/>
  <c r="D15" i="2"/>
  <c r="D16" i="2"/>
  <c r="D8" i="2"/>
  <c r="C7" i="2" l="1"/>
  <c r="F16" i="1"/>
  <c r="F15" i="1"/>
  <c r="F10" i="1"/>
  <c r="F5" i="1"/>
  <c r="G4" i="1"/>
  <c r="E4" i="1"/>
  <c r="D7" i="2"/>
  <c r="B7" i="2"/>
  <c r="B3" i="2" s="1"/>
  <c r="C6" i="7" l="1"/>
  <c r="C4" i="7" s="1"/>
  <c r="F1" i="7" l="1"/>
</calcChain>
</file>

<file path=xl/sharedStrings.xml><?xml version="1.0" encoding="utf-8"?>
<sst xmlns="http://schemas.openxmlformats.org/spreadsheetml/2006/main" count="236" uniqueCount="136">
  <si>
    <t>Earned</t>
  </si>
  <si>
    <t>Unearned</t>
  </si>
  <si>
    <t>Balance Indebtedness</t>
  </si>
  <si>
    <t>Bal after loan</t>
  </si>
  <si>
    <t>Bal after expenses</t>
  </si>
  <si>
    <t>Tithe</t>
  </si>
  <si>
    <t>Home</t>
  </si>
  <si>
    <t>Self</t>
  </si>
  <si>
    <t>Gas</t>
  </si>
  <si>
    <t>Data</t>
  </si>
  <si>
    <t>Cable TV</t>
  </si>
  <si>
    <t>Fuel</t>
  </si>
  <si>
    <t>Dad</t>
  </si>
  <si>
    <t>Suzan Loan</t>
  </si>
  <si>
    <t>FF</t>
  </si>
  <si>
    <t>GTLoan</t>
  </si>
  <si>
    <t>AfterSchool</t>
  </si>
  <si>
    <t>Marvelous Teacher</t>
  </si>
  <si>
    <t>Total</t>
  </si>
  <si>
    <t>NCC Refund</t>
  </si>
  <si>
    <t>Expenses</t>
  </si>
  <si>
    <t>Spent</t>
  </si>
  <si>
    <t>Pending</t>
  </si>
  <si>
    <t>Budget</t>
  </si>
  <si>
    <t>Refund Ayodeji Babatunde</t>
  </si>
  <si>
    <t>Medical</t>
  </si>
  <si>
    <t>Sent to USD Acct</t>
  </si>
  <si>
    <t>Car Insurance</t>
  </si>
  <si>
    <t>Car repairs</t>
  </si>
  <si>
    <t>AY Fund with me as at July 30, 2021</t>
  </si>
  <si>
    <t>Summer School(Pec N Sam)</t>
  </si>
  <si>
    <t>From Pastor</t>
  </si>
  <si>
    <t>From Me</t>
  </si>
  <si>
    <t>Cow - Abutu</t>
  </si>
  <si>
    <t>Cow - Alex</t>
  </si>
  <si>
    <t>Cow - Chidinma</t>
  </si>
  <si>
    <t>Cow - Ayo</t>
  </si>
  <si>
    <t>Cow - Seed of Israel Parish</t>
  </si>
  <si>
    <t>Cow - Compassionate</t>
  </si>
  <si>
    <t>School Fees(Pec N Sam)</t>
  </si>
  <si>
    <t>Cow - Dominion Assembly</t>
  </si>
  <si>
    <t>Jameson Loan</t>
  </si>
  <si>
    <t>GT1</t>
  </si>
  <si>
    <t>GT2</t>
  </si>
  <si>
    <t>Gen Fuel</t>
  </si>
  <si>
    <t>Car Fuel</t>
  </si>
  <si>
    <t>Clothe</t>
  </si>
  <si>
    <t>Rice</t>
  </si>
  <si>
    <t>Pumping Machine</t>
  </si>
  <si>
    <t>H Bread</t>
  </si>
  <si>
    <t>C Bread</t>
  </si>
  <si>
    <t>Grossaries</t>
  </si>
  <si>
    <t>Offering</t>
  </si>
  <si>
    <t>After School</t>
  </si>
  <si>
    <t>GoTV</t>
  </si>
  <si>
    <t>Marve Teacher</t>
  </si>
  <si>
    <t>CSR</t>
  </si>
  <si>
    <t>Airtime</t>
  </si>
  <si>
    <t>Kuda</t>
  </si>
  <si>
    <t>Opay</t>
  </si>
  <si>
    <t>Required</t>
  </si>
  <si>
    <t>Suzan - Car Fuel</t>
  </si>
  <si>
    <t>Pet Control</t>
  </si>
  <si>
    <t>Children Clothe (Independence Day)</t>
  </si>
  <si>
    <t>Refund Jameson</t>
  </si>
  <si>
    <t>Savings</t>
  </si>
  <si>
    <t>Sent to Haggai</t>
  </si>
  <si>
    <t>Church Laptop Repairs</t>
  </si>
  <si>
    <t>Tithe Spent</t>
  </si>
  <si>
    <t>Bola</t>
  </si>
  <si>
    <t>Biola Ode Omu</t>
  </si>
  <si>
    <t>Funmi Books</t>
  </si>
  <si>
    <t>GTBank</t>
  </si>
  <si>
    <t>Grossaries Spent</t>
  </si>
  <si>
    <t>Rate</t>
  </si>
  <si>
    <t>Principal</t>
  </si>
  <si>
    <t xml:space="preserve">Interest </t>
  </si>
  <si>
    <t>Tenor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</si>
  <si>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</si>
  <si>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</si>
  <si>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</si>
  <si>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</si>
  <si>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</si>
  <si>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</si>
  <si>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</si>
  <si>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</si>
  <si>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</si>
  <si>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</si>
  <si>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</si>
  <si>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</si>
  <si>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</si>
  <si>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</si>
  <si>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</si>
  <si>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</si>
  <si>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</si>
  <si>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</si>
  <si>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</si>
  <si>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</si>
  <si>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</si>
  <si>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</si>
  <si>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</si>
  <si>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</si>
  <si>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</si>
  <si>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</si>
  <si>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</si>
  <si>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</si>
  <si>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</si>
  <si>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</si>
  <si>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</si>
  <si>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</si>
  <si>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</si>
  <si>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</si>
  <si>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</si>
  <si>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</si>
  <si>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</si>
  <si>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</si>
  <si>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</si>
  <si>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</si>
  <si>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</si>
  <si>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</si>
  <si>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</si>
  <si>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</si>
  <si>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</si>
  <si>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</si>
  <si>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</si>
  <si>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</si>
  <si>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flutes</t>
  </si>
  <si>
    <t>yoghut</t>
  </si>
  <si>
    <t>Pringles &amp; Co</t>
  </si>
  <si>
    <t>Snacks</t>
  </si>
  <si>
    <t>plentty tins</t>
  </si>
  <si>
    <t>kids chair</t>
  </si>
  <si>
    <t>Suzan</t>
  </si>
  <si>
    <t>October Outstanding</t>
  </si>
  <si>
    <t>To Haggai</t>
  </si>
  <si>
    <t>To Kuda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</si>
</sst>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horizontal="right"/>
    </xf>
    <xf numFmtId="0" fontId="2" fillId="0" borderId="0" xfId="0" applyFont="1"/>
    <xf numFmtId="43" fontId="0" fillId="0" borderId="0" xfId="0" applyNumberFormat="1"/>
    <xf numFmtId="4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4" fontId="0" fillId="0" borderId="0" xfId="0" applyNumberFormat="1"/>
    <xf numFmtId="43" fontId="0" fillId="0" borderId="0" xfId="1" applyFont="1" applyFill="1"/>
    <xf numFmtId="16" fontId="0" fillId="0" borderId="0" xfId="1" applyNumberFormat="1" applyFont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workbookViewId="0">
      <selection activeCell="E4" sqref="E4"/>
    </sheetView>
  </sheetViews>
  <sheetFormatPr defaultRowHeight="14.25" x14ac:dyDescent="0.45"/>
  <cols>
    <col min="4" max="4" width="17.86328125" bestFit="1" customWidth="1"/>
    <col min="5" max="5" width="12.265625" style="1" bestFit="1" customWidth="1"/>
    <col min="6" max="6" width="13.3984375" style="1" bestFit="1" customWidth="1"/>
    <col min="7" max="7" width="10.86328125" style="1" bestFit="1" customWidth="1"/>
  </cols>
  <sheetData>
    <row r="2" spans="4:7" x14ac:dyDescent="0.45">
      <c r="D2" t="s">
        <v>0</v>
      </c>
      <c r="E2" s="1">
        <v>542077.80000000005</v>
      </c>
      <c r="G2" s="1">
        <v>258881.95</v>
      </c>
    </row>
    <row r="3" spans="4:7" x14ac:dyDescent="0.45">
      <c r="D3" t="s">
        <v>1</v>
      </c>
      <c r="E3" s="1">
        <v>571594.64</v>
      </c>
      <c r="G3" s="1">
        <v>5731.8</v>
      </c>
    </row>
    <row r="4" spans="4:7" x14ac:dyDescent="0.45">
      <c r="D4" t="s">
        <v>2</v>
      </c>
      <c r="E4" s="1">
        <f>E3-E2</f>
        <v>29516.839999999967</v>
      </c>
      <c r="G4" s="1">
        <f>G3+G2</f>
        <v>264613.75</v>
      </c>
    </row>
    <row r="5" spans="4:7" x14ac:dyDescent="0.45">
      <c r="F5" s="1">
        <f>E4+G4</f>
        <v>294130.58999999997</v>
      </c>
    </row>
    <row r="6" spans="4:7" x14ac:dyDescent="0.45">
      <c r="E6" s="1">
        <v>2951684</v>
      </c>
    </row>
    <row r="8" spans="4:7" x14ac:dyDescent="0.45">
      <c r="F8" s="1">
        <v>793617.47</v>
      </c>
    </row>
    <row r="9" spans="4:7" x14ac:dyDescent="0.45">
      <c r="F9" s="1">
        <v>271224.53000000003</v>
      </c>
    </row>
    <row r="10" spans="4:7" x14ac:dyDescent="0.45">
      <c r="F10" s="1">
        <f>F9+F8</f>
        <v>1064842</v>
      </c>
    </row>
    <row r="12" spans="4:7" x14ac:dyDescent="0.45">
      <c r="F12" s="1">
        <v>1064842</v>
      </c>
    </row>
    <row r="15" spans="4:7" x14ac:dyDescent="0.45">
      <c r="F15" s="1">
        <f>271092.65</f>
        <v>271092.65000000002</v>
      </c>
    </row>
    <row r="16" spans="4:7" x14ac:dyDescent="0.45">
      <c r="F16" s="1">
        <f>F9-F15</f>
        <v>131.88000000000466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9" sqref="D19"/>
    </sheetView>
  </sheetViews>
  <sheetFormatPr defaultRowHeight="14.25" x14ac:dyDescent="0.45"/>
  <cols>
    <col min="1" max="1" width="21" style="1" bestFit="1" customWidth="1"/>
    <col min="2" max="2" width="12.265625" style="1" bestFit="1" customWidth="1"/>
    <col min="3" max="3" width="11.59765625" style="1" bestFit="1" customWidth="1"/>
    <col min="4" max="4" width="10.86328125" style="1" bestFit="1" customWidth="1"/>
    <col min="6" max="6" width="9.86328125" bestFit="1" customWidth="1"/>
  </cols>
  <sheetData>
    <row r="2" spans="1:7" x14ac:dyDescent="0.45">
      <c r="A2" s="1" t="s">
        <v>3</v>
      </c>
      <c r="B2" s="1">
        <v>617920.05000000005</v>
      </c>
    </row>
    <row r="3" spans="1:7" x14ac:dyDescent="0.45">
      <c r="A3" s="1" t="s">
        <v>4</v>
      </c>
      <c r="B3" s="1">
        <f>B2-B7</f>
        <v>9500</v>
      </c>
    </row>
    <row r="5" spans="1:7" x14ac:dyDescent="0.45">
      <c r="B5" s="11" t="s">
        <v>23</v>
      </c>
      <c r="C5" s="11"/>
      <c r="D5" s="11"/>
    </row>
    <row r="6" spans="1:7" x14ac:dyDescent="0.45">
      <c r="B6" s="2" t="s">
        <v>20</v>
      </c>
      <c r="C6" s="2" t="s">
        <v>21</v>
      </c>
      <c r="D6" s="2" t="s">
        <v>22</v>
      </c>
    </row>
    <row r="7" spans="1:7" s="4" customFormat="1" x14ac:dyDescent="0.45">
      <c r="A7" s="3" t="s">
        <v>18</v>
      </c>
      <c r="B7" s="2">
        <f>SUM(B8:B26)</f>
        <v>608420.05000000005</v>
      </c>
      <c r="C7" s="2">
        <f>SUM(C8:C26)</f>
        <v>602630</v>
      </c>
      <c r="D7" s="2">
        <f>SUM(D8:D26)</f>
        <v>5790.0500000000466</v>
      </c>
    </row>
    <row r="8" spans="1:7" x14ac:dyDescent="0.45">
      <c r="A8" s="1" t="s">
        <v>5</v>
      </c>
      <c r="B8" s="1">
        <v>62000</v>
      </c>
      <c r="C8" s="1">
        <v>62000</v>
      </c>
      <c r="D8" s="1">
        <f>B8-C8</f>
        <v>0</v>
      </c>
    </row>
    <row r="9" spans="1:7" x14ac:dyDescent="0.45">
      <c r="A9" s="1" t="s">
        <v>6</v>
      </c>
      <c r="B9" s="1">
        <v>60000</v>
      </c>
      <c r="C9" s="1">
        <v>60000</v>
      </c>
      <c r="D9" s="1">
        <f t="shared" ref="D9:D21" si="0">B9-C9</f>
        <v>0</v>
      </c>
    </row>
    <row r="10" spans="1:7" x14ac:dyDescent="0.45">
      <c r="A10" s="1" t="s">
        <v>7</v>
      </c>
      <c r="B10" s="1">
        <v>40000</v>
      </c>
      <c r="C10" s="1">
        <f>9600+9000+1500+2100+3100+8000+8000+3300+1000+600+3000</f>
        <v>49200</v>
      </c>
      <c r="D10" s="1">
        <f t="shared" si="0"/>
        <v>-9200</v>
      </c>
    </row>
    <row r="11" spans="1:7" x14ac:dyDescent="0.45">
      <c r="A11" s="1" t="s">
        <v>8</v>
      </c>
      <c r="B11" s="1">
        <v>5000</v>
      </c>
      <c r="C11" s="1">
        <v>5000</v>
      </c>
      <c r="D11" s="1">
        <f t="shared" si="0"/>
        <v>0</v>
      </c>
    </row>
    <row r="12" spans="1:7" x14ac:dyDescent="0.45">
      <c r="A12" s="1" t="s">
        <v>9</v>
      </c>
      <c r="B12" s="1">
        <v>10000</v>
      </c>
      <c r="C12" s="1">
        <v>10000</v>
      </c>
      <c r="D12" s="1">
        <f t="shared" si="0"/>
        <v>0</v>
      </c>
    </row>
    <row r="13" spans="1:7" x14ac:dyDescent="0.45">
      <c r="A13" s="1" t="s">
        <v>10</v>
      </c>
      <c r="B13" s="1">
        <v>4000</v>
      </c>
      <c r="C13" s="1">
        <v>4000</v>
      </c>
      <c r="D13" s="1">
        <f t="shared" si="0"/>
        <v>0</v>
      </c>
    </row>
    <row r="14" spans="1:7" x14ac:dyDescent="0.45">
      <c r="A14" s="1" t="s">
        <v>11</v>
      </c>
      <c r="B14" s="1">
        <v>32000</v>
      </c>
      <c r="C14" s="1">
        <f>9000+6410+9000+5000</f>
        <v>29410</v>
      </c>
      <c r="D14" s="1">
        <f>B14-C14</f>
        <v>2590</v>
      </c>
    </row>
    <row r="15" spans="1:7" x14ac:dyDescent="0.45">
      <c r="A15" s="1" t="s">
        <v>12</v>
      </c>
      <c r="B15" s="1">
        <v>20000</v>
      </c>
      <c r="C15" s="1">
        <f>2500+10000-2900</f>
        <v>9600</v>
      </c>
      <c r="D15" s="1">
        <f t="shared" si="0"/>
        <v>10400</v>
      </c>
    </row>
    <row r="16" spans="1:7" x14ac:dyDescent="0.45">
      <c r="A16" s="1" t="s">
        <v>13</v>
      </c>
      <c r="B16" s="1">
        <v>29000</v>
      </c>
      <c r="C16" s="1">
        <v>29000</v>
      </c>
      <c r="D16" s="1">
        <f t="shared" si="0"/>
        <v>0</v>
      </c>
      <c r="G16" s="5"/>
    </row>
    <row r="17" spans="1:6" x14ac:dyDescent="0.45">
      <c r="A17" s="1" t="s">
        <v>14</v>
      </c>
      <c r="B17" s="1">
        <f>B2-550000</f>
        <v>67920.050000000047</v>
      </c>
      <c r="C17" s="1">
        <f>40000+11000+(31500-(11020+3560))</f>
        <v>67920</v>
      </c>
      <c r="D17" s="1">
        <f>B17-C17</f>
        <v>5.0000000046566129E-2</v>
      </c>
      <c r="F17" s="5"/>
    </row>
    <row r="18" spans="1:6" x14ac:dyDescent="0.45">
      <c r="A18" s="1" t="s">
        <v>15</v>
      </c>
      <c r="B18" s="1">
        <v>155000</v>
      </c>
      <c r="C18" s="1">
        <v>155000</v>
      </c>
      <c r="D18" s="1">
        <f>B18-C18</f>
        <v>0</v>
      </c>
    </row>
    <row r="19" spans="1:6" x14ac:dyDescent="0.45">
      <c r="A19" s="1" t="s">
        <v>16</v>
      </c>
      <c r="B19" s="1">
        <f>(25000/2)+2000</f>
        <v>14500</v>
      </c>
      <c r="C19" s="1">
        <v>12500</v>
      </c>
      <c r="D19" s="1">
        <f t="shared" si="0"/>
        <v>2000</v>
      </c>
    </row>
    <row r="20" spans="1:6" x14ac:dyDescent="0.45">
      <c r="A20" s="1" t="s">
        <v>17</v>
      </c>
      <c r="B20" s="1">
        <v>9000</v>
      </c>
      <c r="C20" s="1">
        <v>9000</v>
      </c>
      <c r="D20" s="1">
        <f t="shared" si="0"/>
        <v>0</v>
      </c>
    </row>
    <row r="21" spans="1:6" x14ac:dyDescent="0.45">
      <c r="A21" s="1" t="s">
        <v>19</v>
      </c>
      <c r="B21" s="1">
        <v>100000</v>
      </c>
      <c r="C21" s="1">
        <v>100000</v>
      </c>
      <c r="D21" s="1">
        <f t="shared" si="0"/>
        <v>0</v>
      </c>
    </row>
  </sheetData>
  <mergeCells count="1"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C11" sqref="C11"/>
    </sheetView>
  </sheetViews>
  <sheetFormatPr defaultRowHeight="14.25" x14ac:dyDescent="0.45"/>
  <cols>
    <col min="1" max="1" width="23" style="1" bestFit="1" customWidth="1"/>
    <col min="2" max="2" width="12.265625" style="1" bestFit="1" customWidth="1"/>
    <col min="3" max="3" width="10.86328125" style="1" bestFit="1" customWidth="1"/>
    <col min="4" max="4" width="11.59765625" style="1" bestFit="1" customWidth="1"/>
    <col min="7" max="7" width="12.265625" style="1" customWidth="1"/>
  </cols>
  <sheetData>
    <row r="2" spans="1:7" x14ac:dyDescent="0.45">
      <c r="A2" s="1" t="s">
        <v>3</v>
      </c>
      <c r="B2" s="1">
        <v>617920.05000000005</v>
      </c>
      <c r="G2" s="1">
        <v>259000</v>
      </c>
    </row>
    <row r="3" spans="1:7" x14ac:dyDescent="0.45">
      <c r="A3" s="1" t="s">
        <v>4</v>
      </c>
      <c r="B3" s="1">
        <f>B2-B7</f>
        <v>-7079.9499999999534</v>
      </c>
      <c r="G3" s="1">
        <f>G2-D17</f>
        <v>104000</v>
      </c>
    </row>
    <row r="5" spans="1:7" x14ac:dyDescent="0.45">
      <c r="B5" s="11" t="s">
        <v>23</v>
      </c>
      <c r="C5" s="11"/>
      <c r="D5" s="11"/>
      <c r="G5" s="1">
        <f>617000-G7</f>
        <v>258088.76</v>
      </c>
    </row>
    <row r="6" spans="1:7" x14ac:dyDescent="0.45">
      <c r="B6" s="2" t="s">
        <v>20</v>
      </c>
      <c r="C6" s="2" t="s">
        <v>21</v>
      </c>
      <c r="D6" s="2" t="s">
        <v>22</v>
      </c>
    </row>
    <row r="7" spans="1:7" s="4" customFormat="1" x14ac:dyDescent="0.45">
      <c r="A7" s="3" t="s">
        <v>18</v>
      </c>
      <c r="B7" s="2">
        <f>SUM(B8:B25)</f>
        <v>625000</v>
      </c>
      <c r="C7" s="2">
        <f>SUM(C8:C25)</f>
        <v>354100</v>
      </c>
      <c r="D7" s="2">
        <f>SUM(D8:D25)</f>
        <v>270900</v>
      </c>
      <c r="G7" s="2">
        <f>SUM(G8:G50)</f>
        <v>358911.24</v>
      </c>
    </row>
    <row r="8" spans="1:7" x14ac:dyDescent="0.45">
      <c r="A8" s="1" t="s">
        <v>5</v>
      </c>
      <c r="B8" s="1">
        <v>62000</v>
      </c>
      <c r="C8" s="1">
        <v>62000</v>
      </c>
      <c r="D8" s="1">
        <f>B8-C8</f>
        <v>0</v>
      </c>
      <c r="G8" s="1">
        <v>120000</v>
      </c>
    </row>
    <row r="9" spans="1:7" x14ac:dyDescent="0.45">
      <c r="A9" s="1" t="s">
        <v>6</v>
      </c>
      <c r="B9" s="1">
        <v>60000</v>
      </c>
      <c r="C9" s="1">
        <v>21000</v>
      </c>
      <c r="D9" s="1">
        <f t="shared" ref="D9:D22" si="0">B9-C9</f>
        <v>39000</v>
      </c>
      <c r="G9" s="1">
        <v>62000</v>
      </c>
    </row>
    <row r="10" spans="1:7" x14ac:dyDescent="0.45">
      <c r="A10" s="1" t="s">
        <v>7</v>
      </c>
      <c r="B10" s="1">
        <v>40000</v>
      </c>
      <c r="C10" s="1">
        <f>5100+5000</f>
        <v>10100</v>
      </c>
      <c r="D10" s="1">
        <f t="shared" si="0"/>
        <v>29900</v>
      </c>
      <c r="G10" s="1">
        <v>44000</v>
      </c>
    </row>
    <row r="11" spans="1:7" x14ac:dyDescent="0.45">
      <c r="A11" s="1" t="s">
        <v>8</v>
      </c>
      <c r="B11" s="1">
        <v>5000</v>
      </c>
      <c r="C11" s="1">
        <v>5000</v>
      </c>
      <c r="D11" s="1">
        <f t="shared" si="0"/>
        <v>0</v>
      </c>
      <c r="G11" s="1">
        <v>20000</v>
      </c>
    </row>
    <row r="12" spans="1:7" x14ac:dyDescent="0.45">
      <c r="A12" s="1" t="s">
        <v>9</v>
      </c>
      <c r="B12" s="1">
        <v>10000</v>
      </c>
      <c r="D12" s="1">
        <f t="shared" si="0"/>
        <v>10000</v>
      </c>
      <c r="G12" s="1">
        <v>18000</v>
      </c>
    </row>
    <row r="13" spans="1:7" x14ac:dyDescent="0.45">
      <c r="A13" s="1" t="s">
        <v>10</v>
      </c>
      <c r="B13" s="1">
        <v>4000</v>
      </c>
      <c r="C13" s="1">
        <v>4000</v>
      </c>
      <c r="D13" s="1">
        <f t="shared" si="0"/>
        <v>0</v>
      </c>
      <c r="G13" s="1">
        <v>3000</v>
      </c>
    </row>
    <row r="14" spans="1:7" x14ac:dyDescent="0.45">
      <c r="A14" s="1" t="s">
        <v>11</v>
      </c>
      <c r="B14" s="1">
        <v>32000</v>
      </c>
      <c r="D14" s="1">
        <f>B14-C14</f>
        <v>32000</v>
      </c>
      <c r="G14" s="1">
        <v>5100</v>
      </c>
    </row>
    <row r="15" spans="1:7" x14ac:dyDescent="0.45">
      <c r="A15" s="1" t="s">
        <v>12</v>
      </c>
      <c r="B15" s="1">
        <v>5000</v>
      </c>
      <c r="D15" s="1">
        <f t="shared" si="0"/>
        <v>5000</v>
      </c>
      <c r="G15" s="1">
        <v>27600</v>
      </c>
    </row>
    <row r="16" spans="1:7" x14ac:dyDescent="0.45">
      <c r="A16" s="1" t="s">
        <v>13</v>
      </c>
      <c r="B16" s="1">
        <v>29000</v>
      </c>
      <c r="C16" s="1">
        <v>29000</v>
      </c>
      <c r="D16" s="1">
        <f t="shared" si="0"/>
        <v>0</v>
      </c>
      <c r="G16" s="1">
        <v>9000</v>
      </c>
    </row>
    <row r="17" spans="1:7" x14ac:dyDescent="0.45">
      <c r="A17" s="1" t="s">
        <v>15</v>
      </c>
      <c r="B17" s="1">
        <v>155000</v>
      </c>
      <c r="D17" s="1">
        <f>B17-C17</f>
        <v>155000</v>
      </c>
      <c r="G17" s="1">
        <v>10000</v>
      </c>
    </row>
    <row r="18" spans="1:7" x14ac:dyDescent="0.45">
      <c r="A18" s="1" t="s">
        <v>16</v>
      </c>
      <c r="B18" s="1">
        <v>10000</v>
      </c>
      <c r="C18" s="1">
        <v>10000</v>
      </c>
      <c r="D18" s="1">
        <f t="shared" si="0"/>
        <v>0</v>
      </c>
      <c r="G18" s="1">
        <v>25</v>
      </c>
    </row>
    <row r="19" spans="1:7" x14ac:dyDescent="0.45">
      <c r="A19" s="1" t="s">
        <v>17</v>
      </c>
      <c r="B19" s="1">
        <v>9000</v>
      </c>
      <c r="C19" s="1">
        <v>9000</v>
      </c>
      <c r="D19" s="1">
        <f t="shared" si="0"/>
        <v>0</v>
      </c>
      <c r="G19" s="1">
        <v>1.87</v>
      </c>
    </row>
    <row r="20" spans="1:7" x14ac:dyDescent="0.45">
      <c r="A20" s="1" t="s">
        <v>24</v>
      </c>
      <c r="B20" s="1">
        <v>120000</v>
      </c>
      <c r="C20" s="1">
        <v>120000</v>
      </c>
      <c r="D20" s="1">
        <f t="shared" si="0"/>
        <v>0</v>
      </c>
      <c r="G20" s="1">
        <v>1.87</v>
      </c>
    </row>
    <row r="21" spans="1:7" x14ac:dyDescent="0.45">
      <c r="A21" s="1" t="s">
        <v>25</v>
      </c>
      <c r="B21" s="1">
        <v>40000</v>
      </c>
      <c r="C21" s="1">
        <v>40000</v>
      </c>
      <c r="D21" s="1">
        <f t="shared" si="0"/>
        <v>0</v>
      </c>
      <c r="G21" s="1">
        <v>25</v>
      </c>
    </row>
    <row r="22" spans="1:7" x14ac:dyDescent="0.45">
      <c r="A22" s="1" t="s">
        <v>26</v>
      </c>
      <c r="B22" s="1">
        <v>44000</v>
      </c>
      <c r="C22" s="1">
        <v>44000</v>
      </c>
      <c r="D22" s="1">
        <f t="shared" si="0"/>
        <v>0</v>
      </c>
      <c r="G22" s="1">
        <v>53.75</v>
      </c>
    </row>
    <row r="23" spans="1:7" x14ac:dyDescent="0.45">
      <c r="G23" s="1">
        <v>50</v>
      </c>
    </row>
    <row r="24" spans="1:7" x14ac:dyDescent="0.45">
      <c r="G24" s="1">
        <v>53.75</v>
      </c>
    </row>
    <row r="25" spans="1:7" x14ac:dyDescent="0.45">
      <c r="G25" s="1">
        <v>40000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10" sqref="L10"/>
    </sheetView>
  </sheetViews>
  <sheetFormatPr defaultRowHeight="14.25" x14ac:dyDescent="0.45"/>
  <cols>
    <col min="1" max="1" width="23" style="1" bestFit="1" customWidth="1"/>
    <col min="2" max="2" width="12.265625" style="1" bestFit="1" customWidth="1"/>
    <col min="3" max="3" width="10.86328125" style="1" bestFit="1" customWidth="1"/>
    <col min="4" max="4" width="11.59765625" style="1" bestFit="1" customWidth="1"/>
    <col min="7" max="7" width="12.265625" style="1" customWidth="1"/>
    <col min="9" max="9" width="9.86328125" bestFit="1" customWidth="1"/>
    <col min="10" max="10" width="10.86328125" bestFit="1" customWidth="1"/>
    <col min="11" max="11" width="30.59765625" style="1" bestFit="1" customWidth="1"/>
    <col min="12" max="12" width="10.86328125" style="1" bestFit="1" customWidth="1"/>
  </cols>
  <sheetData>
    <row r="1" spans="1:12" x14ac:dyDescent="0.45">
      <c r="B1" s="1">
        <f>647578.71+30000</f>
        <v>677578.71</v>
      </c>
      <c r="C1" s="1">
        <f>B1-B2</f>
        <v>59658.659999999916</v>
      </c>
    </row>
    <row r="2" spans="1:12" x14ac:dyDescent="0.45">
      <c r="A2" s="1" t="s">
        <v>3</v>
      </c>
      <c r="B2" s="1">
        <v>617920.05000000005</v>
      </c>
      <c r="J2" s="5">
        <f>379000-J3</f>
        <v>125341.34000000008</v>
      </c>
    </row>
    <row r="3" spans="1:12" x14ac:dyDescent="0.45">
      <c r="A3" s="1" t="s">
        <v>4</v>
      </c>
      <c r="B3" s="1">
        <f>B1-B7</f>
        <v>-29579.949999999953</v>
      </c>
      <c r="J3" s="5">
        <f>L10</f>
        <v>253658.65999999992</v>
      </c>
    </row>
    <row r="4" spans="1:12" x14ac:dyDescent="0.45">
      <c r="D4" s="1">
        <f>B21+B8</f>
        <v>121658.65999999992</v>
      </c>
    </row>
    <row r="5" spans="1:12" x14ac:dyDescent="0.45">
      <c r="B5" s="11" t="s">
        <v>23</v>
      </c>
      <c r="C5" s="11"/>
      <c r="D5" s="11"/>
      <c r="G5" s="1">
        <f>J2-36000-32000-28000-8000-20000+36000+12000</f>
        <v>49341.340000000084</v>
      </c>
      <c r="J5" s="5">
        <f>L10-4000</f>
        <v>249658.65999999992</v>
      </c>
      <c r="K5" s="1">
        <f>99+250</f>
        <v>349</v>
      </c>
    </row>
    <row r="6" spans="1:12" x14ac:dyDescent="0.45">
      <c r="B6" s="2" t="s">
        <v>20</v>
      </c>
      <c r="C6" s="2" t="s">
        <v>21</v>
      </c>
      <c r="D6" s="2" t="s">
        <v>22</v>
      </c>
      <c r="K6" s="1">
        <f>K5*500</f>
        <v>174500</v>
      </c>
    </row>
    <row r="7" spans="1:12" s="4" customFormat="1" x14ac:dyDescent="0.45">
      <c r="A7" s="3" t="s">
        <v>18</v>
      </c>
      <c r="B7" s="2">
        <f>SUM(B8:B45)</f>
        <v>707158.65999999992</v>
      </c>
      <c r="C7" s="2">
        <f>SUM(C8:C45)</f>
        <v>518488.65999999992</v>
      </c>
      <c r="D7" s="2">
        <f>SUM(D8:D45)</f>
        <v>188670</v>
      </c>
      <c r="G7" s="2"/>
      <c r="K7" s="2"/>
      <c r="L7" s="2"/>
    </row>
    <row r="8" spans="1:12" x14ac:dyDescent="0.45">
      <c r="A8" s="1" t="s">
        <v>5</v>
      </c>
      <c r="B8" s="1">
        <v>62000</v>
      </c>
      <c r="C8" s="1">
        <f>B8</f>
        <v>62000</v>
      </c>
      <c r="D8" s="1">
        <f>B8-C8</f>
        <v>0</v>
      </c>
      <c r="K8" s="1" t="s">
        <v>29</v>
      </c>
      <c r="L8" s="1">
        <v>270000</v>
      </c>
    </row>
    <row r="9" spans="1:12" x14ac:dyDescent="0.45">
      <c r="A9" s="1" t="s">
        <v>6</v>
      </c>
      <c r="B9" s="1">
        <v>80000</v>
      </c>
      <c r="C9" s="1">
        <f>44000+27000</f>
        <v>71000</v>
      </c>
      <c r="D9" s="1">
        <f t="shared" ref="D9:D42" si="0">B9-C9</f>
        <v>9000</v>
      </c>
    </row>
    <row r="10" spans="1:12" x14ac:dyDescent="0.45">
      <c r="A10" s="1" t="s">
        <v>7</v>
      </c>
      <c r="B10" s="1">
        <v>40000</v>
      </c>
      <c r="C10" s="1">
        <v>7230</v>
      </c>
      <c r="D10" s="1">
        <f t="shared" si="0"/>
        <v>32770</v>
      </c>
      <c r="L10" s="2">
        <f>SUM(L11:L30)</f>
        <v>253658.65999999992</v>
      </c>
    </row>
    <row r="11" spans="1:12" x14ac:dyDescent="0.45">
      <c r="A11" s="1" t="s">
        <v>8</v>
      </c>
      <c r="B11" s="1">
        <v>5500</v>
      </c>
      <c r="C11" s="1">
        <v>5500</v>
      </c>
      <c r="D11" s="1">
        <f t="shared" si="0"/>
        <v>0</v>
      </c>
      <c r="K11" s="1" t="s">
        <v>31</v>
      </c>
      <c r="L11" s="1">
        <v>100000</v>
      </c>
    </row>
    <row r="12" spans="1:12" x14ac:dyDescent="0.45">
      <c r="A12" s="1" t="s">
        <v>9</v>
      </c>
      <c r="B12" s="1">
        <v>18000</v>
      </c>
      <c r="C12" s="1">
        <v>18000</v>
      </c>
      <c r="D12" s="1">
        <f t="shared" si="0"/>
        <v>0</v>
      </c>
      <c r="K12" s="1" t="s">
        <v>32</v>
      </c>
      <c r="L12" s="1">
        <f>D4</f>
        <v>121658.65999999992</v>
      </c>
    </row>
    <row r="13" spans="1:12" x14ac:dyDescent="0.45">
      <c r="A13" s="1" t="s">
        <v>10</v>
      </c>
      <c r="B13" s="1">
        <v>4000</v>
      </c>
      <c r="C13" s="1">
        <v>4000</v>
      </c>
      <c r="D13" s="1">
        <f t="shared" si="0"/>
        <v>0</v>
      </c>
      <c r="K13" s="1" t="s">
        <v>33</v>
      </c>
      <c r="L13" s="1">
        <v>5000</v>
      </c>
    </row>
    <row r="14" spans="1:12" x14ac:dyDescent="0.45">
      <c r="A14" s="1" t="s">
        <v>11</v>
      </c>
      <c r="B14" s="1">
        <v>32000</v>
      </c>
      <c r="C14" s="1">
        <f>4000+6000</f>
        <v>10000</v>
      </c>
      <c r="D14" s="1">
        <f>B14-C14</f>
        <v>22000</v>
      </c>
      <c r="K14" s="1" t="s">
        <v>34</v>
      </c>
      <c r="L14" s="1">
        <v>3000</v>
      </c>
    </row>
    <row r="15" spans="1:12" x14ac:dyDescent="0.45">
      <c r="A15" s="1" t="s">
        <v>12</v>
      </c>
      <c r="B15" s="1">
        <v>10000</v>
      </c>
      <c r="C15" s="1">
        <v>5100</v>
      </c>
      <c r="D15" s="1">
        <f t="shared" si="0"/>
        <v>4900</v>
      </c>
      <c r="K15" s="1" t="s">
        <v>35</v>
      </c>
      <c r="L15" s="1">
        <v>2000</v>
      </c>
    </row>
    <row r="16" spans="1:12" x14ac:dyDescent="0.45">
      <c r="A16" s="1" t="s">
        <v>13</v>
      </c>
      <c r="B16" s="1">
        <v>29000</v>
      </c>
      <c r="C16" s="1">
        <v>29000</v>
      </c>
      <c r="D16" s="1">
        <f t="shared" si="0"/>
        <v>0</v>
      </c>
      <c r="K16" s="1" t="s">
        <v>36</v>
      </c>
      <c r="L16" s="1">
        <v>2000</v>
      </c>
    </row>
    <row r="17" spans="1:12" x14ac:dyDescent="0.45">
      <c r="A17" s="1" t="s">
        <v>15</v>
      </c>
      <c r="B17" s="1">
        <v>155000</v>
      </c>
      <c r="C17" s="1">
        <v>155000</v>
      </c>
      <c r="D17" s="1">
        <f>B17-C17</f>
        <v>0</v>
      </c>
      <c r="K17" s="1" t="s">
        <v>37</v>
      </c>
      <c r="L17" s="1">
        <v>10000</v>
      </c>
    </row>
    <row r="18" spans="1:12" x14ac:dyDescent="0.45">
      <c r="A18" s="1" t="s">
        <v>16</v>
      </c>
      <c r="B18" s="1">
        <v>8000</v>
      </c>
      <c r="C18" s="1">
        <v>8000</v>
      </c>
      <c r="D18" s="1">
        <f t="shared" si="0"/>
        <v>0</v>
      </c>
      <c r="K18" s="1" t="s">
        <v>38</v>
      </c>
      <c r="L18" s="1">
        <v>5000</v>
      </c>
    </row>
    <row r="19" spans="1:12" x14ac:dyDescent="0.45">
      <c r="A19" s="1" t="s">
        <v>17</v>
      </c>
      <c r="B19" s="1">
        <v>9000</v>
      </c>
      <c r="C19" s="1">
        <v>9000</v>
      </c>
      <c r="D19" s="1">
        <f t="shared" si="0"/>
        <v>0</v>
      </c>
      <c r="K19" s="1" t="s">
        <v>40</v>
      </c>
      <c r="L19" s="1">
        <v>5000</v>
      </c>
    </row>
    <row r="20" spans="1:12" x14ac:dyDescent="0.45">
      <c r="A20" s="1" t="s">
        <v>24</v>
      </c>
      <c r="B20" s="1">
        <v>120000</v>
      </c>
      <c r="D20" s="1">
        <f t="shared" si="0"/>
        <v>120000</v>
      </c>
    </row>
    <row r="21" spans="1:12" x14ac:dyDescent="0.45">
      <c r="A21" s="1" t="s">
        <v>14</v>
      </c>
      <c r="B21" s="1">
        <f>C1</f>
        <v>59658.659999999916</v>
      </c>
      <c r="C21" s="1">
        <f>B21</f>
        <v>59658.659999999916</v>
      </c>
      <c r="D21" s="1">
        <f t="shared" si="0"/>
        <v>0</v>
      </c>
    </row>
    <row r="22" spans="1:12" x14ac:dyDescent="0.45">
      <c r="A22" s="1" t="s">
        <v>27</v>
      </c>
      <c r="B22" s="1">
        <v>30000</v>
      </c>
      <c r="C22" s="1">
        <v>30000</v>
      </c>
      <c r="D22" s="1">
        <f t="shared" si="0"/>
        <v>0</v>
      </c>
    </row>
    <row r="23" spans="1:12" x14ac:dyDescent="0.45">
      <c r="A23" s="1" t="s">
        <v>28</v>
      </c>
      <c r="B23" s="1">
        <v>25000</v>
      </c>
      <c r="C23" s="1">
        <f>15000+10000</f>
        <v>25000</v>
      </c>
      <c r="D23" s="1">
        <f t="shared" si="0"/>
        <v>0</v>
      </c>
    </row>
    <row r="24" spans="1:12" x14ac:dyDescent="0.45">
      <c r="A24" s="1" t="s">
        <v>30</v>
      </c>
      <c r="B24" s="1">
        <v>20000</v>
      </c>
      <c r="C24" s="1">
        <v>20000</v>
      </c>
      <c r="D24" s="1">
        <f t="shared" si="0"/>
        <v>0</v>
      </c>
      <c r="I24" s="5"/>
    </row>
    <row r="25" spans="1:12" x14ac:dyDescent="0.45">
      <c r="D25" s="1">
        <f t="shared" si="0"/>
        <v>0</v>
      </c>
    </row>
    <row r="26" spans="1:12" x14ac:dyDescent="0.45">
      <c r="D26" s="1">
        <f t="shared" si="0"/>
        <v>0</v>
      </c>
    </row>
    <row r="27" spans="1:12" x14ac:dyDescent="0.45">
      <c r="D27" s="1">
        <f t="shared" si="0"/>
        <v>0</v>
      </c>
    </row>
    <row r="28" spans="1:12" x14ac:dyDescent="0.45">
      <c r="D28" s="1">
        <f t="shared" si="0"/>
        <v>0</v>
      </c>
    </row>
    <row r="29" spans="1:12" x14ac:dyDescent="0.45">
      <c r="D29" s="1">
        <f t="shared" si="0"/>
        <v>0</v>
      </c>
    </row>
    <row r="30" spans="1:12" x14ac:dyDescent="0.45">
      <c r="D30" s="1">
        <f t="shared" si="0"/>
        <v>0</v>
      </c>
    </row>
    <row r="31" spans="1:12" x14ac:dyDescent="0.45">
      <c r="D31" s="1">
        <f t="shared" si="0"/>
        <v>0</v>
      </c>
    </row>
    <row r="32" spans="1:12" x14ac:dyDescent="0.45">
      <c r="D32" s="1">
        <f t="shared" si="0"/>
        <v>0</v>
      </c>
    </row>
    <row r="33" spans="4:4" x14ac:dyDescent="0.45">
      <c r="D33" s="1">
        <f t="shared" si="0"/>
        <v>0</v>
      </c>
    </row>
    <row r="34" spans="4:4" ht="15" x14ac:dyDescent="0.25">
      <c r="D34" s="1">
        <f t="shared" si="0"/>
        <v>0</v>
      </c>
    </row>
    <row r="35" spans="4:4" ht="15" x14ac:dyDescent="0.25">
      <c r="D35" s="1">
        <f t="shared" si="0"/>
        <v>0</v>
      </c>
    </row>
    <row r="36" spans="4:4" x14ac:dyDescent="0.45">
      <c r="D36" s="1">
        <f t="shared" si="0"/>
        <v>0</v>
      </c>
    </row>
    <row r="37" spans="4:4" x14ac:dyDescent="0.45">
      <c r="D37" s="1">
        <f t="shared" si="0"/>
        <v>0</v>
      </c>
    </row>
    <row r="38" spans="4:4" x14ac:dyDescent="0.45">
      <c r="D38" s="1">
        <f t="shared" si="0"/>
        <v>0</v>
      </c>
    </row>
    <row r="39" spans="4:4" x14ac:dyDescent="0.45">
      <c r="D39" s="1">
        <f t="shared" si="0"/>
        <v>0</v>
      </c>
    </row>
    <row r="40" spans="4:4" x14ac:dyDescent="0.45">
      <c r="D40" s="1">
        <f t="shared" si="0"/>
        <v>0</v>
      </c>
    </row>
    <row r="41" spans="4:4" x14ac:dyDescent="0.45">
      <c r="D41" s="1">
        <f t="shared" si="0"/>
        <v>0</v>
      </c>
    </row>
    <row r="42" spans="4:4" x14ac:dyDescent="0.45">
      <c r="D42" s="1">
        <f t="shared" si="0"/>
        <v>0</v>
      </c>
    </row>
  </sheetData>
  <mergeCells count="1">
    <mergeCell ref="B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22" sqref="B22"/>
    </sheetView>
  </sheetViews>
  <sheetFormatPr defaultRowHeight="14.25" x14ac:dyDescent="0.45"/>
  <cols>
    <col min="1" max="1" width="23" style="1" bestFit="1" customWidth="1"/>
    <col min="2" max="2" width="12.265625" style="1" bestFit="1" customWidth="1"/>
    <col min="3" max="3" width="10.86328125" style="1" bestFit="1" customWidth="1"/>
    <col min="4" max="4" width="11.59765625" style="1" bestFit="1" customWidth="1"/>
    <col min="7" max="7" width="12.265625" style="1" customWidth="1"/>
    <col min="9" max="9" width="9.86328125" bestFit="1" customWidth="1"/>
    <col min="10" max="10" width="10.86328125" bestFit="1" customWidth="1"/>
    <col min="11" max="11" width="30.59765625" style="1" bestFit="1" customWidth="1"/>
    <col min="12" max="12" width="10.86328125" style="1" bestFit="1" customWidth="1"/>
  </cols>
  <sheetData>
    <row r="1" spans="1:12" x14ac:dyDescent="0.45">
      <c r="B1" s="1">
        <f>647578.71+30000</f>
        <v>677578.71</v>
      </c>
      <c r="C1" s="1">
        <f>B1-B2</f>
        <v>59658.659999999916</v>
      </c>
    </row>
    <row r="2" spans="1:12" x14ac:dyDescent="0.45">
      <c r="A2" s="1" t="s">
        <v>3</v>
      </c>
      <c r="B2" s="1">
        <v>617920.05000000005</v>
      </c>
      <c r="J2" s="5"/>
    </row>
    <row r="3" spans="1:12" x14ac:dyDescent="0.45">
      <c r="A3" s="1" t="s">
        <v>4</v>
      </c>
      <c r="B3" s="1">
        <f>B1-B7</f>
        <v>-115679.16100000008</v>
      </c>
      <c r="J3" s="5"/>
    </row>
    <row r="5" spans="1:12" x14ac:dyDescent="0.45">
      <c r="B5" s="11" t="s">
        <v>23</v>
      </c>
      <c r="C5" s="11"/>
      <c r="D5" s="11"/>
    </row>
    <row r="6" spans="1:12" x14ac:dyDescent="0.45">
      <c r="B6" s="2" t="s">
        <v>20</v>
      </c>
      <c r="C6" s="2" t="s">
        <v>21</v>
      </c>
      <c r="D6" s="2" t="s">
        <v>22</v>
      </c>
    </row>
    <row r="7" spans="1:12" s="4" customFormat="1" x14ac:dyDescent="0.45">
      <c r="A7" s="3" t="s">
        <v>18</v>
      </c>
      <c r="B7" s="2">
        <f>SUM(B8:B39)</f>
        <v>793257.87100000004</v>
      </c>
      <c r="C7" s="2">
        <f>SUM(C8:C39)</f>
        <v>339257.87099999998</v>
      </c>
      <c r="D7" s="2">
        <f>SUM(D8:D39)</f>
        <v>454000</v>
      </c>
      <c r="G7" s="2"/>
      <c r="K7" s="2"/>
      <c r="L7" s="2"/>
    </row>
    <row r="8" spans="1:12" x14ac:dyDescent="0.45">
      <c r="A8" s="1" t="s">
        <v>5</v>
      </c>
      <c r="B8" s="1">
        <f>B1/10</f>
        <v>67757.870999999999</v>
      </c>
      <c r="C8" s="1">
        <f>B8</f>
        <v>67757.870999999999</v>
      </c>
      <c r="D8" s="1">
        <f>B8-C8</f>
        <v>0</v>
      </c>
    </row>
    <row r="9" spans="1:12" x14ac:dyDescent="0.45">
      <c r="A9" s="1" t="s">
        <v>6</v>
      </c>
      <c r="B9" s="1">
        <v>70000</v>
      </c>
      <c r="C9" s="1">
        <f>60000</f>
        <v>60000</v>
      </c>
      <c r="D9" s="1">
        <f t="shared" ref="D9:D36" si="0">B9-C9</f>
        <v>10000</v>
      </c>
    </row>
    <row r="10" spans="1:12" x14ac:dyDescent="0.45">
      <c r="A10" s="1" t="s">
        <v>7</v>
      </c>
      <c r="B10" s="1">
        <v>40000</v>
      </c>
      <c r="D10" s="1">
        <f t="shared" si="0"/>
        <v>40000</v>
      </c>
      <c r="L10" s="2"/>
    </row>
    <row r="11" spans="1:12" x14ac:dyDescent="0.45">
      <c r="A11" s="1" t="s">
        <v>8</v>
      </c>
      <c r="B11" s="1">
        <v>6500</v>
      </c>
      <c r="C11" s="1">
        <v>6500</v>
      </c>
      <c r="D11" s="1">
        <f t="shared" si="0"/>
        <v>0</v>
      </c>
    </row>
    <row r="12" spans="1:12" x14ac:dyDescent="0.45">
      <c r="A12" s="1" t="s">
        <v>9</v>
      </c>
      <c r="B12" s="1">
        <v>18000</v>
      </c>
      <c r="D12" s="1">
        <f t="shared" si="0"/>
        <v>18000</v>
      </c>
    </row>
    <row r="13" spans="1:12" x14ac:dyDescent="0.45">
      <c r="A13" s="1" t="s">
        <v>10</v>
      </c>
      <c r="B13" s="1">
        <v>4000</v>
      </c>
      <c r="C13" s="1">
        <f>B13</f>
        <v>4000</v>
      </c>
      <c r="D13" s="1">
        <f t="shared" si="0"/>
        <v>0</v>
      </c>
    </row>
    <row r="14" spans="1:12" x14ac:dyDescent="0.45">
      <c r="A14" s="1" t="s">
        <v>11</v>
      </c>
      <c r="B14" s="1">
        <v>32000</v>
      </c>
      <c r="D14" s="1">
        <f>B14-C14</f>
        <v>32000</v>
      </c>
    </row>
    <row r="15" spans="1:12" x14ac:dyDescent="0.45">
      <c r="A15" s="1" t="s">
        <v>12</v>
      </c>
      <c r="B15" s="1">
        <v>10000</v>
      </c>
      <c r="D15" s="1">
        <f t="shared" si="0"/>
        <v>10000</v>
      </c>
    </row>
    <row r="16" spans="1:12" x14ac:dyDescent="0.45">
      <c r="A16" s="1" t="s">
        <v>16</v>
      </c>
      <c r="B16" s="1">
        <v>8000</v>
      </c>
      <c r="C16" s="1">
        <f>B16</f>
        <v>8000</v>
      </c>
      <c r="D16" s="1">
        <f t="shared" si="0"/>
        <v>0</v>
      </c>
    </row>
    <row r="17" spans="1:9" x14ac:dyDescent="0.45">
      <c r="A17" s="1" t="s">
        <v>17</v>
      </c>
      <c r="B17" s="1">
        <v>9000</v>
      </c>
      <c r="C17" s="1">
        <f>B17</f>
        <v>9000</v>
      </c>
      <c r="D17" s="1">
        <f t="shared" si="0"/>
        <v>0</v>
      </c>
    </row>
    <row r="18" spans="1:9" x14ac:dyDescent="0.45">
      <c r="A18" s="1" t="s">
        <v>39</v>
      </c>
      <c r="B18" s="1">
        <v>184000</v>
      </c>
      <c r="D18" s="1">
        <f t="shared" si="0"/>
        <v>184000</v>
      </c>
      <c r="I18" s="5"/>
    </row>
    <row r="19" spans="1:9" x14ac:dyDescent="0.45">
      <c r="A19" s="1" t="s">
        <v>41</v>
      </c>
      <c r="B19" s="1">
        <v>40000</v>
      </c>
      <c r="D19" s="1">
        <f t="shared" si="0"/>
        <v>40000</v>
      </c>
    </row>
    <row r="20" spans="1:9" x14ac:dyDescent="0.45">
      <c r="A20" s="1" t="s">
        <v>13</v>
      </c>
      <c r="B20" s="1">
        <v>29000</v>
      </c>
      <c r="C20" s="1">
        <f>B20</f>
        <v>29000</v>
      </c>
      <c r="D20" s="1">
        <f>B20-C20</f>
        <v>0</v>
      </c>
    </row>
    <row r="21" spans="1:9" x14ac:dyDescent="0.45">
      <c r="A21" s="1" t="s">
        <v>15</v>
      </c>
      <c r="B21" s="1">
        <v>155000</v>
      </c>
      <c r="C21" s="1">
        <f>B21</f>
        <v>155000</v>
      </c>
      <c r="D21" s="1">
        <f>B21-C21</f>
        <v>0</v>
      </c>
    </row>
    <row r="22" spans="1:9" x14ac:dyDescent="0.45">
      <c r="A22" s="1" t="s">
        <v>24</v>
      </c>
      <c r="B22" s="1">
        <v>120000</v>
      </c>
      <c r="D22" s="1">
        <f>B22-C22</f>
        <v>120000</v>
      </c>
    </row>
    <row r="23" spans="1:9" x14ac:dyDescent="0.45">
      <c r="D23" s="1">
        <f t="shared" si="0"/>
        <v>0</v>
      </c>
    </row>
    <row r="24" spans="1:9" x14ac:dyDescent="0.45">
      <c r="D24" s="1">
        <f t="shared" si="0"/>
        <v>0</v>
      </c>
    </row>
    <row r="25" spans="1:9" x14ac:dyDescent="0.45">
      <c r="D25" s="1">
        <f t="shared" si="0"/>
        <v>0</v>
      </c>
    </row>
    <row r="26" spans="1:9" x14ac:dyDescent="0.45">
      <c r="D26" s="1">
        <f t="shared" si="0"/>
        <v>0</v>
      </c>
    </row>
    <row r="27" spans="1:9" x14ac:dyDescent="0.45">
      <c r="D27" s="1">
        <f t="shared" si="0"/>
        <v>0</v>
      </c>
    </row>
    <row r="28" spans="1:9" x14ac:dyDescent="0.45">
      <c r="D28" s="1">
        <f t="shared" si="0"/>
        <v>0</v>
      </c>
    </row>
    <row r="29" spans="1:9" x14ac:dyDescent="0.45">
      <c r="D29" s="1">
        <f t="shared" si="0"/>
        <v>0</v>
      </c>
    </row>
    <row r="30" spans="1:9" x14ac:dyDescent="0.45">
      <c r="D30" s="1">
        <f t="shared" si="0"/>
        <v>0</v>
      </c>
    </row>
    <row r="31" spans="1:9" x14ac:dyDescent="0.45">
      <c r="D31" s="1">
        <f t="shared" si="0"/>
        <v>0</v>
      </c>
    </row>
    <row r="32" spans="1:9" x14ac:dyDescent="0.45">
      <c r="D32" s="1">
        <f t="shared" si="0"/>
        <v>0</v>
      </c>
    </row>
    <row r="33" spans="4:4" x14ac:dyDescent="0.45">
      <c r="D33" s="1">
        <f t="shared" si="0"/>
        <v>0</v>
      </c>
    </row>
    <row r="34" spans="4:4" ht="15" x14ac:dyDescent="0.25">
      <c r="D34" s="1">
        <f t="shared" si="0"/>
        <v>0</v>
      </c>
    </row>
    <row r="35" spans="4:4" ht="15" x14ac:dyDescent="0.25">
      <c r="D35" s="1">
        <f t="shared" si="0"/>
        <v>0</v>
      </c>
    </row>
    <row r="36" spans="4:4" x14ac:dyDescent="0.45">
      <c r="D36" s="1">
        <f t="shared" si="0"/>
        <v>0</v>
      </c>
    </row>
  </sheetData>
  <mergeCells count="1">
    <mergeCell ref="B5:D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workbookViewId="0">
      <selection activeCell="H19" sqref="H19"/>
    </sheetView>
  </sheetViews>
  <sheetFormatPr defaultColWidth="9" defaultRowHeight="14.25" x14ac:dyDescent="0.45"/>
  <cols>
    <col min="1" max="1" width="9" style="1"/>
    <col min="2" max="2" width="16.1328125" style="1" bestFit="1" customWidth="1"/>
    <col min="3" max="3" width="12.265625" style="1" bestFit="1" customWidth="1"/>
    <col min="4" max="4" width="12.265625" style="1" customWidth="1"/>
    <col min="5" max="5" width="10.59765625" style="1" bestFit="1" customWidth="1"/>
    <col min="6" max="7" width="11.59765625" style="1" bestFit="1" customWidth="1"/>
    <col min="8" max="8" width="10.86328125" style="1" bestFit="1" customWidth="1"/>
    <col min="9" max="9" width="5" style="1" customWidth="1"/>
    <col min="10" max="10" width="10.59765625" style="1" bestFit="1" customWidth="1"/>
    <col min="11" max="11" width="18.86328125" style="1" customWidth="1"/>
    <col min="12" max="12" width="10.59765625" style="1" bestFit="1" customWidth="1"/>
    <col min="13" max="13" width="2.265625" style="1" customWidth="1"/>
    <col min="14" max="14" width="9" style="1" hidden="1" customWidth="1"/>
    <col min="15" max="15" width="9.86328125" style="1" hidden="1" customWidth="1"/>
    <col min="16" max="17" width="9" style="1"/>
    <col min="18" max="18" width="10" style="1" bestFit="1" customWidth="1"/>
    <col min="19" max="16384" width="9" style="1"/>
  </cols>
  <sheetData>
    <row r="1" spans="2:18" x14ac:dyDescent="0.45">
      <c r="E1" s="1" t="s">
        <v>23</v>
      </c>
      <c r="F1" s="1">
        <f>C6</f>
        <v>991213.70900000003</v>
      </c>
    </row>
    <row r="2" spans="2:18" x14ac:dyDescent="0.45">
      <c r="E2" s="1" t="s">
        <v>21</v>
      </c>
      <c r="F2" s="1">
        <f>G5</f>
        <v>956042.46</v>
      </c>
      <c r="J2" s="1">
        <f>1200*4</f>
        <v>4800</v>
      </c>
    </row>
    <row r="3" spans="2:18" x14ac:dyDescent="0.45">
      <c r="E3" s="1" t="s">
        <v>60</v>
      </c>
      <c r="F3" s="2">
        <f>H5</f>
        <v>35171.248999999996</v>
      </c>
    </row>
    <row r="4" spans="2:18" x14ac:dyDescent="0.45">
      <c r="C4" s="1">
        <f>765000-C6</f>
        <v>-226213.70900000003</v>
      </c>
      <c r="K4" s="12"/>
      <c r="L4" s="12"/>
    </row>
    <row r="5" spans="2:18" x14ac:dyDescent="0.45">
      <c r="G5" s="1">
        <f>SUM(G7:G85)</f>
        <v>956042.46</v>
      </c>
      <c r="H5" s="1">
        <f>SUM(H7:H85)</f>
        <v>35171.248999999996</v>
      </c>
      <c r="K5" s="2" t="s">
        <v>68</v>
      </c>
      <c r="L5" s="2">
        <f>SUM(L6:L16)</f>
        <v>81800</v>
      </c>
      <c r="O5" s="2">
        <f>SUM(O6:O16)</f>
        <v>25000</v>
      </c>
      <c r="Q5" s="1" t="s">
        <v>73</v>
      </c>
      <c r="R5" s="2">
        <f>SUM(R6:R20)</f>
        <v>21400</v>
      </c>
    </row>
    <row r="6" spans="2:18" x14ac:dyDescent="0.45">
      <c r="C6" s="2">
        <f>SUM(C7:C85)</f>
        <v>991213.70900000003</v>
      </c>
      <c r="D6" s="2" t="s">
        <v>72</v>
      </c>
      <c r="E6" s="2" t="s">
        <v>59</v>
      </c>
      <c r="F6" s="2" t="s">
        <v>58</v>
      </c>
      <c r="G6" s="2" t="s">
        <v>21</v>
      </c>
      <c r="H6" s="2" t="s">
        <v>22</v>
      </c>
      <c r="K6" s="1" t="s">
        <v>66</v>
      </c>
      <c r="L6" s="1">
        <v>68000</v>
      </c>
      <c r="N6" s="1" t="s">
        <v>69</v>
      </c>
      <c r="O6" s="1">
        <v>10000</v>
      </c>
      <c r="Q6" s="1" t="s">
        <v>126</v>
      </c>
      <c r="R6" s="1">
        <v>1400</v>
      </c>
    </row>
    <row r="7" spans="2:18" x14ac:dyDescent="0.45">
      <c r="B7" s="1" t="s">
        <v>42</v>
      </c>
      <c r="C7" s="1">
        <v>154242.46</v>
      </c>
      <c r="D7" s="1">
        <f>C7</f>
        <v>154242.46</v>
      </c>
      <c r="G7" s="1">
        <f>C7</f>
        <v>154242.46</v>
      </c>
      <c r="H7" s="1">
        <f>C7-G7</f>
        <v>0</v>
      </c>
      <c r="K7" s="1" t="s">
        <v>67</v>
      </c>
      <c r="L7" s="1">
        <v>3000</v>
      </c>
      <c r="N7" s="1" t="s">
        <v>70</v>
      </c>
      <c r="O7" s="1">
        <v>10000</v>
      </c>
      <c r="Q7" s="1" t="s">
        <v>127</v>
      </c>
      <c r="R7" s="1">
        <v>600</v>
      </c>
    </row>
    <row r="8" spans="2:18" x14ac:dyDescent="0.45">
      <c r="B8" s="1" t="s">
        <v>43</v>
      </c>
      <c r="C8" s="1">
        <v>27600</v>
      </c>
      <c r="D8" s="1">
        <f>C8</f>
        <v>27600</v>
      </c>
      <c r="G8" s="1">
        <f>D8</f>
        <v>27600</v>
      </c>
      <c r="H8" s="1">
        <f t="shared" ref="H8:H50" si="0">C8-G8</f>
        <v>0</v>
      </c>
      <c r="N8" s="1" t="s">
        <v>71</v>
      </c>
      <c r="O8" s="1">
        <v>5000</v>
      </c>
      <c r="Q8" s="1" t="s">
        <v>128</v>
      </c>
      <c r="R8" s="1">
        <v>3000</v>
      </c>
    </row>
    <row r="9" spans="2:18" x14ac:dyDescent="0.45">
      <c r="B9" s="1" t="s">
        <v>6</v>
      </c>
      <c r="C9" s="1">
        <v>60000</v>
      </c>
      <c r="D9" s="1">
        <f>C9</f>
        <v>60000</v>
      </c>
      <c r="G9" s="1">
        <f>D9</f>
        <v>60000</v>
      </c>
      <c r="H9" s="1">
        <f t="shared" si="0"/>
        <v>0</v>
      </c>
      <c r="Q9" s="1" t="s">
        <v>129</v>
      </c>
      <c r="R9" s="1">
        <v>1000</v>
      </c>
    </row>
    <row r="10" spans="2:18" x14ac:dyDescent="0.45">
      <c r="B10" s="1" t="s">
        <v>55</v>
      </c>
      <c r="C10" s="1">
        <v>9000</v>
      </c>
      <c r="F10" s="1">
        <v>9000</v>
      </c>
      <c r="G10" s="1">
        <v>9000</v>
      </c>
      <c r="H10" s="1">
        <f t="shared" si="0"/>
        <v>0</v>
      </c>
      <c r="Q10" s="1" t="s">
        <v>130</v>
      </c>
      <c r="R10" s="1">
        <v>6700</v>
      </c>
    </row>
    <row r="11" spans="2:18" x14ac:dyDescent="0.45">
      <c r="B11" s="1" t="s">
        <v>44</v>
      </c>
      <c r="C11" s="1">
        <v>12000</v>
      </c>
      <c r="G11" s="1">
        <f>3000+3000+3000+2000</f>
        <v>11000</v>
      </c>
      <c r="H11" s="1">
        <f t="shared" si="0"/>
        <v>1000</v>
      </c>
      <c r="Q11" s="1" t="s">
        <v>131</v>
      </c>
      <c r="R11" s="1">
        <v>8700</v>
      </c>
    </row>
    <row r="12" spans="2:18" x14ac:dyDescent="0.45">
      <c r="B12" s="1" t="s">
        <v>45</v>
      </c>
      <c r="C12" s="1">
        <v>20000</v>
      </c>
      <c r="G12" s="1">
        <f>5000+5000+7500</f>
        <v>17500</v>
      </c>
      <c r="H12" s="1">
        <f t="shared" si="0"/>
        <v>2500</v>
      </c>
    </row>
    <row r="13" spans="2:18" x14ac:dyDescent="0.45">
      <c r="B13" s="1" t="s">
        <v>46</v>
      </c>
      <c r="C13" s="1">
        <v>30000</v>
      </c>
      <c r="G13" s="1">
        <f>10800+21000</f>
        <v>31800</v>
      </c>
      <c r="H13" s="1">
        <f t="shared" si="0"/>
        <v>-1800</v>
      </c>
    </row>
    <row r="14" spans="2:18" x14ac:dyDescent="0.45">
      <c r="B14" s="1" t="s">
        <v>47</v>
      </c>
      <c r="C14" s="1">
        <v>10000</v>
      </c>
      <c r="D14" s="1">
        <f>C14</f>
        <v>10000</v>
      </c>
      <c r="H14" s="1">
        <f t="shared" si="0"/>
        <v>10000</v>
      </c>
    </row>
    <row r="15" spans="2:18" x14ac:dyDescent="0.45">
      <c r="B15" s="1" t="s">
        <v>8</v>
      </c>
      <c r="C15" s="1">
        <v>7000</v>
      </c>
      <c r="D15" s="1">
        <f>C15</f>
        <v>7000</v>
      </c>
      <c r="H15" s="1">
        <f t="shared" si="0"/>
        <v>7000</v>
      </c>
    </row>
    <row r="16" spans="2:18" s="9" customFormat="1" x14ac:dyDescent="0.45">
      <c r="B16" s="9" t="s">
        <v>48</v>
      </c>
      <c r="C16" s="9">
        <v>10000</v>
      </c>
      <c r="F16" s="9">
        <v>10000</v>
      </c>
      <c r="G16" s="9">
        <v>10000</v>
      </c>
      <c r="H16" s="9">
        <f t="shared" si="0"/>
        <v>0</v>
      </c>
      <c r="L16" s="9">
        <f>31000-12500-1700-6000</f>
        <v>10800</v>
      </c>
    </row>
    <row r="17" spans="2:8" x14ac:dyDescent="0.45">
      <c r="B17" s="1" t="s">
        <v>49</v>
      </c>
      <c r="C17" s="1">
        <v>2400</v>
      </c>
      <c r="G17" s="1">
        <f>600+600+600</f>
        <v>1800</v>
      </c>
      <c r="H17" s="1">
        <f t="shared" si="0"/>
        <v>600</v>
      </c>
    </row>
    <row r="18" spans="2:8" x14ac:dyDescent="0.45">
      <c r="B18" s="1" t="s">
        <v>50</v>
      </c>
      <c r="C18" s="1">
        <v>4400</v>
      </c>
      <c r="G18" s="1">
        <f>1000+1000+1000+1200</f>
        <v>4200</v>
      </c>
      <c r="H18" s="1">
        <f t="shared" si="0"/>
        <v>200</v>
      </c>
    </row>
    <row r="19" spans="2:8" x14ac:dyDescent="0.45">
      <c r="B19" s="1" t="s">
        <v>5</v>
      </c>
      <c r="C19" s="1">
        <f>963712.49/10</f>
        <v>96371.248999999996</v>
      </c>
      <c r="D19" s="1">
        <f>C19</f>
        <v>96371.248999999996</v>
      </c>
      <c r="G19" s="1">
        <f>L5</f>
        <v>81800</v>
      </c>
      <c r="H19" s="1">
        <f t="shared" si="0"/>
        <v>14571.248999999996</v>
      </c>
    </row>
    <row r="20" spans="2:8" x14ac:dyDescent="0.45">
      <c r="B20" s="1" t="s">
        <v>51</v>
      </c>
      <c r="C20" s="1">
        <v>20000</v>
      </c>
      <c r="G20" s="1">
        <f>R5</f>
        <v>21400</v>
      </c>
      <c r="H20" s="1">
        <f t="shared" si="0"/>
        <v>-1400</v>
      </c>
    </row>
    <row r="21" spans="2:8" x14ac:dyDescent="0.45">
      <c r="B21" s="1" t="s">
        <v>52</v>
      </c>
      <c r="C21" s="1">
        <v>5000</v>
      </c>
      <c r="G21" s="1">
        <f>1500+1000</f>
        <v>2500</v>
      </c>
      <c r="H21" s="1">
        <f t="shared" si="0"/>
        <v>2500</v>
      </c>
    </row>
    <row r="22" spans="2:8" x14ac:dyDescent="0.45">
      <c r="B22" s="1" t="s">
        <v>53</v>
      </c>
      <c r="C22" s="1">
        <v>8000</v>
      </c>
      <c r="D22" s="1">
        <f>C22</f>
        <v>8000</v>
      </c>
      <c r="G22" s="1">
        <v>8000</v>
      </c>
      <c r="H22" s="1">
        <f t="shared" si="0"/>
        <v>0</v>
      </c>
    </row>
    <row r="23" spans="2:8" x14ac:dyDescent="0.45">
      <c r="B23" s="1" t="s">
        <v>9</v>
      </c>
      <c r="C23" s="1">
        <v>10000</v>
      </c>
      <c r="E23" s="1">
        <v>10000</v>
      </c>
      <c r="G23" s="1">
        <v>10000</v>
      </c>
      <c r="H23" s="1">
        <f t="shared" si="0"/>
        <v>0</v>
      </c>
    </row>
    <row r="24" spans="2:8" x14ac:dyDescent="0.45">
      <c r="B24" s="1" t="s">
        <v>54</v>
      </c>
      <c r="C24" s="1">
        <v>4000</v>
      </c>
      <c r="E24" s="1">
        <v>4000</v>
      </c>
      <c r="G24" s="1">
        <v>4000</v>
      </c>
      <c r="H24" s="1">
        <f t="shared" si="0"/>
        <v>0</v>
      </c>
    </row>
    <row r="25" spans="2:8" s="9" customFormat="1" x14ac:dyDescent="0.45">
      <c r="B25" s="9" t="s">
        <v>12</v>
      </c>
      <c r="C25" s="9">
        <v>10000</v>
      </c>
      <c r="F25" s="9">
        <v>10000</v>
      </c>
      <c r="G25" s="9">
        <v>10000</v>
      </c>
      <c r="H25" s="1">
        <f t="shared" si="0"/>
        <v>0</v>
      </c>
    </row>
    <row r="26" spans="2:8" x14ac:dyDescent="0.45">
      <c r="B26" s="1" t="s">
        <v>56</v>
      </c>
      <c r="C26" s="1">
        <v>25000</v>
      </c>
      <c r="D26" s="1">
        <v>10000</v>
      </c>
      <c r="F26" s="1">
        <v>15000</v>
      </c>
      <c r="G26" s="1">
        <f>O5</f>
        <v>25000</v>
      </c>
      <c r="H26" s="1">
        <f t="shared" si="0"/>
        <v>0</v>
      </c>
    </row>
    <row r="27" spans="2:8" x14ac:dyDescent="0.45">
      <c r="B27" s="1" t="s">
        <v>57</v>
      </c>
      <c r="C27" s="1">
        <v>6000</v>
      </c>
      <c r="E27" s="1">
        <v>6000</v>
      </c>
      <c r="G27" s="1">
        <v>6000</v>
      </c>
      <c r="H27" s="1">
        <f t="shared" si="0"/>
        <v>0</v>
      </c>
    </row>
    <row r="28" spans="2:8" x14ac:dyDescent="0.45">
      <c r="B28" s="1" t="s">
        <v>61</v>
      </c>
      <c r="C28" s="1">
        <v>3000</v>
      </c>
      <c r="D28" s="1">
        <f>C28</f>
        <v>3000</v>
      </c>
      <c r="G28" s="1">
        <v>3000</v>
      </c>
      <c r="H28" s="1">
        <f t="shared" si="0"/>
        <v>0</v>
      </c>
    </row>
    <row r="29" spans="2:8" x14ac:dyDescent="0.45">
      <c r="B29" s="1" t="s">
        <v>62</v>
      </c>
      <c r="C29" s="1">
        <v>3000</v>
      </c>
      <c r="D29" s="1">
        <f>C29</f>
        <v>3000</v>
      </c>
      <c r="G29" s="1">
        <v>3000</v>
      </c>
      <c r="H29" s="1">
        <f t="shared" si="0"/>
        <v>0</v>
      </c>
    </row>
    <row r="30" spans="2:8" x14ac:dyDescent="0.45">
      <c r="B30" s="1" t="s">
        <v>63</v>
      </c>
      <c r="C30" s="1">
        <v>9200</v>
      </c>
      <c r="D30" s="1">
        <f>C30</f>
        <v>9200</v>
      </c>
      <c r="G30" s="1">
        <v>9200</v>
      </c>
      <c r="H30" s="1">
        <f t="shared" si="0"/>
        <v>0</v>
      </c>
    </row>
    <row r="31" spans="2:8" x14ac:dyDescent="0.45">
      <c r="B31" s="1" t="s">
        <v>64</v>
      </c>
      <c r="C31" s="1">
        <v>205000</v>
      </c>
      <c r="D31" s="1">
        <f>C31</f>
        <v>205000</v>
      </c>
      <c r="G31" s="1">
        <v>205000</v>
      </c>
      <c r="H31" s="1">
        <f t="shared" si="0"/>
        <v>0</v>
      </c>
    </row>
    <row r="32" spans="2:8" x14ac:dyDescent="0.45">
      <c r="B32" s="1" t="s">
        <v>65</v>
      </c>
      <c r="C32" s="1">
        <v>240000</v>
      </c>
      <c r="G32" s="1">
        <v>240000</v>
      </c>
      <c r="H32" s="1">
        <f t="shared" si="0"/>
        <v>0</v>
      </c>
    </row>
    <row r="33" spans="8:8" x14ac:dyDescent="0.45">
      <c r="H33" s="1">
        <f t="shared" si="0"/>
        <v>0</v>
      </c>
    </row>
    <row r="34" spans="8:8" ht="15" x14ac:dyDescent="0.25">
      <c r="H34" s="1">
        <f t="shared" si="0"/>
        <v>0</v>
      </c>
    </row>
    <row r="35" spans="8:8" ht="15" x14ac:dyDescent="0.25">
      <c r="H35" s="1">
        <f t="shared" si="0"/>
        <v>0</v>
      </c>
    </row>
    <row r="36" spans="8:8" x14ac:dyDescent="0.45">
      <c r="H36" s="1">
        <f t="shared" si="0"/>
        <v>0</v>
      </c>
    </row>
    <row r="37" spans="8:8" x14ac:dyDescent="0.45">
      <c r="H37" s="1">
        <f t="shared" si="0"/>
        <v>0</v>
      </c>
    </row>
    <row r="38" spans="8:8" x14ac:dyDescent="0.45">
      <c r="H38" s="1">
        <f t="shared" si="0"/>
        <v>0</v>
      </c>
    </row>
    <row r="39" spans="8:8" x14ac:dyDescent="0.45">
      <c r="H39" s="1">
        <f t="shared" si="0"/>
        <v>0</v>
      </c>
    </row>
    <row r="40" spans="8:8" x14ac:dyDescent="0.45">
      <c r="H40" s="1">
        <f t="shared" si="0"/>
        <v>0</v>
      </c>
    </row>
    <row r="41" spans="8:8" x14ac:dyDescent="0.45">
      <c r="H41" s="1">
        <f t="shared" si="0"/>
        <v>0</v>
      </c>
    </row>
    <row r="42" spans="8:8" x14ac:dyDescent="0.45">
      <c r="H42" s="1">
        <f t="shared" si="0"/>
        <v>0</v>
      </c>
    </row>
    <row r="43" spans="8:8" x14ac:dyDescent="0.45">
      <c r="H43" s="1">
        <f t="shared" si="0"/>
        <v>0</v>
      </c>
    </row>
    <row r="44" spans="8:8" x14ac:dyDescent="0.45">
      <c r="H44" s="1">
        <f t="shared" si="0"/>
        <v>0</v>
      </c>
    </row>
    <row r="45" spans="8:8" x14ac:dyDescent="0.45">
      <c r="H45" s="1">
        <f t="shared" si="0"/>
        <v>0</v>
      </c>
    </row>
    <row r="46" spans="8:8" x14ac:dyDescent="0.45">
      <c r="H46" s="1">
        <f t="shared" si="0"/>
        <v>0</v>
      </c>
    </row>
    <row r="47" spans="8:8" x14ac:dyDescent="0.45">
      <c r="H47" s="1">
        <f t="shared" si="0"/>
        <v>0</v>
      </c>
    </row>
    <row r="48" spans="8:8" x14ac:dyDescent="0.45">
      <c r="H48" s="1">
        <f t="shared" si="0"/>
        <v>0</v>
      </c>
    </row>
    <row r="49" spans="8:8" x14ac:dyDescent="0.45">
      <c r="H49" s="1">
        <f t="shared" si="0"/>
        <v>0</v>
      </c>
    </row>
    <row r="50" spans="8:8" x14ac:dyDescent="0.45">
      <c r="H50" s="1">
        <f t="shared" si="0"/>
        <v>0</v>
      </c>
    </row>
  </sheetData>
  <mergeCells count="1">
    <mergeCell ref="K4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tabSelected="1" workbookViewId="0">
      <selection activeCell="F22" sqref="F22"/>
    </sheetView>
  </sheetViews>
  <sheetFormatPr defaultColWidth="9" defaultRowHeight="14.25" x14ac:dyDescent="0.45"/>
  <cols>
    <col min="1" max="1" width="10.59765625" style="1" bestFit="1" customWidth="1"/>
    <col min="2" max="2" width="21.1328125" style="1" bestFit="1" customWidth="1"/>
    <col min="3" max="3" width="13.265625" style="1" bestFit="1" customWidth="1"/>
    <col min="4" max="4" width="12.265625" style="1" customWidth="1"/>
    <col min="5" max="5" width="10.59765625" style="1" bestFit="1" customWidth="1"/>
    <col min="6" max="6" width="13.265625" style="1" bestFit="1" customWidth="1"/>
    <col min="7" max="8" width="11.59765625" style="1" bestFit="1" customWidth="1"/>
    <col min="9" max="9" width="5" style="1" customWidth="1"/>
    <col min="10" max="10" width="11.59765625" style="1" bestFit="1" customWidth="1"/>
    <col min="11" max="11" width="18.86328125" style="1" customWidth="1"/>
    <col min="12" max="12" width="10.59765625" style="1" bestFit="1" customWidth="1"/>
    <col min="13" max="13" width="2.265625" style="1" customWidth="1"/>
    <col min="14" max="14" width="9" style="1" hidden="1" customWidth="1"/>
    <col min="15" max="15" width="9.86328125" style="1" hidden="1" customWidth="1"/>
    <col min="16" max="16" width="9" style="1"/>
    <col min="17" max="17" width="17.3984375" style="1" bestFit="1" customWidth="1"/>
    <col min="18" max="18" width="10.59765625" style="1" bestFit="1" customWidth="1"/>
    <col min="19" max="16384" width="9" style="1"/>
  </cols>
  <sheetData>
    <row r="1" spans="2:18" x14ac:dyDescent="0.45">
      <c r="E1" s="1" t="s">
        <v>23</v>
      </c>
      <c r="F1" s="1">
        <f>C6</f>
        <v>529385.62299999991</v>
      </c>
    </row>
    <row r="2" spans="2:18" x14ac:dyDescent="0.45">
      <c r="E2" s="1" t="s">
        <v>21</v>
      </c>
      <c r="F2" s="1">
        <f>G5</f>
        <v>461635.62299999996</v>
      </c>
      <c r="J2" s="1">
        <f>1200*4</f>
        <v>4800</v>
      </c>
    </row>
    <row r="3" spans="2:18" x14ac:dyDescent="0.45">
      <c r="E3" s="1" t="s">
        <v>60</v>
      </c>
      <c r="F3" s="2">
        <f>H5</f>
        <v>67750</v>
      </c>
    </row>
    <row r="4" spans="2:18" x14ac:dyDescent="0.45">
      <c r="C4" s="1">
        <f>765000-C6</f>
        <v>235614.37700000009</v>
      </c>
      <c r="K4" s="12"/>
      <c r="L4" s="12"/>
    </row>
    <row r="5" spans="2:18" x14ac:dyDescent="0.45">
      <c r="G5" s="1">
        <f>SUM(G7:G85)</f>
        <v>461635.62299999996</v>
      </c>
      <c r="H5" s="1">
        <f>SUM(H7:H85)</f>
        <v>67750</v>
      </c>
      <c r="K5" s="2" t="s">
        <v>68</v>
      </c>
      <c r="L5" s="2">
        <f>SUM(L6:L20)</f>
        <v>80000</v>
      </c>
      <c r="O5" s="2">
        <f>SUM(O6:O20)</f>
        <v>25000</v>
      </c>
      <c r="Q5" s="1" t="s">
        <v>73</v>
      </c>
      <c r="R5" s="2">
        <f>SUM(R6:R25)</f>
        <v>8550</v>
      </c>
    </row>
    <row r="6" spans="2:18" x14ac:dyDescent="0.45">
      <c r="C6" s="2">
        <f>SUM(C7:C85)</f>
        <v>529385.62299999991</v>
      </c>
      <c r="D6" s="2" t="s">
        <v>72</v>
      </c>
      <c r="E6" s="2" t="s">
        <v>59</v>
      </c>
      <c r="F6" s="2" t="s">
        <v>58</v>
      </c>
      <c r="G6" s="2" t="s">
        <v>21</v>
      </c>
      <c r="H6" s="2" t="s">
        <v>22</v>
      </c>
      <c r="K6" s="1" t="s">
        <v>134</v>
      </c>
      <c r="L6" s="1">
        <v>80000</v>
      </c>
      <c r="N6" s="1" t="s">
        <v>69</v>
      </c>
      <c r="O6" s="1">
        <v>10000</v>
      </c>
      <c r="Q6" s="10">
        <v>44470</v>
      </c>
      <c r="R6" s="1">
        <v>8550</v>
      </c>
    </row>
    <row r="7" spans="2:18" x14ac:dyDescent="0.45">
      <c r="B7" s="1" t="s">
        <v>42</v>
      </c>
      <c r="C7" s="1">
        <v>154242.46</v>
      </c>
      <c r="D7" s="1">
        <f>C7</f>
        <v>154242.46</v>
      </c>
      <c r="G7" s="1">
        <f>C7</f>
        <v>154242.46</v>
      </c>
      <c r="H7" s="1">
        <f>C7-G7</f>
        <v>0</v>
      </c>
      <c r="K7" s="1" t="s">
        <v>135</v>
      </c>
      <c r="N7" s="1" t="s">
        <v>70</v>
      </c>
      <c r="O7" s="1">
        <v>10000</v>
      </c>
    </row>
    <row r="8" spans="2:18" x14ac:dyDescent="0.45">
      <c r="B8" s="1" t="s">
        <v>43</v>
      </c>
      <c r="C8" s="1">
        <v>27600</v>
      </c>
      <c r="D8" s="1">
        <f>C8</f>
        <v>27600</v>
      </c>
      <c r="G8" s="1">
        <f>C8</f>
        <v>27600</v>
      </c>
      <c r="H8" s="1">
        <f t="shared" ref="H8:H50" si="0">C8-G8</f>
        <v>0</v>
      </c>
      <c r="N8" s="1" t="s">
        <v>71</v>
      </c>
      <c r="O8" s="1">
        <v>5000</v>
      </c>
    </row>
    <row r="9" spans="2:18" x14ac:dyDescent="0.45">
      <c r="B9" s="1" t="s">
        <v>6</v>
      </c>
      <c r="C9" s="1">
        <v>70000</v>
      </c>
      <c r="D9" s="1">
        <f>C9</f>
        <v>70000</v>
      </c>
      <c r="G9" s="1">
        <f>C9</f>
        <v>70000</v>
      </c>
      <c r="H9" s="1">
        <f t="shared" si="0"/>
        <v>0</v>
      </c>
    </row>
    <row r="10" spans="2:18" x14ac:dyDescent="0.45">
      <c r="B10" s="1" t="s">
        <v>55</v>
      </c>
      <c r="C10" s="1">
        <v>9000</v>
      </c>
      <c r="G10" s="1">
        <f t="shared" ref="G10:G16" si="1">C10</f>
        <v>9000</v>
      </c>
      <c r="H10" s="1">
        <f t="shared" si="0"/>
        <v>0</v>
      </c>
    </row>
    <row r="11" spans="2:18" s="9" customFormat="1" x14ac:dyDescent="0.45">
      <c r="B11" s="9" t="s">
        <v>12</v>
      </c>
      <c r="C11" s="9">
        <v>10000</v>
      </c>
      <c r="G11" s="1">
        <f t="shared" si="1"/>
        <v>10000</v>
      </c>
      <c r="H11" s="1">
        <f t="shared" ref="H11:H16" si="2">C11-G11</f>
        <v>0</v>
      </c>
    </row>
    <row r="12" spans="2:18" x14ac:dyDescent="0.45">
      <c r="B12" s="1" t="s">
        <v>57</v>
      </c>
      <c r="C12" s="1">
        <v>6000</v>
      </c>
      <c r="G12" s="1">
        <f t="shared" si="1"/>
        <v>6000</v>
      </c>
      <c r="H12" s="1">
        <f t="shared" si="2"/>
        <v>0</v>
      </c>
    </row>
    <row r="13" spans="2:18" x14ac:dyDescent="0.45">
      <c r="B13" s="1" t="s">
        <v>54</v>
      </c>
      <c r="C13" s="1">
        <v>4000</v>
      </c>
      <c r="G13" s="1">
        <f t="shared" si="1"/>
        <v>4000</v>
      </c>
      <c r="H13" s="1">
        <f t="shared" si="2"/>
        <v>0</v>
      </c>
      <c r="J13" s="1">
        <f>777190-H5</f>
        <v>709440</v>
      </c>
    </row>
    <row r="14" spans="2:18" x14ac:dyDescent="0.45">
      <c r="B14" s="1" t="s">
        <v>9</v>
      </c>
      <c r="C14" s="1">
        <v>10000</v>
      </c>
      <c r="G14" s="1">
        <f t="shared" si="1"/>
        <v>10000</v>
      </c>
      <c r="H14" s="1">
        <f t="shared" si="2"/>
        <v>0</v>
      </c>
    </row>
    <row r="15" spans="2:18" x14ac:dyDescent="0.45">
      <c r="B15" s="1" t="s">
        <v>56</v>
      </c>
      <c r="C15" s="1">
        <v>10000</v>
      </c>
      <c r="H15" s="1">
        <f t="shared" si="2"/>
        <v>10000</v>
      </c>
    </row>
    <row r="16" spans="2:18" x14ac:dyDescent="0.45">
      <c r="B16" s="1" t="s">
        <v>53</v>
      </c>
      <c r="C16" s="1">
        <v>14000</v>
      </c>
      <c r="D16" s="1">
        <f>C16</f>
        <v>14000</v>
      </c>
      <c r="G16" s="1">
        <f t="shared" si="1"/>
        <v>14000</v>
      </c>
      <c r="H16" s="1">
        <f t="shared" si="2"/>
        <v>0</v>
      </c>
    </row>
    <row r="17" spans="2:10" x14ac:dyDescent="0.45">
      <c r="B17" s="1" t="s">
        <v>44</v>
      </c>
      <c r="C17" s="1">
        <v>12000</v>
      </c>
      <c r="H17" s="1">
        <f t="shared" si="0"/>
        <v>12000</v>
      </c>
    </row>
    <row r="18" spans="2:10" x14ac:dyDescent="0.45">
      <c r="B18" s="1" t="s">
        <v>45</v>
      </c>
      <c r="C18" s="1">
        <v>20000</v>
      </c>
      <c r="G18" s="1">
        <v>5000</v>
      </c>
      <c r="H18" s="1">
        <f t="shared" si="0"/>
        <v>15000</v>
      </c>
    </row>
    <row r="19" spans="2:10" x14ac:dyDescent="0.45">
      <c r="B19" s="1" t="s">
        <v>47</v>
      </c>
      <c r="C19" s="1">
        <v>10000</v>
      </c>
      <c r="D19" s="1">
        <f>C19</f>
        <v>10000</v>
      </c>
      <c r="H19" s="1">
        <f t="shared" si="0"/>
        <v>10000</v>
      </c>
    </row>
    <row r="20" spans="2:10" x14ac:dyDescent="0.45">
      <c r="B20" s="1" t="s">
        <v>8</v>
      </c>
      <c r="C20" s="1">
        <v>7000</v>
      </c>
      <c r="D20" s="1">
        <f>C20</f>
        <v>7000</v>
      </c>
      <c r="H20" s="1">
        <f t="shared" si="0"/>
        <v>7000</v>
      </c>
    </row>
    <row r="21" spans="2:10" x14ac:dyDescent="0.45">
      <c r="B21" s="1" t="s">
        <v>50</v>
      </c>
      <c r="C21" s="1">
        <v>4400</v>
      </c>
      <c r="G21" s="1">
        <v>4000</v>
      </c>
      <c r="H21" s="1">
        <f t="shared" si="0"/>
        <v>400</v>
      </c>
    </row>
    <row r="22" spans="2:10" x14ac:dyDescent="0.45">
      <c r="B22" s="1" t="s">
        <v>5</v>
      </c>
      <c r="C22" s="1">
        <f>1015719.13/10</f>
        <v>101571.913</v>
      </c>
      <c r="D22" s="1">
        <f>C22</f>
        <v>101571.913</v>
      </c>
      <c r="F22" s="1">
        <f>C22-L5</f>
        <v>21571.913</v>
      </c>
      <c r="G22" s="1">
        <f t="shared" ref="G22:G23" si="3">C22</f>
        <v>101571.913</v>
      </c>
      <c r="H22" s="1">
        <f t="shared" si="0"/>
        <v>0</v>
      </c>
    </row>
    <row r="23" spans="2:10" ht="15" x14ac:dyDescent="0.25">
      <c r="B23" s="1" t="s">
        <v>133</v>
      </c>
      <c r="C23" s="1">
        <v>14571.25</v>
      </c>
      <c r="F23" s="1">
        <f>C23</f>
        <v>14571.25</v>
      </c>
      <c r="G23" s="1">
        <f t="shared" si="3"/>
        <v>14571.25</v>
      </c>
      <c r="H23" s="1">
        <f>C23-G23</f>
        <v>0</v>
      </c>
    </row>
    <row r="24" spans="2:10" x14ac:dyDescent="0.45">
      <c r="B24" s="1" t="s">
        <v>52</v>
      </c>
      <c r="C24" s="1">
        <v>5000</v>
      </c>
      <c r="G24" s="1">
        <v>3100</v>
      </c>
      <c r="H24" s="1">
        <f>C24-G24</f>
        <v>1900</v>
      </c>
    </row>
    <row r="25" spans="2:10" x14ac:dyDescent="0.45">
      <c r="B25" s="1" t="s">
        <v>51</v>
      </c>
      <c r="C25" s="1">
        <v>20000</v>
      </c>
      <c r="G25" s="1">
        <f>R5</f>
        <v>8550</v>
      </c>
      <c r="H25" s="1">
        <f t="shared" si="0"/>
        <v>11450</v>
      </c>
    </row>
    <row r="26" spans="2:10" x14ac:dyDescent="0.45">
      <c r="B26" s="1" t="s">
        <v>132</v>
      </c>
      <c r="C26" s="1">
        <v>20000</v>
      </c>
      <c r="G26" s="1">
        <v>20000</v>
      </c>
      <c r="H26" s="1">
        <f>C26-G26</f>
        <v>0</v>
      </c>
    </row>
    <row r="28" spans="2:10" ht="15" x14ac:dyDescent="0.25">
      <c r="J28" s="1">
        <f>1800*12</f>
        <v>21600</v>
      </c>
    </row>
    <row r="29" spans="2:10" ht="15" x14ac:dyDescent="0.25">
      <c r="J29" s="1">
        <f>J28/2</f>
        <v>10800</v>
      </c>
    </row>
    <row r="35" spans="8:8" ht="15" x14ac:dyDescent="0.25">
      <c r="H35" s="1">
        <f t="shared" si="0"/>
        <v>0</v>
      </c>
    </row>
    <row r="36" spans="8:8" x14ac:dyDescent="0.45">
      <c r="H36" s="1">
        <f t="shared" si="0"/>
        <v>0</v>
      </c>
    </row>
    <row r="37" spans="8:8" x14ac:dyDescent="0.45">
      <c r="H37" s="1">
        <f t="shared" si="0"/>
        <v>0</v>
      </c>
    </row>
    <row r="38" spans="8:8" x14ac:dyDescent="0.45">
      <c r="H38" s="1">
        <f t="shared" si="0"/>
        <v>0</v>
      </c>
    </row>
    <row r="39" spans="8:8" x14ac:dyDescent="0.45">
      <c r="H39" s="1">
        <f t="shared" si="0"/>
        <v>0</v>
      </c>
    </row>
    <row r="40" spans="8:8" x14ac:dyDescent="0.45">
      <c r="H40" s="1">
        <f t="shared" si="0"/>
        <v>0</v>
      </c>
    </row>
    <row r="41" spans="8:8" x14ac:dyDescent="0.45">
      <c r="H41" s="1">
        <f t="shared" si="0"/>
        <v>0</v>
      </c>
    </row>
    <row r="42" spans="8:8" x14ac:dyDescent="0.45">
      <c r="H42" s="1">
        <f t="shared" si="0"/>
        <v>0</v>
      </c>
    </row>
    <row r="43" spans="8:8" x14ac:dyDescent="0.45">
      <c r="H43" s="1">
        <f t="shared" si="0"/>
        <v>0</v>
      </c>
    </row>
    <row r="44" spans="8:8" x14ac:dyDescent="0.45">
      <c r="H44" s="1">
        <f t="shared" si="0"/>
        <v>0</v>
      </c>
    </row>
    <row r="45" spans="8:8" x14ac:dyDescent="0.45">
      <c r="H45" s="1">
        <f t="shared" si="0"/>
        <v>0</v>
      </c>
    </row>
    <row r="46" spans="8:8" x14ac:dyDescent="0.45">
      <c r="H46" s="1">
        <f t="shared" si="0"/>
        <v>0</v>
      </c>
    </row>
    <row r="47" spans="8:8" x14ac:dyDescent="0.45">
      <c r="H47" s="1">
        <f t="shared" si="0"/>
        <v>0</v>
      </c>
    </row>
    <row r="48" spans="8:8" x14ac:dyDescent="0.45">
      <c r="H48" s="1">
        <f t="shared" si="0"/>
        <v>0</v>
      </c>
    </row>
    <row r="49" spans="8:8" x14ac:dyDescent="0.45">
      <c r="H49" s="1">
        <f t="shared" si="0"/>
        <v>0</v>
      </c>
    </row>
    <row r="50" spans="8:8" x14ac:dyDescent="0.45">
      <c r="H50" s="1">
        <f t="shared" si="0"/>
        <v>0</v>
      </c>
    </row>
  </sheetData>
  <mergeCells count="1">
    <mergeCell ref="K4:L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workbookViewId="0">
      <selection activeCell="C6" sqref="C6"/>
    </sheetView>
  </sheetViews>
  <sheetFormatPr defaultRowHeight="14.25" x14ac:dyDescent="0.45"/>
  <cols>
    <col min="2" max="2" width="10.86328125" bestFit="1" customWidth="1"/>
    <col min="3" max="3" width="11.59765625" bestFit="1" customWidth="1"/>
  </cols>
  <sheetData>
    <row r="4" spans="2:3" x14ac:dyDescent="0.45">
      <c r="C4" s="8">
        <f>SUM(C5:C40)</f>
        <v>307184.37</v>
      </c>
    </row>
    <row r="5" spans="2:3" x14ac:dyDescent="0.45">
      <c r="B5" s="1">
        <v>120000</v>
      </c>
      <c r="C5" s="6">
        <v>120000</v>
      </c>
    </row>
    <row r="6" spans="2:3" x14ac:dyDescent="0.45">
      <c r="B6" s="1">
        <v>62000</v>
      </c>
      <c r="C6" s="7">
        <v>50</v>
      </c>
    </row>
    <row r="7" spans="2:3" x14ac:dyDescent="0.45">
      <c r="B7" s="1">
        <v>44000</v>
      </c>
      <c r="C7" s="7">
        <v>3.75</v>
      </c>
    </row>
    <row r="8" spans="2:3" x14ac:dyDescent="0.45">
      <c r="B8" s="1">
        <v>20000</v>
      </c>
      <c r="C8" s="6">
        <v>62000</v>
      </c>
    </row>
    <row r="9" spans="2:3" x14ac:dyDescent="0.45">
      <c r="B9" s="1">
        <v>18000</v>
      </c>
      <c r="C9" s="7">
        <v>50</v>
      </c>
    </row>
    <row r="10" spans="2:3" x14ac:dyDescent="0.45">
      <c r="B10" s="1">
        <v>3000</v>
      </c>
      <c r="C10" s="7">
        <v>3.75</v>
      </c>
    </row>
    <row r="11" spans="2:3" x14ac:dyDescent="0.45">
      <c r="B11" s="1">
        <v>5100</v>
      </c>
      <c r="C11" s="7">
        <v>50</v>
      </c>
    </row>
    <row r="12" spans="2:3" x14ac:dyDescent="0.45">
      <c r="B12" s="1">
        <v>27600</v>
      </c>
      <c r="C12" s="6">
        <v>44000</v>
      </c>
    </row>
    <row r="13" spans="2:3" x14ac:dyDescent="0.45">
      <c r="B13" s="1">
        <v>9000</v>
      </c>
      <c r="C13" s="6">
        <v>20000</v>
      </c>
    </row>
    <row r="14" spans="2:3" x14ac:dyDescent="0.45">
      <c r="B14" s="1">
        <v>10000</v>
      </c>
      <c r="C14" s="6">
        <v>18000</v>
      </c>
    </row>
    <row r="15" spans="2:3" x14ac:dyDescent="0.45">
      <c r="B15" s="1">
        <v>25</v>
      </c>
      <c r="C15" s="6">
        <v>3000</v>
      </c>
    </row>
    <row r="16" spans="2:3" x14ac:dyDescent="0.45">
      <c r="B16" s="1">
        <v>1.87</v>
      </c>
      <c r="C16" s="6">
        <v>40000</v>
      </c>
    </row>
    <row r="17" spans="2:3" x14ac:dyDescent="0.45">
      <c r="B17" s="1">
        <v>1.87</v>
      </c>
      <c r="C17" s="7">
        <v>25</v>
      </c>
    </row>
    <row r="18" spans="2:3" x14ac:dyDescent="0.45">
      <c r="B18" s="1">
        <v>25</v>
      </c>
      <c r="C18" s="7">
        <v>1.87</v>
      </c>
    </row>
    <row r="19" spans="2:3" x14ac:dyDescent="0.45">
      <c r="B19" s="1">
        <v>53.75</v>
      </c>
    </row>
    <row r="20" spans="2:3" x14ac:dyDescent="0.45">
      <c r="B20" s="1">
        <v>50</v>
      </c>
    </row>
    <row r="21" spans="2:3" x14ac:dyDescent="0.45">
      <c r="B21" s="1">
        <v>53.75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7" sqref="D7"/>
    </sheetView>
  </sheetViews>
  <sheetFormatPr defaultColWidth="9" defaultRowHeight="14.25" x14ac:dyDescent="0.45"/>
  <cols>
    <col min="1" max="2" width="9" style="1"/>
    <col min="3" max="3" width="14.265625" style="1" bestFit="1" customWidth="1"/>
    <col min="4" max="4" width="12.265625" style="1" bestFit="1" customWidth="1"/>
    <col min="5" max="5" width="11.59765625" style="1" bestFit="1" customWidth="1"/>
    <col min="6" max="6" width="13.265625" style="1" bestFit="1" customWidth="1"/>
    <col min="7" max="16384" width="9" style="1"/>
  </cols>
  <sheetData>
    <row r="1" spans="1:6" x14ac:dyDescent="0.45">
      <c r="C1" s="1">
        <f>677000-E9</f>
        <v>435333.33333333331</v>
      </c>
    </row>
    <row r="3" spans="1:6" x14ac:dyDescent="0.45">
      <c r="B3" s="1" t="s">
        <v>74</v>
      </c>
      <c r="C3" s="1">
        <f>16/100</f>
        <v>0.16</v>
      </c>
    </row>
    <row r="4" spans="1:6" x14ac:dyDescent="0.45">
      <c r="B4" s="1" t="s">
        <v>75</v>
      </c>
      <c r="C4" s="1">
        <v>10000000</v>
      </c>
    </row>
    <row r="5" spans="1:6" x14ac:dyDescent="0.45">
      <c r="B5" s="1" t="s">
        <v>76</v>
      </c>
      <c r="C5" s="1">
        <f>C4*C3</f>
        <v>1600000</v>
      </c>
    </row>
    <row r="6" spans="1:6" x14ac:dyDescent="0.45">
      <c r="A6" s="1">
        <f>12*4</f>
        <v>48</v>
      </c>
      <c r="B6" s="1" t="s">
        <v>77</v>
      </c>
      <c r="C6" s="1">
        <v>48</v>
      </c>
      <c r="E6" s="1">
        <f>C6/12</f>
        <v>4</v>
      </c>
    </row>
    <row r="9" spans="1:6" x14ac:dyDescent="0.45">
      <c r="B9" s="1" t="s">
        <v>78</v>
      </c>
      <c r="C9" s="1">
        <f>$C$4/$C$6</f>
        <v>208333.33333333334</v>
      </c>
      <c r="D9" s="1">
        <f>$C$5/$C$6</f>
        <v>33333.333333333336</v>
      </c>
      <c r="E9" s="1">
        <f>D9+C9</f>
        <v>241666.66666666669</v>
      </c>
      <c r="F9" s="1">
        <f>C4-C9</f>
        <v>9791666.666666666</v>
      </c>
    </row>
    <row r="10" spans="1:6" x14ac:dyDescent="0.45">
      <c r="B10" s="1" t="s">
        <v>79</v>
      </c>
      <c r="C10" s="1">
        <f t="shared" ref="C10:C56" si="0">$C$4/$C$6</f>
        <v>208333.33333333334</v>
      </c>
      <c r="D10" s="1">
        <f t="shared" ref="D10:D56" si="1">$C$5/$C$6</f>
        <v>33333.333333333336</v>
      </c>
      <c r="E10" s="1">
        <f t="shared" ref="E10:E56" si="2">D10+C10</f>
        <v>241666.66666666669</v>
      </c>
      <c r="F10" s="1">
        <f>F9-C10</f>
        <v>9583333.3333333321</v>
      </c>
    </row>
    <row r="11" spans="1:6" x14ac:dyDescent="0.45">
      <c r="B11" s="1" t="s">
        <v>80</v>
      </c>
      <c r="C11" s="1">
        <f t="shared" si="0"/>
        <v>208333.33333333334</v>
      </c>
      <c r="D11" s="1">
        <f t="shared" si="1"/>
        <v>33333.333333333336</v>
      </c>
      <c r="E11" s="1">
        <f t="shared" si="2"/>
        <v>241666.66666666669</v>
      </c>
      <c r="F11" s="1">
        <f t="shared" ref="F11:F56" si="3">F10-C11</f>
        <v>9374999.9999999981</v>
      </c>
    </row>
    <row r="12" spans="1:6" x14ac:dyDescent="0.45">
      <c r="B12" s="1" t="s">
        <v>81</v>
      </c>
      <c r="C12" s="1">
        <f t="shared" si="0"/>
        <v>208333.33333333334</v>
      </c>
      <c r="D12" s="1">
        <f t="shared" si="1"/>
        <v>33333.333333333336</v>
      </c>
      <c r="E12" s="1">
        <f t="shared" si="2"/>
        <v>241666.66666666669</v>
      </c>
      <c r="F12" s="1">
        <f t="shared" si="3"/>
        <v>9166666.6666666642</v>
      </c>
    </row>
    <row r="13" spans="1:6" x14ac:dyDescent="0.45">
      <c r="B13" s="1" t="s">
        <v>82</v>
      </c>
      <c r="C13" s="1">
        <f t="shared" si="0"/>
        <v>208333.33333333334</v>
      </c>
      <c r="D13" s="1">
        <f t="shared" si="1"/>
        <v>33333.333333333336</v>
      </c>
      <c r="E13" s="1">
        <f t="shared" si="2"/>
        <v>241666.66666666669</v>
      </c>
      <c r="F13" s="1">
        <f t="shared" si="3"/>
        <v>8958333.3333333302</v>
      </c>
    </row>
    <row r="14" spans="1:6" x14ac:dyDescent="0.45">
      <c r="B14" s="1" t="s">
        <v>83</v>
      </c>
      <c r="C14" s="1">
        <f t="shared" si="0"/>
        <v>208333.33333333334</v>
      </c>
      <c r="D14" s="1">
        <f t="shared" si="1"/>
        <v>33333.333333333336</v>
      </c>
      <c r="E14" s="1">
        <f t="shared" si="2"/>
        <v>241666.66666666669</v>
      </c>
      <c r="F14" s="1">
        <f t="shared" si="3"/>
        <v>8749999.9999999963</v>
      </c>
    </row>
    <row r="15" spans="1:6" x14ac:dyDescent="0.45">
      <c r="B15" s="1" t="s">
        <v>84</v>
      </c>
      <c r="C15" s="1">
        <f t="shared" si="0"/>
        <v>208333.33333333334</v>
      </c>
      <c r="D15" s="1">
        <f t="shared" si="1"/>
        <v>33333.333333333336</v>
      </c>
      <c r="E15" s="1">
        <f t="shared" si="2"/>
        <v>241666.66666666669</v>
      </c>
      <c r="F15" s="1">
        <f t="shared" si="3"/>
        <v>8541666.6666666623</v>
      </c>
    </row>
    <row r="16" spans="1:6" x14ac:dyDescent="0.45">
      <c r="B16" s="1" t="s">
        <v>85</v>
      </c>
      <c r="C16" s="1">
        <f t="shared" si="0"/>
        <v>208333.33333333334</v>
      </c>
      <c r="D16" s="1">
        <f t="shared" si="1"/>
        <v>33333.333333333336</v>
      </c>
      <c r="E16" s="1">
        <f t="shared" si="2"/>
        <v>241666.66666666669</v>
      </c>
      <c r="F16" s="1">
        <f t="shared" si="3"/>
        <v>8333333.3333333293</v>
      </c>
    </row>
    <row r="17" spans="2:6" x14ac:dyDescent="0.45">
      <c r="B17" s="1" t="s">
        <v>86</v>
      </c>
      <c r="C17" s="1">
        <f t="shared" si="0"/>
        <v>208333.33333333334</v>
      </c>
      <c r="D17" s="1">
        <f t="shared" si="1"/>
        <v>33333.333333333336</v>
      </c>
      <c r="E17" s="1">
        <f t="shared" si="2"/>
        <v>241666.66666666669</v>
      </c>
      <c r="F17" s="1">
        <f t="shared" si="3"/>
        <v>8124999.9999999963</v>
      </c>
    </row>
    <row r="18" spans="2:6" x14ac:dyDescent="0.45">
      <c r="B18" s="1" t="s">
        <v>87</v>
      </c>
      <c r="C18" s="1">
        <f t="shared" si="0"/>
        <v>208333.33333333334</v>
      </c>
      <c r="D18" s="1">
        <f t="shared" si="1"/>
        <v>33333.333333333336</v>
      </c>
      <c r="E18" s="1">
        <f t="shared" si="2"/>
        <v>241666.66666666669</v>
      </c>
      <c r="F18" s="1">
        <f t="shared" si="3"/>
        <v>7916666.6666666633</v>
      </c>
    </row>
    <row r="19" spans="2:6" x14ac:dyDescent="0.45">
      <c r="B19" s="1" t="s">
        <v>88</v>
      </c>
      <c r="C19" s="1">
        <f t="shared" si="0"/>
        <v>208333.33333333334</v>
      </c>
      <c r="D19" s="1">
        <f t="shared" si="1"/>
        <v>33333.333333333336</v>
      </c>
      <c r="E19" s="1">
        <f t="shared" si="2"/>
        <v>241666.66666666669</v>
      </c>
      <c r="F19" s="1">
        <f t="shared" si="3"/>
        <v>7708333.3333333302</v>
      </c>
    </row>
    <row r="20" spans="2:6" x14ac:dyDescent="0.45">
      <c r="B20" s="1" t="s">
        <v>89</v>
      </c>
      <c r="C20" s="1">
        <f t="shared" si="0"/>
        <v>208333.33333333334</v>
      </c>
      <c r="D20" s="1">
        <f t="shared" si="1"/>
        <v>33333.333333333336</v>
      </c>
      <c r="E20" s="1">
        <f t="shared" si="2"/>
        <v>241666.66666666669</v>
      </c>
      <c r="F20" s="1">
        <f t="shared" si="3"/>
        <v>7499999.9999999972</v>
      </c>
    </row>
    <row r="21" spans="2:6" x14ac:dyDescent="0.45">
      <c r="B21" s="1" t="s">
        <v>90</v>
      </c>
      <c r="C21" s="1">
        <f t="shared" si="0"/>
        <v>208333.33333333334</v>
      </c>
      <c r="D21" s="1">
        <f t="shared" si="1"/>
        <v>33333.333333333336</v>
      </c>
      <c r="E21" s="1">
        <f t="shared" si="2"/>
        <v>241666.66666666669</v>
      </c>
      <c r="F21" s="1">
        <f t="shared" si="3"/>
        <v>7291666.6666666642</v>
      </c>
    </row>
    <row r="22" spans="2:6" x14ac:dyDescent="0.45">
      <c r="B22" s="1" t="s">
        <v>91</v>
      </c>
      <c r="C22" s="1">
        <f t="shared" si="0"/>
        <v>208333.33333333334</v>
      </c>
      <c r="D22" s="1">
        <f t="shared" si="1"/>
        <v>33333.333333333336</v>
      </c>
      <c r="E22" s="1">
        <f t="shared" si="2"/>
        <v>241666.66666666669</v>
      </c>
      <c r="F22" s="1">
        <f t="shared" si="3"/>
        <v>7083333.3333333312</v>
      </c>
    </row>
    <row r="23" spans="2:6" x14ac:dyDescent="0.45">
      <c r="B23" s="1" t="s">
        <v>92</v>
      </c>
      <c r="C23" s="1">
        <f t="shared" si="0"/>
        <v>208333.33333333334</v>
      </c>
      <c r="D23" s="1">
        <f t="shared" si="1"/>
        <v>33333.333333333336</v>
      </c>
      <c r="E23" s="1">
        <f t="shared" si="2"/>
        <v>241666.66666666669</v>
      </c>
      <c r="F23" s="1">
        <f t="shared" si="3"/>
        <v>6874999.9999999981</v>
      </c>
    </row>
    <row r="24" spans="2:6" x14ac:dyDescent="0.45">
      <c r="B24" s="1" t="s">
        <v>93</v>
      </c>
      <c r="C24" s="1">
        <f t="shared" si="0"/>
        <v>208333.33333333334</v>
      </c>
      <c r="D24" s="1">
        <f t="shared" si="1"/>
        <v>33333.333333333336</v>
      </c>
      <c r="E24" s="1">
        <f t="shared" si="2"/>
        <v>241666.66666666669</v>
      </c>
      <c r="F24" s="1">
        <f t="shared" si="3"/>
        <v>6666666.6666666651</v>
      </c>
    </row>
    <row r="25" spans="2:6" x14ac:dyDescent="0.45">
      <c r="B25" s="1" t="s">
        <v>94</v>
      </c>
      <c r="C25" s="1">
        <f t="shared" si="0"/>
        <v>208333.33333333334</v>
      </c>
      <c r="D25" s="1">
        <f t="shared" si="1"/>
        <v>33333.333333333336</v>
      </c>
      <c r="E25" s="1">
        <f t="shared" si="2"/>
        <v>241666.66666666669</v>
      </c>
      <c r="F25" s="1">
        <f t="shared" si="3"/>
        <v>6458333.3333333321</v>
      </c>
    </row>
    <row r="26" spans="2:6" x14ac:dyDescent="0.45">
      <c r="B26" s="1" t="s">
        <v>95</v>
      </c>
      <c r="C26" s="1">
        <f t="shared" si="0"/>
        <v>208333.33333333334</v>
      </c>
      <c r="D26" s="1">
        <f t="shared" si="1"/>
        <v>33333.333333333336</v>
      </c>
      <c r="E26" s="1">
        <f t="shared" si="2"/>
        <v>241666.66666666669</v>
      </c>
      <c r="F26" s="1">
        <f t="shared" si="3"/>
        <v>6249999.9999999991</v>
      </c>
    </row>
    <row r="27" spans="2:6" x14ac:dyDescent="0.45">
      <c r="B27" s="1" t="s">
        <v>96</v>
      </c>
      <c r="C27" s="1">
        <f t="shared" si="0"/>
        <v>208333.33333333334</v>
      </c>
      <c r="D27" s="1">
        <f t="shared" si="1"/>
        <v>33333.333333333336</v>
      </c>
      <c r="E27" s="1">
        <f t="shared" si="2"/>
        <v>241666.66666666669</v>
      </c>
      <c r="F27" s="1">
        <f t="shared" si="3"/>
        <v>6041666.666666666</v>
      </c>
    </row>
    <row r="28" spans="2:6" x14ac:dyDescent="0.45">
      <c r="B28" s="1" t="s">
        <v>97</v>
      </c>
      <c r="C28" s="1">
        <f t="shared" si="0"/>
        <v>208333.33333333334</v>
      </c>
      <c r="D28" s="1">
        <f t="shared" si="1"/>
        <v>33333.333333333336</v>
      </c>
      <c r="E28" s="1">
        <f t="shared" si="2"/>
        <v>241666.66666666669</v>
      </c>
      <c r="F28" s="1">
        <f t="shared" si="3"/>
        <v>5833333.333333333</v>
      </c>
    </row>
    <row r="29" spans="2:6" x14ac:dyDescent="0.45">
      <c r="B29" s="1" t="s">
        <v>98</v>
      </c>
      <c r="C29" s="1">
        <f t="shared" si="0"/>
        <v>208333.33333333334</v>
      </c>
      <c r="D29" s="1">
        <f t="shared" si="1"/>
        <v>33333.333333333336</v>
      </c>
      <c r="E29" s="1">
        <f t="shared" si="2"/>
        <v>241666.66666666669</v>
      </c>
      <c r="F29" s="1">
        <f t="shared" si="3"/>
        <v>5625000</v>
      </c>
    </row>
    <row r="30" spans="2:6" x14ac:dyDescent="0.45">
      <c r="B30" s="1" t="s">
        <v>99</v>
      </c>
      <c r="C30" s="1">
        <f t="shared" si="0"/>
        <v>208333.33333333334</v>
      </c>
      <c r="D30" s="1">
        <f t="shared" si="1"/>
        <v>33333.333333333336</v>
      </c>
      <c r="E30" s="1">
        <f t="shared" si="2"/>
        <v>241666.66666666669</v>
      </c>
      <c r="F30" s="1">
        <f t="shared" si="3"/>
        <v>5416666.666666667</v>
      </c>
    </row>
    <row r="31" spans="2:6" x14ac:dyDescent="0.45">
      <c r="B31" s="1" t="s">
        <v>100</v>
      </c>
      <c r="C31" s="1">
        <f t="shared" si="0"/>
        <v>208333.33333333334</v>
      </c>
      <c r="D31" s="1">
        <f t="shared" si="1"/>
        <v>33333.333333333336</v>
      </c>
      <c r="E31" s="1">
        <f t="shared" si="2"/>
        <v>241666.66666666669</v>
      </c>
      <c r="F31" s="1">
        <f t="shared" si="3"/>
        <v>5208333.333333334</v>
      </c>
    </row>
    <row r="32" spans="2:6" x14ac:dyDescent="0.45">
      <c r="B32" s="1" t="s">
        <v>101</v>
      </c>
      <c r="C32" s="1">
        <f t="shared" si="0"/>
        <v>208333.33333333334</v>
      </c>
      <c r="D32" s="1">
        <f t="shared" si="1"/>
        <v>33333.333333333336</v>
      </c>
      <c r="E32" s="1">
        <f t="shared" si="2"/>
        <v>241666.66666666669</v>
      </c>
      <c r="F32" s="1">
        <f t="shared" si="3"/>
        <v>5000000.0000000009</v>
      </c>
    </row>
    <row r="33" spans="2:6" x14ac:dyDescent="0.45">
      <c r="B33" s="1" t="s">
        <v>102</v>
      </c>
      <c r="C33" s="1">
        <f t="shared" si="0"/>
        <v>208333.33333333334</v>
      </c>
      <c r="D33" s="1">
        <f t="shared" si="1"/>
        <v>33333.333333333336</v>
      </c>
      <c r="E33" s="1">
        <f t="shared" si="2"/>
        <v>241666.66666666669</v>
      </c>
      <c r="F33" s="1">
        <f t="shared" si="3"/>
        <v>4791666.6666666679</v>
      </c>
    </row>
    <row r="34" spans="2:6" ht="15" x14ac:dyDescent="0.25">
      <c r="B34" s="1" t="s">
        <v>103</v>
      </c>
      <c r="C34" s="1">
        <f t="shared" si="0"/>
        <v>208333.33333333334</v>
      </c>
      <c r="D34" s="1">
        <f t="shared" si="1"/>
        <v>33333.333333333336</v>
      </c>
      <c r="E34" s="1">
        <f t="shared" si="2"/>
        <v>241666.66666666669</v>
      </c>
      <c r="F34" s="1">
        <f t="shared" si="3"/>
        <v>4583333.3333333349</v>
      </c>
    </row>
    <row r="35" spans="2:6" ht="15" x14ac:dyDescent="0.25">
      <c r="B35" s="1" t="s">
        <v>104</v>
      </c>
      <c r="C35" s="1">
        <f t="shared" si="0"/>
        <v>208333.33333333334</v>
      </c>
      <c r="D35" s="1">
        <f t="shared" si="1"/>
        <v>33333.333333333336</v>
      </c>
      <c r="E35" s="1">
        <f t="shared" si="2"/>
        <v>241666.66666666669</v>
      </c>
      <c r="F35" s="1">
        <f t="shared" si="3"/>
        <v>4375000.0000000019</v>
      </c>
    </row>
    <row r="36" spans="2:6" x14ac:dyDescent="0.45">
      <c r="B36" s="1" t="s">
        <v>105</v>
      </c>
      <c r="C36" s="1">
        <f t="shared" si="0"/>
        <v>208333.33333333334</v>
      </c>
      <c r="D36" s="1">
        <f t="shared" si="1"/>
        <v>33333.333333333336</v>
      </c>
      <c r="E36" s="1">
        <f t="shared" si="2"/>
        <v>241666.66666666669</v>
      </c>
      <c r="F36" s="1">
        <f t="shared" si="3"/>
        <v>4166666.6666666684</v>
      </c>
    </row>
    <row r="37" spans="2:6" x14ac:dyDescent="0.45">
      <c r="B37" s="1" t="s">
        <v>106</v>
      </c>
      <c r="C37" s="1">
        <f t="shared" si="0"/>
        <v>208333.33333333334</v>
      </c>
      <c r="D37" s="1">
        <f t="shared" si="1"/>
        <v>33333.333333333336</v>
      </c>
      <c r="E37" s="1">
        <f t="shared" si="2"/>
        <v>241666.66666666669</v>
      </c>
      <c r="F37" s="1">
        <f t="shared" si="3"/>
        <v>3958333.3333333349</v>
      </c>
    </row>
    <row r="38" spans="2:6" x14ac:dyDescent="0.45">
      <c r="B38" s="1" t="s">
        <v>107</v>
      </c>
      <c r="C38" s="1">
        <f t="shared" si="0"/>
        <v>208333.33333333334</v>
      </c>
      <c r="D38" s="1">
        <f t="shared" si="1"/>
        <v>33333.333333333336</v>
      </c>
      <c r="E38" s="1">
        <f t="shared" si="2"/>
        <v>241666.66666666669</v>
      </c>
      <c r="F38" s="1">
        <f t="shared" si="3"/>
        <v>3750000.0000000014</v>
      </c>
    </row>
    <row r="39" spans="2:6" x14ac:dyDescent="0.45">
      <c r="B39" s="1" t="s">
        <v>108</v>
      </c>
      <c r="C39" s="1">
        <f t="shared" si="0"/>
        <v>208333.33333333334</v>
      </c>
      <c r="D39" s="1">
        <f t="shared" si="1"/>
        <v>33333.333333333336</v>
      </c>
      <c r="E39" s="1">
        <f t="shared" si="2"/>
        <v>241666.66666666669</v>
      </c>
      <c r="F39" s="1">
        <f t="shared" si="3"/>
        <v>3541666.6666666679</v>
      </c>
    </row>
    <row r="40" spans="2:6" x14ac:dyDescent="0.45">
      <c r="B40" s="1" t="s">
        <v>109</v>
      </c>
      <c r="C40" s="1">
        <f t="shared" si="0"/>
        <v>208333.33333333334</v>
      </c>
      <c r="D40" s="1">
        <f t="shared" si="1"/>
        <v>33333.333333333336</v>
      </c>
      <c r="E40" s="1">
        <f t="shared" si="2"/>
        <v>241666.66666666669</v>
      </c>
      <c r="F40" s="1">
        <f t="shared" si="3"/>
        <v>3333333.3333333344</v>
      </c>
    </row>
    <row r="41" spans="2:6" x14ac:dyDescent="0.45">
      <c r="B41" s="1" t="s">
        <v>110</v>
      </c>
      <c r="C41" s="1">
        <f t="shared" si="0"/>
        <v>208333.33333333334</v>
      </c>
      <c r="D41" s="1">
        <f t="shared" si="1"/>
        <v>33333.333333333336</v>
      </c>
      <c r="E41" s="1">
        <f t="shared" si="2"/>
        <v>241666.66666666669</v>
      </c>
      <c r="F41" s="1">
        <f t="shared" si="3"/>
        <v>3125000.0000000009</v>
      </c>
    </row>
    <row r="42" spans="2:6" x14ac:dyDescent="0.45">
      <c r="B42" s="1" t="s">
        <v>111</v>
      </c>
      <c r="C42" s="1">
        <f t="shared" si="0"/>
        <v>208333.33333333334</v>
      </c>
      <c r="D42" s="1">
        <f t="shared" si="1"/>
        <v>33333.333333333336</v>
      </c>
      <c r="E42" s="1">
        <f t="shared" si="2"/>
        <v>241666.66666666669</v>
      </c>
      <c r="F42" s="1">
        <f t="shared" si="3"/>
        <v>2916666.6666666674</v>
      </c>
    </row>
    <row r="43" spans="2:6" x14ac:dyDescent="0.45">
      <c r="B43" s="1" t="s">
        <v>112</v>
      </c>
      <c r="C43" s="1">
        <f t="shared" si="0"/>
        <v>208333.33333333334</v>
      </c>
      <c r="D43" s="1">
        <f t="shared" si="1"/>
        <v>33333.333333333336</v>
      </c>
      <c r="E43" s="1">
        <f t="shared" si="2"/>
        <v>241666.66666666669</v>
      </c>
      <c r="F43" s="1">
        <f t="shared" si="3"/>
        <v>2708333.333333334</v>
      </c>
    </row>
    <row r="44" spans="2:6" x14ac:dyDescent="0.45">
      <c r="B44" s="1" t="s">
        <v>113</v>
      </c>
      <c r="C44" s="1">
        <f t="shared" si="0"/>
        <v>208333.33333333334</v>
      </c>
      <c r="D44" s="1">
        <f t="shared" si="1"/>
        <v>33333.333333333336</v>
      </c>
      <c r="E44" s="1">
        <f t="shared" si="2"/>
        <v>241666.66666666669</v>
      </c>
      <c r="F44" s="1">
        <f t="shared" si="3"/>
        <v>2500000.0000000005</v>
      </c>
    </row>
    <row r="45" spans="2:6" x14ac:dyDescent="0.45">
      <c r="B45" s="1" t="s">
        <v>114</v>
      </c>
      <c r="C45" s="1">
        <f t="shared" si="0"/>
        <v>208333.33333333334</v>
      </c>
      <c r="D45" s="1">
        <f t="shared" si="1"/>
        <v>33333.333333333336</v>
      </c>
      <c r="E45" s="1">
        <f t="shared" si="2"/>
        <v>241666.66666666669</v>
      </c>
      <c r="F45" s="1">
        <f t="shared" si="3"/>
        <v>2291666.666666667</v>
      </c>
    </row>
    <row r="46" spans="2:6" x14ac:dyDescent="0.45">
      <c r="B46" s="1" t="s">
        <v>115</v>
      </c>
      <c r="C46" s="1">
        <f t="shared" si="0"/>
        <v>208333.33333333334</v>
      </c>
      <c r="D46" s="1">
        <f t="shared" si="1"/>
        <v>33333.333333333336</v>
      </c>
      <c r="E46" s="1">
        <f t="shared" si="2"/>
        <v>241666.66666666669</v>
      </c>
      <c r="F46" s="1">
        <f t="shared" si="3"/>
        <v>2083333.3333333337</v>
      </c>
    </row>
    <row r="47" spans="2:6" x14ac:dyDescent="0.45">
      <c r="B47" s="1" t="s">
        <v>116</v>
      </c>
      <c r="C47" s="1">
        <f t="shared" si="0"/>
        <v>208333.33333333334</v>
      </c>
      <c r="D47" s="1">
        <f t="shared" si="1"/>
        <v>33333.333333333336</v>
      </c>
      <c r="E47" s="1">
        <f t="shared" si="2"/>
        <v>241666.66666666669</v>
      </c>
      <c r="F47" s="1">
        <f t="shared" si="3"/>
        <v>1875000.0000000005</v>
      </c>
    </row>
    <row r="48" spans="2:6" x14ac:dyDescent="0.45">
      <c r="B48" s="1" t="s">
        <v>117</v>
      </c>
      <c r="C48" s="1">
        <f t="shared" si="0"/>
        <v>208333.33333333334</v>
      </c>
      <c r="D48" s="1">
        <f t="shared" si="1"/>
        <v>33333.333333333336</v>
      </c>
      <c r="E48" s="1">
        <f t="shared" si="2"/>
        <v>241666.66666666669</v>
      </c>
      <c r="F48" s="1">
        <f t="shared" si="3"/>
        <v>1666666.6666666672</v>
      </c>
    </row>
    <row r="49" spans="2:6" x14ac:dyDescent="0.45">
      <c r="B49" s="1" t="s">
        <v>118</v>
      </c>
      <c r="C49" s="1">
        <f t="shared" si="0"/>
        <v>208333.33333333334</v>
      </c>
      <c r="D49" s="1">
        <f t="shared" si="1"/>
        <v>33333.333333333336</v>
      </c>
      <c r="E49" s="1">
        <f t="shared" si="2"/>
        <v>241666.66666666669</v>
      </c>
      <c r="F49" s="1">
        <f t="shared" si="3"/>
        <v>1458333.333333334</v>
      </c>
    </row>
    <row r="50" spans="2:6" x14ac:dyDescent="0.45">
      <c r="B50" s="1" t="s">
        <v>119</v>
      </c>
      <c r="C50" s="1">
        <f t="shared" si="0"/>
        <v>208333.33333333334</v>
      </c>
      <c r="D50" s="1">
        <f t="shared" si="1"/>
        <v>33333.333333333336</v>
      </c>
      <c r="E50" s="1">
        <f t="shared" si="2"/>
        <v>241666.66666666669</v>
      </c>
      <c r="F50" s="1">
        <f t="shared" si="3"/>
        <v>1250000.0000000007</v>
      </c>
    </row>
    <row r="51" spans="2:6" x14ac:dyDescent="0.45">
      <c r="B51" s="1" t="s">
        <v>120</v>
      </c>
      <c r="C51" s="1">
        <f t="shared" si="0"/>
        <v>208333.33333333334</v>
      </c>
      <c r="D51" s="1">
        <f t="shared" si="1"/>
        <v>33333.333333333336</v>
      </c>
      <c r="E51" s="1">
        <f t="shared" si="2"/>
        <v>241666.66666666669</v>
      </c>
      <c r="F51" s="1">
        <f t="shared" si="3"/>
        <v>1041666.6666666673</v>
      </c>
    </row>
    <row r="52" spans="2:6" x14ac:dyDescent="0.45">
      <c r="B52" s="1" t="s">
        <v>121</v>
      </c>
      <c r="C52" s="1">
        <f t="shared" si="0"/>
        <v>208333.33333333334</v>
      </c>
      <c r="D52" s="1">
        <f t="shared" si="1"/>
        <v>33333.333333333336</v>
      </c>
      <c r="E52" s="1">
        <f t="shared" si="2"/>
        <v>241666.66666666669</v>
      </c>
      <c r="F52" s="1">
        <f t="shared" si="3"/>
        <v>833333.33333333395</v>
      </c>
    </row>
    <row r="53" spans="2:6" x14ac:dyDescent="0.45">
      <c r="B53" s="1" t="s">
        <v>122</v>
      </c>
      <c r="C53" s="1">
        <f t="shared" si="0"/>
        <v>208333.33333333334</v>
      </c>
      <c r="D53" s="1">
        <f t="shared" si="1"/>
        <v>33333.333333333336</v>
      </c>
      <c r="E53" s="1">
        <f t="shared" si="2"/>
        <v>241666.66666666669</v>
      </c>
      <c r="F53" s="1">
        <f t="shared" si="3"/>
        <v>625000.00000000058</v>
      </c>
    </row>
    <row r="54" spans="2:6" x14ac:dyDescent="0.45">
      <c r="B54" s="1" t="s">
        <v>123</v>
      </c>
      <c r="C54" s="1">
        <f t="shared" si="0"/>
        <v>208333.33333333334</v>
      </c>
      <c r="D54" s="1">
        <f t="shared" si="1"/>
        <v>33333.333333333336</v>
      </c>
      <c r="E54" s="1">
        <f t="shared" si="2"/>
        <v>241666.66666666669</v>
      </c>
      <c r="F54" s="1">
        <f t="shared" si="3"/>
        <v>416666.66666666721</v>
      </c>
    </row>
    <row r="55" spans="2:6" x14ac:dyDescent="0.45">
      <c r="B55" s="1" t="s">
        <v>124</v>
      </c>
      <c r="C55" s="1">
        <f t="shared" si="0"/>
        <v>208333.33333333334</v>
      </c>
      <c r="D55" s="1">
        <f t="shared" si="1"/>
        <v>33333.333333333336</v>
      </c>
      <c r="E55" s="1">
        <f t="shared" si="2"/>
        <v>241666.66666666669</v>
      </c>
      <c r="F55" s="1">
        <f t="shared" si="3"/>
        <v>208333.33333333387</v>
      </c>
    </row>
    <row r="56" spans="2:6" x14ac:dyDescent="0.45">
      <c r="B56" s="1" t="s">
        <v>125</v>
      </c>
      <c r="C56" s="1">
        <f t="shared" si="0"/>
        <v>208333.33333333334</v>
      </c>
      <c r="D56" s="1">
        <f t="shared" si="1"/>
        <v>33333.333333333336</v>
      </c>
      <c r="E56" s="1">
        <f t="shared" si="2"/>
        <v>241666.66666666669</v>
      </c>
      <c r="F56" s="1">
        <f t="shared" si="3"/>
        <v>5.2386894822120667E-10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June</vt:lpstr>
      <vt:lpstr>July</vt:lpstr>
      <vt:lpstr>August</vt:lpstr>
      <vt:lpstr>September</vt:lpstr>
      <vt:lpstr>October</vt:lpstr>
      <vt:lpstr>November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</dc:creator>
  <cp:lastModifiedBy>Adekunle</cp:lastModifiedBy>
  <dcterms:created xsi:type="dcterms:W3CDTF">2021-05-28T15:33:38Z</dcterms:created>
  <dcterms:modified xsi:type="dcterms:W3CDTF">2021-11-15T07:14:49Z</dcterms:modified>
</cp:coreProperties>
</file>