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ASUS\OneDrive\Desktop\"/>
    </mc:Choice>
  </mc:AlternateContent>
  <xr:revisionPtr revIDLastSave="0" documentId="13_ncr:1_{5079973F-EC74-4442-9305-ECCD9D8C001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Q1." sheetId="4" r:id="rId1"/>
    <sheet name="Case Solutions" sheetId="3" r:id="rId2"/>
    <sheet name="Custom Scenario Analysi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7" i="3" l="1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D18" i="3"/>
  <c r="F37" i="3" s="1"/>
  <c r="G37" i="3" s="1"/>
  <c r="B18" i="3"/>
  <c r="F32" i="3" s="1"/>
  <c r="G32" i="3" s="1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C18" i="3" s="1"/>
  <c r="B13" i="3"/>
  <c r="B9" i="3"/>
  <c r="D23" i="2"/>
  <c r="C23" i="2"/>
  <c r="B23" i="2"/>
  <c r="D22" i="2"/>
  <c r="C22" i="2"/>
  <c r="B22" i="2"/>
  <c r="D21" i="2"/>
  <c r="C21" i="2"/>
  <c r="B21" i="2"/>
  <c r="D20" i="2"/>
  <c r="C20" i="2"/>
  <c r="B20" i="2"/>
  <c r="D19" i="2"/>
  <c r="C19" i="2"/>
  <c r="B19" i="2"/>
  <c r="B15" i="2"/>
  <c r="C8" i="2"/>
  <c r="C24" i="2" s="1"/>
  <c r="B8" i="2"/>
  <c r="B9" i="2" s="1"/>
  <c r="B10" i="2" s="1"/>
  <c r="B11" i="2" s="1"/>
  <c r="B12" i="2" s="1"/>
  <c r="D7" i="2"/>
  <c r="D6" i="2"/>
  <c r="D5" i="2"/>
  <c r="D4" i="2"/>
  <c r="D3" i="2"/>
  <c r="F26" i="3" l="1"/>
  <c r="G26" i="3" s="1"/>
  <c r="F25" i="3"/>
  <c r="G25" i="3" s="1"/>
  <c r="F27" i="3"/>
  <c r="G27" i="3" s="1"/>
  <c r="F24" i="3"/>
  <c r="G24" i="3" s="1"/>
  <c r="F23" i="3"/>
  <c r="G23" i="3" s="1"/>
  <c r="F28" i="3"/>
  <c r="G28" i="3" s="1"/>
  <c r="F34" i="3"/>
  <c r="G34" i="3" s="1"/>
  <c r="F29" i="3"/>
  <c r="G29" i="3" s="1"/>
  <c r="F35" i="3"/>
  <c r="G35" i="3" s="1"/>
  <c r="F30" i="3"/>
  <c r="G30" i="3" s="1"/>
  <c r="F33" i="3"/>
  <c r="G33" i="3" s="1"/>
  <c r="F36" i="3"/>
  <c r="G36" i="3" s="1"/>
  <c r="F31" i="3"/>
  <c r="G31" i="3" s="1"/>
  <c r="B24" i="2"/>
  <c r="C9" i="2"/>
  <c r="D24" i="2"/>
  <c r="B25" i="2" l="1"/>
  <c r="C25" i="2"/>
  <c r="C10" i="2"/>
  <c r="D25" i="2"/>
  <c r="C11" i="2" l="1"/>
  <c r="D26" i="2"/>
  <c r="B26" i="2"/>
  <c r="C26" i="2"/>
  <c r="C12" i="2" l="1"/>
  <c r="D27" i="2"/>
  <c r="C27" i="2"/>
  <c r="B27" i="2"/>
  <c r="I21" i="2" l="1"/>
  <c r="I20" i="2"/>
  <c r="I27" i="2"/>
  <c r="I19" i="2"/>
  <c r="I28" i="2"/>
  <c r="I25" i="2"/>
  <c r="I30" i="2"/>
  <c r="I24" i="2"/>
  <c r="I26" i="2"/>
  <c r="D28" i="2"/>
  <c r="D29" i="2" s="1"/>
  <c r="I22" i="2"/>
  <c r="I18" i="2"/>
  <c r="I17" i="2"/>
  <c r="I29" i="2"/>
  <c r="C28" i="2"/>
  <c r="C29" i="2" s="1"/>
  <c r="I16" i="2"/>
  <c r="I23" i="2"/>
  <c r="B28" i="2"/>
  <c r="B29" i="2" s="1"/>
  <c r="J19" i="2" l="1"/>
  <c r="K19" i="2" s="1"/>
  <c r="J16" i="2"/>
  <c r="K16" i="2" s="1"/>
  <c r="J17" i="2"/>
  <c r="K17" i="2" s="1"/>
  <c r="J18" i="2"/>
  <c r="K18" i="2" s="1"/>
  <c r="J20" i="2"/>
  <c r="K20" i="2" s="1"/>
  <c r="J27" i="2"/>
  <c r="K27" i="2" s="1"/>
  <c r="J30" i="2"/>
  <c r="K30" i="2" s="1"/>
  <c r="J29" i="2"/>
  <c r="K29" i="2" s="1"/>
  <c r="J26" i="2"/>
  <c r="K26" i="2" s="1"/>
  <c r="J28" i="2"/>
  <c r="K28" i="2" s="1"/>
  <c r="J22" i="2"/>
  <c r="K22" i="2" s="1"/>
  <c r="J24" i="2"/>
  <c r="K24" i="2" s="1"/>
  <c r="J21" i="2"/>
  <c r="K21" i="2" s="1"/>
  <c r="J23" i="2"/>
  <c r="K23" i="2" s="1"/>
  <c r="J25" i="2"/>
  <c r="K25" i="2" s="1"/>
</calcChain>
</file>

<file path=xl/sharedStrings.xml><?xml version="1.0" encoding="utf-8"?>
<sst xmlns="http://schemas.openxmlformats.org/spreadsheetml/2006/main" count="44" uniqueCount="27">
  <si>
    <t>Year</t>
  </si>
  <si>
    <t>EPS Forecast (USD)</t>
  </si>
  <si>
    <t>Dividends Forecast (USD)</t>
  </si>
  <si>
    <t>Expected Dividend Payout Ratio (2023)</t>
  </si>
  <si>
    <t>Expected Dividend Retention Ratio (2023)</t>
  </si>
  <si>
    <t>Current Stock price (USD)</t>
  </si>
  <si>
    <t>Required Rate of Return</t>
  </si>
  <si>
    <t>PV of Dividend 2019</t>
  </si>
  <si>
    <t>PV of Dividend 2020</t>
  </si>
  <si>
    <t>PV of Dividend 2021</t>
  </si>
  <si>
    <t>PV of Dividend 2022</t>
  </si>
  <si>
    <t>PV of Dividend 2023</t>
  </si>
  <si>
    <t>Total PV of Dividends in 2018</t>
  </si>
  <si>
    <t>PV of Dividend 2024</t>
  </si>
  <si>
    <t>PV of Dividend 2025</t>
  </si>
  <si>
    <t>PV of Dividend 2026</t>
  </si>
  <si>
    <t>PV of Dividend 2027</t>
  </si>
  <si>
    <t>PV of Dividend 2028</t>
  </si>
  <si>
    <t>Total PV of Dividends till 2028</t>
  </si>
  <si>
    <t>Growth Rate</t>
  </si>
  <si>
    <t>SCENARIOS</t>
  </si>
  <si>
    <t>r</t>
  </si>
  <si>
    <t>g</t>
  </si>
  <si>
    <t>Comment on current stock value</t>
  </si>
  <si>
    <t>Total PV of Dividends till 2023</t>
  </si>
  <si>
    <t>Terminal Value of Dividends in 2023</t>
  </si>
  <si>
    <t>Terminal Value of Dividends in 2028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</si>
</sst>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6">
    <xf numFmtId="0" fontId="0" fillId="0" borderId="0" xfId="0"/>
    <xf numFmtId="0" fontId="1" fillId="2" borderId="6" xfId="0" applyFont="1" applyFill="1" applyBorder="1"/>
    <xf numFmtId="0" fontId="1" fillId="3" borderId="1" xfId="0" applyFont="1" applyFill="1" applyBorder="1"/>
    <xf numFmtId="10" fontId="0" fillId="0" borderId="2" xfId="0" applyNumberFormat="1" applyBorder="1"/>
    <xf numFmtId="0" fontId="1" fillId="3" borderId="3" xfId="0" applyFont="1" applyFill="1" applyBorder="1"/>
    <xf numFmtId="10" fontId="0" fillId="0" borderId="5" xfId="0" applyNumberFormat="1" applyBorder="1"/>
    <xf numFmtId="0" fontId="1" fillId="0" borderId="1" xfId="0" applyFont="1" applyBorder="1"/>
    <xf numFmtId="164" fontId="0" fillId="0" borderId="2" xfId="0" applyNumberFormat="1" applyBorder="1"/>
    <xf numFmtId="0" fontId="1" fillId="0" borderId="3" xfId="0" applyFont="1" applyBorder="1"/>
    <xf numFmtId="164" fontId="1" fillId="2" borderId="7" xfId="0" applyNumberFormat="1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4" borderId="4" xfId="0" applyFont="1" applyFill="1" applyBorder="1"/>
    <xf numFmtId="0" fontId="0" fillId="4" borderId="4" xfId="0" applyFill="1" applyBorder="1"/>
    <xf numFmtId="0" fontId="1" fillId="0" borderId="4" xfId="0" applyFont="1" applyBorder="1"/>
    <xf numFmtId="0" fontId="0" fillId="0" borderId="4" xfId="0" applyBorder="1"/>
    <xf numFmtId="10" fontId="0" fillId="0" borderId="4" xfId="0" applyNumberFormat="1" applyBorder="1"/>
    <xf numFmtId="2" fontId="0" fillId="0" borderId="4" xfId="0" applyNumberFormat="1" applyBorder="1"/>
    <xf numFmtId="10" fontId="0" fillId="0" borderId="4" xfId="1" applyNumberFormat="1" applyFont="1" applyBorder="1"/>
    <xf numFmtId="0" fontId="3" fillId="5" borderId="4" xfId="0" applyFont="1" applyFill="1" applyBorder="1"/>
    <xf numFmtId="0" fontId="4" fillId="5" borderId="4" xfId="0" applyFont="1" applyFill="1" applyBorder="1" applyAlignment="1">
      <alignment horizontal="center"/>
    </xf>
    <xf numFmtId="0" fontId="1" fillId="3" borderId="10" xfId="0" applyFont="1" applyFill="1" applyBorder="1"/>
    <xf numFmtId="164" fontId="0" fillId="0" borderId="11" xfId="0" applyNumberFormat="1" applyBorder="1"/>
    <xf numFmtId="0" fontId="0" fillId="6" borderId="4" xfId="0" applyFill="1" applyBorder="1"/>
    <xf numFmtId="9" fontId="0" fillId="0" borderId="4" xfId="0" applyNumberFormat="1" applyBorder="1"/>
    <xf numFmtId="165" fontId="0" fillId="0" borderId="4" xfId="0" applyNumberFormat="1" applyBorder="1"/>
    <xf numFmtId="164" fontId="0" fillId="0" borderId="4" xfId="0" applyNumberFormat="1" applyBorder="1"/>
    <xf numFmtId="0" fontId="1" fillId="0" borderId="4" xfId="0" applyFont="1" applyBorder="1" applyAlignment="1">
      <alignment horizontal="right"/>
    </xf>
    <xf numFmtId="0" fontId="1" fillId="3" borderId="12" xfId="0" applyFont="1" applyFill="1" applyBorder="1"/>
    <xf numFmtId="9" fontId="0" fillId="0" borderId="13" xfId="0" applyNumberFormat="1" applyBorder="1"/>
    <xf numFmtId="9" fontId="0" fillId="0" borderId="14" xfId="0" applyNumberFormat="1" applyBorder="1"/>
    <xf numFmtId="0" fontId="1" fillId="0" borderId="10" xfId="0" applyFont="1" applyBorder="1"/>
    <xf numFmtId="164" fontId="0" fillId="0" borderId="15" xfId="0" applyNumberFormat="1" applyBorder="1"/>
    <xf numFmtId="0" fontId="1" fillId="7" borderId="4" xfId="0" applyFont="1" applyFill="1" applyBorder="1"/>
    <xf numFmtId="164" fontId="1" fillId="7" borderId="4" xfId="0" applyNumberFormat="1" applyFont="1" applyFill="1" applyBorder="1"/>
    <xf numFmtId="0" fontId="1" fillId="2" borderId="4" xfId="0" applyFont="1" applyFill="1" applyBorder="1"/>
  </cellXfs>
  <cellStyles count="2">
    <cellStyle name="Normal" xfId="0" builtinId="0"/>
    <cellStyle name="Percent" xfId="1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57151</xdr:colOff>
      <xdr:row>4</xdr:row>
      <xdr:rowOff>38100</xdr:rowOff>
    </xdr:from>
    <xdr:ext cx="7410450" cy="370909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66751" y="800100"/>
          <a:ext cx="7410450" cy="370909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Describe Harley Davidson's business. What are the industry's growth prospects, and how competitive is the business?</a:t>
          </a:r>
          <a:b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</a:br>
          <a:endParaRPr lang="en-IN" sz="11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Harley-Davidson, Inc. is a company that manufactures and sells motorcycles and related products, and also provides financial services. Its common stock is listed on the New York Stock Exchange under the ticker symbol HOG.</a:t>
          </a:r>
          <a:br>
            <a:rPr lang="en-I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IN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Business Segments</a:t>
          </a:r>
          <a:endParaRPr lang="en-IN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I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Motorcycles and Related Products:</a:t>
          </a:r>
          <a:r>
            <a:rPr lang="en-I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This segment designs, manufactures, and sells Harley-Davidson motorcycles, along with parts, accessories, and general merchandise like apparel. They distribute these products through a network of independent dealerships and e-commerce channels in various regions, including the United States, Canada, Europe, and Asia-Pacific.</a:t>
          </a:r>
        </a:p>
        <a:p>
          <a:pPr lvl="0"/>
          <a:r>
            <a:rPr lang="en-I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Financial Services:</a:t>
          </a:r>
          <a:r>
            <a:rPr lang="en-I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This segment provides wholesale and retail financing services, as well as insurance programs, primarily to Harley-Davidson dealers and customers in the United States and Canada.</a:t>
          </a:r>
          <a:br>
            <a:rPr lang="en-I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IN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Industry Growth and Competition</a:t>
          </a:r>
        </a:p>
        <a:p>
          <a:r>
            <a:rPr lang="en-I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industry has faced challenges, with a slowdown in the growth of motorcycle ownership for Harley-Davidson and its main competitors since the U.S. credit crisis. This has forced the company and its rivals to seek new markets for expansion.</a:t>
          </a:r>
        </a:p>
        <a:p>
          <a:r>
            <a:rPr lang="en-I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business is highly competitive, and recent global events, such as trade issues and tariffs, have complicated Harley-Davidson's global expansion plans. The company's profitability has also been on the decline. According to </a:t>
          </a:r>
          <a:r>
            <a:rPr lang="en-I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Exhibit 5</a:t>
          </a:r>
          <a:r>
            <a:rPr lang="en-I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key metrics such as </a:t>
          </a:r>
          <a:r>
            <a:rPr lang="en-I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Return on Common Equity </a:t>
          </a:r>
          <a:r>
            <a:rPr lang="en-I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I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Net Margin</a:t>
          </a:r>
          <a:r>
            <a:rPr lang="en-I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have fallen from December 2015 to July 2018. Specifically, the Net Margin decreased from 12.9% in the 12 months ending December 31, 2015, to 9.1% in the 12 months ending July 1, 2018. Similarly, the Return on Common Equity fell from 40.9% to 22.8% over the same period.</a:t>
          </a:r>
        </a:p>
        <a:p>
          <a:endParaRPr lang="en-IN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729916</xdr:colOff>
      <xdr:row>0</xdr:row>
      <xdr:rowOff>168441</xdr:rowOff>
    </xdr:from>
    <xdr:to>
      <xdr:col>7</xdr:col>
      <xdr:colOff>1524000</xdr:colOff>
      <xdr:row>19</xdr:row>
      <xdr:rowOff>91440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FBE96FA-9177-43B3-86F4-0D5996779455}"/>
            </a:ext>
          </a:extLst>
        </xdr:cNvPr>
        <xdr:cNvSpPr/>
      </xdr:nvSpPr>
      <xdr:spPr>
        <a:xfrm>
          <a:off x="6658276" y="168441"/>
          <a:ext cx="6928184" cy="346629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>
              <a:solidFill>
                <a:sysClr val="windowText" lastClr="000000"/>
              </a:solidFill>
            </a:rPr>
            <a:t>SCENARIO</a:t>
          </a:r>
          <a:r>
            <a:rPr lang="en-IN" sz="1400" b="1" baseline="0">
              <a:solidFill>
                <a:sysClr val="windowText" lastClr="000000"/>
              </a:solidFill>
            </a:rPr>
            <a:t> ANALYSIS:</a:t>
          </a:r>
        </a:p>
        <a:p>
          <a:pPr algn="l"/>
          <a:r>
            <a:rPr lang="en-IN" sz="1200">
              <a:solidFill>
                <a:sysClr val="windowText" lastClr="000000"/>
              </a:solidFill>
            </a:rPr>
            <a:t>We can see in the 5 types of scenario analysis of different expected growth rates that for different growth rates ranging from 3-5% the stock is either undervalued or overvalued in various scenarios. </a:t>
          </a:r>
        </a:p>
        <a:p>
          <a:pPr algn="l"/>
          <a:endParaRPr lang="en-IN" sz="1200">
            <a:solidFill>
              <a:sysClr val="windowText" lastClr="000000"/>
            </a:solidFill>
          </a:endParaRPr>
        </a:p>
        <a:p>
          <a:pPr algn="l"/>
          <a:r>
            <a:rPr lang="en-IN" sz="1200">
              <a:solidFill>
                <a:sysClr val="windowText" lastClr="000000"/>
              </a:solidFill>
            </a:rPr>
            <a:t>From a conservative standpoint, if we anchor our valuation on the lower end of the projected dividend growth spectrum, the current market price of Harley-Davidson appears to be overvalued. This outcome would likely be interpreted by risk-averse investors as a signal to exercise caution and could potentially deter new capital investment in the firm.</a:t>
          </a:r>
        </a:p>
        <a:p>
          <a:pPr algn="l"/>
          <a:endParaRPr lang="en-IN" sz="1200">
            <a:solidFill>
              <a:sysClr val="windowText" lastClr="000000"/>
            </a:solidFill>
          </a:endParaRPr>
        </a:p>
        <a:p>
          <a:pPr algn="l"/>
          <a:r>
            <a:rPr lang="en-IN" sz="1200">
              <a:solidFill>
                <a:sysClr val="windowText" lastClr="000000"/>
              </a:solidFill>
            </a:rPr>
            <a:t>Conversely, our analysis also highlights the significant upside potential. Should the company successfully execute its strategic initiatives—specifically, finding new avenues for revenue generation and improving profitability—we could anticipate a higher, more robust dividend growth rate. In such a scenario, the DDM suggests that the stock would be considered undervalued at its current price, presenting a compelling investment case and justifying a higher target price.</a:t>
          </a:r>
        </a:p>
        <a:p>
          <a:pPr algn="l"/>
          <a:endParaRPr lang="en-IN" sz="1200">
            <a:solidFill>
              <a:sysClr val="windowText" lastClr="000000"/>
            </a:solidFill>
          </a:endParaRPr>
        </a:p>
        <a:p>
          <a:pPr algn="l"/>
          <a:r>
            <a:rPr lang="en-IN" sz="1200">
              <a:solidFill>
                <a:sysClr val="windowText" lastClr="000000"/>
              </a:solidFill>
            </a:rPr>
            <a:t>But again, the valuation of the firm is highly sensitive to inputs of 'r' and 'g'. This demonstrates that the Dividend Discount Model is not a tool for precision but rather for understanding the key drivers of value.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7</xdr:row>
      <xdr:rowOff>7620</xdr:rowOff>
    </xdr:from>
    <xdr:to>
      <xdr:col>4</xdr:col>
      <xdr:colOff>525780</xdr:colOff>
      <xdr:row>11</xdr:row>
      <xdr:rowOff>175260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9A6537FE-D050-45F8-B22C-1A2EC38E8BA5}"/>
            </a:ext>
          </a:extLst>
        </xdr:cNvPr>
        <xdr:cNvSpPr/>
      </xdr:nvSpPr>
      <xdr:spPr>
        <a:xfrm>
          <a:off x="6088380" y="1287780"/>
          <a:ext cx="304800" cy="899160"/>
        </a:xfrm>
        <a:prstGeom prst="rightBrac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22860</xdr:colOff>
      <xdr:row>8</xdr:row>
      <xdr:rowOff>121920</xdr:rowOff>
    </xdr:from>
    <xdr:to>
      <xdr:col>7</xdr:col>
      <xdr:colOff>327660</xdr:colOff>
      <xdr:row>10</xdr:row>
      <xdr:rowOff>45720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4ABBE62B-92E0-4650-BAE5-4747A74F1161}"/>
            </a:ext>
          </a:extLst>
        </xdr:cNvPr>
        <xdr:cNvSpPr/>
      </xdr:nvSpPr>
      <xdr:spPr>
        <a:xfrm>
          <a:off x="6614160" y="1584960"/>
          <a:ext cx="1272540" cy="28956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Custom  Scenario</a:t>
          </a:r>
        </a:p>
      </xdr:txBody>
    </xdr:sp>
    <xdr:clientData/>
  </xdr:twoCellAnchor>
  <xdr:twoCellAnchor>
    <xdr:from>
      <xdr:col>8</xdr:col>
      <xdr:colOff>0</xdr:colOff>
      <xdr:row>1</xdr:row>
      <xdr:rowOff>0</xdr:rowOff>
    </xdr:from>
    <xdr:to>
      <xdr:col>15</xdr:col>
      <xdr:colOff>144780</xdr:colOff>
      <xdr:row>13</xdr:row>
      <xdr:rowOff>76200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F9CCADA7-AA2E-4442-B23E-545D0A935269}"/>
            </a:ext>
          </a:extLst>
        </xdr:cNvPr>
        <xdr:cNvSpPr/>
      </xdr:nvSpPr>
      <xdr:spPr>
        <a:xfrm>
          <a:off x="8496300" y="182880"/>
          <a:ext cx="8557260" cy="227838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IN">
              <a:solidFill>
                <a:schemeClr val="tx1"/>
              </a:solidFill>
            </a:rPr>
            <a:t>The analysis reveals that the stock's valuation is highly sensitive to changes in both the required rate of return and the growth rate. The relationship is as follows:</a:t>
          </a:r>
        </a:p>
        <a:p>
          <a:r>
            <a:rPr lang="en-IN" b="1">
              <a:solidFill>
                <a:schemeClr val="tx1"/>
              </a:solidFill>
            </a:rPr>
            <a:t>Inverse relationship with the Required Rate of Return (r):</a:t>
          </a:r>
          <a:r>
            <a:rPr lang="en-IN">
              <a:solidFill>
                <a:schemeClr val="tx1"/>
              </a:solidFill>
            </a:rPr>
            <a:t> As the required rate of return increases, the stock valuation </a:t>
          </a:r>
          <a:r>
            <a:rPr lang="en-IN" b="1">
              <a:solidFill>
                <a:schemeClr val="tx1"/>
              </a:solidFill>
            </a:rPr>
            <a:t>decreases</a:t>
          </a:r>
          <a:r>
            <a:rPr lang="en-IN">
              <a:solidFill>
                <a:schemeClr val="tx1"/>
              </a:solidFill>
            </a:rPr>
            <a:t>. This is because a higher 'r' implies a higher discount rate for future cash flows, reducing their present value.</a:t>
          </a:r>
        </a:p>
        <a:p>
          <a:r>
            <a:rPr lang="en-IN" b="1">
              <a:solidFill>
                <a:schemeClr val="tx1"/>
              </a:solidFill>
            </a:rPr>
            <a:t>Direct relationship with the Growth Rate (g):</a:t>
          </a:r>
          <a:r>
            <a:rPr lang="en-IN">
              <a:solidFill>
                <a:schemeClr val="tx1"/>
              </a:solidFill>
            </a:rPr>
            <a:t> As the growth rate increases, the stock valuation </a:t>
          </a:r>
          <a:r>
            <a:rPr lang="en-IN" b="1">
              <a:solidFill>
                <a:schemeClr val="tx1"/>
              </a:solidFill>
            </a:rPr>
            <a:t>increases</a:t>
          </a:r>
          <a:r>
            <a:rPr lang="en-IN">
              <a:solidFill>
                <a:schemeClr val="tx1"/>
              </a:solidFill>
            </a:rPr>
            <a:t>. A higher 'g' indicates stronger future growth in dividends and earnings, which in turn increases the stock's intrinsic value.</a:t>
          </a:r>
        </a:p>
        <a:p>
          <a:r>
            <a:rPr lang="en-IN">
              <a:solidFill>
                <a:schemeClr val="tx1"/>
              </a:solidFill>
            </a:rPr>
            <a:t>As you can observe, the highest stock valuation of </a:t>
          </a:r>
          <a:r>
            <a:rPr lang="en-IN" b="1">
              <a:solidFill>
                <a:schemeClr val="tx1"/>
              </a:solidFill>
            </a:rPr>
            <a:t>$98.75</a:t>
          </a:r>
          <a:r>
            <a:rPr lang="en-IN">
              <a:solidFill>
                <a:schemeClr val="tx1"/>
              </a:solidFill>
            </a:rPr>
            <a:t> is achieved with the most optimistic scenario of a low required rate of return (7%) and a high growth rate (5%). Conversely, the most pessimistic scenario with a high required rate of return (9%) and a low growth rate (2.5%) results in the lowest valuation of </a:t>
          </a:r>
          <a:r>
            <a:rPr lang="en-IN" b="1">
              <a:solidFill>
                <a:schemeClr val="tx1"/>
              </a:solidFill>
            </a:rPr>
            <a:t>$34.41</a:t>
          </a:r>
          <a:r>
            <a:rPr lang="en-IN">
              <a:solidFill>
                <a:schemeClr val="tx1"/>
              </a:solidFill>
            </a:rPr>
            <a:t>.</a:t>
          </a:r>
        </a:p>
        <a:p>
          <a:r>
            <a:rPr lang="en-IN">
              <a:solidFill>
                <a:schemeClr val="tx1"/>
              </a:solidFill>
            </a:rPr>
            <a:t>This analysis underscores the critical importance of the assumptions for 'r' and 'g' in stock valuation. Even small changes in these rates can lead to significantly different valuation outcomes.</a:t>
          </a:r>
        </a:p>
        <a:p>
          <a:endParaRPr lang="en-IN">
            <a:solidFill>
              <a:schemeClr val="tx1"/>
            </a:solidFill>
          </a:endParaRPr>
        </a:p>
        <a:p>
          <a:pPr algn="l"/>
          <a:endParaRPr lang="en-IN" sz="1100"/>
        </a:p>
      </xdr:txBody>
    </xdr:sp>
    <xdr:clientData/>
  </xdr:twoCellAnchor>
  <xdr:twoCellAnchor>
    <xdr:from>
      <xdr:col>12</xdr:col>
      <xdr:colOff>15240</xdr:colOff>
      <xdr:row>15</xdr:row>
      <xdr:rowOff>0</xdr:rowOff>
    </xdr:from>
    <xdr:to>
      <xdr:col>17</xdr:col>
      <xdr:colOff>259080</xdr:colOff>
      <xdr:row>27</xdr:row>
      <xdr:rowOff>167640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137D464-C1E7-9AA2-36E7-8FDAFF019DA9}"/>
            </a:ext>
          </a:extLst>
        </xdr:cNvPr>
        <xdr:cNvSpPr/>
      </xdr:nvSpPr>
      <xdr:spPr>
        <a:xfrm>
          <a:off x="15095220" y="2796540"/>
          <a:ext cx="3291840" cy="2453640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Here</a:t>
          </a:r>
          <a:r>
            <a:rPr lang="en-IN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the assumptions are as follows:</a:t>
          </a:r>
        </a:p>
        <a:p>
          <a:pPr algn="l"/>
          <a:endParaRPr lang="en-IN" sz="1100" b="0" cap="none" spc="0" baseline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r>
            <a:rPr lang="en-IN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1. Optimistic: Considering or expecting required rate of return to be 9% (Risk consideration is more as well)</a:t>
          </a:r>
        </a:p>
        <a:p>
          <a:pPr algn="l"/>
          <a:endParaRPr lang="en-IN" sz="1100" b="0" cap="none" spc="0" baseline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2. Case fact: </a:t>
          </a:r>
          <a:r>
            <a:rPr lang="en-IN" sz="1100" b="0" baseline="0">
              <a:solidFill>
                <a:schemeClr val="lt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: </a:t>
          </a:r>
          <a:r>
            <a:rPr lang="en-IN" sz="1100" b="0" baseline="0"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Considering or expecting required rate of return to be 8% (Risk consideration is comparatively lower)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="0" baseline="0"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0" baseline="0"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3. Pessimistic: Considering or expecting required rate of return to be 7% (Risk consideration is comparatively the lowest, risk aversion higher)</a:t>
          </a:r>
          <a:endParaRPr lang="en-IN">
            <a:solidFill>
              <a:schemeClr val="tx1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>
            <a:solidFill>
              <a:schemeClr val="tx1"/>
            </a:solidFill>
            <a:effectLst/>
          </a:endParaRPr>
        </a:p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4" workbookViewId="0">
      <selection activeCell="R14" sqref="R1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7"/>
  <sheetViews>
    <sheetView workbookViewId="0">
      <selection activeCell="A25" sqref="A25"/>
    </sheetView>
  </sheetViews>
  <sheetFormatPr defaultRowHeight="14.4" x14ac:dyDescent="0.3"/>
  <cols>
    <col min="1" max="1" width="36.44140625" bestFit="1" customWidth="1"/>
    <col min="2" max="2" width="16.44140625" bestFit="1" customWidth="1"/>
    <col min="3" max="3" width="21.5546875" bestFit="1" customWidth="1"/>
    <col min="4" max="4" width="12" customWidth="1"/>
    <col min="5" max="5" width="33.6640625" customWidth="1"/>
    <col min="6" max="6" width="27" customWidth="1"/>
    <col min="7" max="7" width="28.6640625" customWidth="1"/>
    <col min="8" max="8" width="32.5546875" bestFit="1" customWidth="1"/>
    <col min="9" max="9" width="25.6640625" bestFit="1" customWidth="1"/>
    <col min="10" max="10" width="28.88671875" bestFit="1" customWidth="1"/>
  </cols>
  <sheetData>
    <row r="1" spans="1:4" x14ac:dyDescent="0.3">
      <c r="A1" s="35" t="s">
        <v>0</v>
      </c>
      <c r="B1" s="35" t="s">
        <v>1</v>
      </c>
      <c r="C1" s="35" t="s">
        <v>2</v>
      </c>
    </row>
    <row r="2" spans="1:4" x14ac:dyDescent="0.3">
      <c r="A2" s="14">
        <v>2019</v>
      </c>
      <c r="B2" s="15">
        <v>3.18</v>
      </c>
      <c r="C2" s="15">
        <v>1.5</v>
      </c>
    </row>
    <row r="3" spans="1:4" x14ac:dyDescent="0.3">
      <c r="A3" s="14">
        <v>2020</v>
      </c>
      <c r="B3" s="15">
        <v>3.56</v>
      </c>
      <c r="C3" s="15">
        <v>1.56</v>
      </c>
    </row>
    <row r="4" spans="1:4" x14ac:dyDescent="0.3">
      <c r="A4" s="14">
        <v>2021</v>
      </c>
      <c r="B4" s="15">
        <v>4.0599999999999996</v>
      </c>
      <c r="C4" s="15">
        <v>1.8</v>
      </c>
    </row>
    <row r="5" spans="1:4" x14ac:dyDescent="0.3">
      <c r="A5" s="14">
        <v>2022</v>
      </c>
      <c r="B5" s="15">
        <v>4.34</v>
      </c>
      <c r="C5" s="15">
        <v>1.95</v>
      </c>
    </row>
    <row r="6" spans="1:4" x14ac:dyDescent="0.3">
      <c r="A6" s="14">
        <v>2023</v>
      </c>
      <c r="B6" s="15">
        <v>4.6500000000000004</v>
      </c>
      <c r="C6" s="15">
        <v>2.1</v>
      </c>
    </row>
    <row r="7" spans="1:4" ht="15" thickBot="1" x14ac:dyDescent="0.35"/>
    <row r="8" spans="1:4" x14ac:dyDescent="0.3">
      <c r="A8" s="2" t="s">
        <v>3</v>
      </c>
      <c r="B8" s="3">
        <v>0.45</v>
      </c>
    </row>
    <row r="9" spans="1:4" x14ac:dyDescent="0.3">
      <c r="A9" s="4" t="s">
        <v>4</v>
      </c>
      <c r="B9" s="5">
        <f>1-B8</f>
        <v>0.55000000000000004</v>
      </c>
    </row>
    <row r="10" spans="1:4" ht="15" thickBot="1" x14ac:dyDescent="0.35">
      <c r="A10" s="21" t="s">
        <v>5</v>
      </c>
      <c r="B10" s="22">
        <v>44.48</v>
      </c>
    </row>
    <row r="11" spans="1:4" ht="15" thickBot="1" x14ac:dyDescent="0.35">
      <c r="A11" s="28" t="s">
        <v>6</v>
      </c>
      <c r="B11" s="29">
        <v>0.08</v>
      </c>
      <c r="C11" s="29">
        <v>7.0000000000000007E-2</v>
      </c>
      <c r="D11" s="30">
        <v>0.09</v>
      </c>
    </row>
    <row r="12" spans="1:4" ht="15" thickBot="1" x14ac:dyDescent="0.35"/>
    <row r="13" spans="1:4" ht="15" thickBot="1" x14ac:dyDescent="0.35">
      <c r="A13" s="6" t="s">
        <v>7</v>
      </c>
      <c r="B13" s="7">
        <f>PV($B$11,A2-2018,,-C2,)</f>
        <v>1.3888888888888888</v>
      </c>
      <c r="C13" s="7">
        <f>PV($C$11,A2-2018,,-C2,)</f>
        <v>1.4018691588785046</v>
      </c>
      <c r="D13" s="7">
        <f>PV($D$11,A2-2018,,-C2,)</f>
        <v>1.3761467889908257</v>
      </c>
    </row>
    <row r="14" spans="1:4" ht="15" thickBot="1" x14ac:dyDescent="0.35">
      <c r="A14" s="8" t="s">
        <v>8</v>
      </c>
      <c r="B14" s="7">
        <f t="shared" ref="B14:B17" si="0">PV($B$11,A3-2018,,-C3,)</f>
        <v>1.3374485596707819</v>
      </c>
      <c r="C14" s="7">
        <f t="shared" ref="C14:C17" si="1">PV($C$11,A3-2018,,-C3,)</f>
        <v>1.3625644161062103</v>
      </c>
      <c r="D14" s="7">
        <f t="shared" ref="D14:D17" si="2">PV($D$11,A3-2018,,-C3,)</f>
        <v>1.3130207894958335</v>
      </c>
    </row>
    <row r="15" spans="1:4" ht="15" thickBot="1" x14ac:dyDescent="0.35">
      <c r="A15" s="8" t="s">
        <v>9</v>
      </c>
      <c r="B15" s="7">
        <f t="shared" si="0"/>
        <v>1.4288980338363053</v>
      </c>
      <c r="C15" s="7">
        <f t="shared" si="1"/>
        <v>1.4693361784035335</v>
      </c>
      <c r="D15" s="7">
        <f t="shared" si="2"/>
        <v>1.3899302641099156</v>
      </c>
    </row>
    <row r="16" spans="1:4" ht="15" thickBot="1" x14ac:dyDescent="0.35">
      <c r="A16" s="8" t="s">
        <v>10</v>
      </c>
      <c r="B16" s="7">
        <f t="shared" si="0"/>
        <v>1.4333082129530839</v>
      </c>
      <c r="C16" s="7">
        <f t="shared" si="1"/>
        <v>1.4876456634926742</v>
      </c>
      <c r="D16" s="7">
        <f t="shared" si="2"/>
        <v>1.381429161577133</v>
      </c>
    </row>
    <row r="17" spans="1:7" x14ac:dyDescent="0.3">
      <c r="A17" s="8" t="s">
        <v>11</v>
      </c>
      <c r="B17" s="7">
        <f t="shared" si="0"/>
        <v>1.4292247137708813</v>
      </c>
      <c r="C17" s="7">
        <f t="shared" si="1"/>
        <v>1.4972709769157035</v>
      </c>
      <c r="D17" s="7">
        <f t="shared" si="2"/>
        <v>1.3648559112265251</v>
      </c>
    </row>
    <row r="18" spans="1:7" ht="15" thickBot="1" x14ac:dyDescent="0.35">
      <c r="A18" s="1" t="s">
        <v>24</v>
      </c>
      <c r="B18" s="9">
        <f>SUM(B13:B17)</f>
        <v>7.0177684091199408</v>
      </c>
      <c r="C18" s="9">
        <f t="shared" ref="C18:D18" si="3">SUM(C13:C17)</f>
        <v>7.2186863937966264</v>
      </c>
      <c r="D18" s="9">
        <f t="shared" si="3"/>
        <v>6.8253829154002323</v>
      </c>
    </row>
    <row r="22" spans="1:7" ht="18" x14ac:dyDescent="0.35">
      <c r="B22" s="19" t="s">
        <v>20</v>
      </c>
      <c r="C22" s="20" t="s">
        <v>21</v>
      </c>
      <c r="D22" s="20" t="s">
        <v>22</v>
      </c>
      <c r="E22" s="19" t="s">
        <v>25</v>
      </c>
      <c r="F22" s="19" t="s">
        <v>12</v>
      </c>
      <c r="G22" s="19" t="s">
        <v>23</v>
      </c>
    </row>
    <row r="23" spans="1:7" x14ac:dyDescent="0.3">
      <c r="B23" s="23">
        <v>1</v>
      </c>
      <c r="C23" s="24">
        <v>7.0000000000000007E-2</v>
      </c>
      <c r="D23" s="25">
        <v>2.5000000000000001E-2</v>
      </c>
      <c r="E23" s="26">
        <f>($C$6*(1+D23))/(C23-D23)</f>
        <v>47.833333333333321</v>
      </c>
      <c r="F23" s="17">
        <f>$C$18+PV(C23,5,,-E23,0)</f>
        <v>41.323191979098752</v>
      </c>
      <c r="G23" s="27" t="str">
        <f>IF(F23&lt;$B$10,"#OVERAVALUED","#UNDERVALUED")</f>
        <v>#OVERAVALUED</v>
      </c>
    </row>
    <row r="24" spans="1:7" x14ac:dyDescent="0.3">
      <c r="B24" s="23">
        <v>2</v>
      </c>
      <c r="C24" s="24">
        <v>7.0000000000000007E-2</v>
      </c>
      <c r="D24" s="24">
        <v>0.03</v>
      </c>
      <c r="E24" s="26">
        <f t="shared" ref="E24:E37" si="4">($C$6*(1+D24))/(C24-D24)</f>
        <v>54.074999999999996</v>
      </c>
      <c r="F24" s="17">
        <f t="shared" ref="F24:F27" si="5">$C$18+PV(C24,5,,-E24,0)</f>
        <v>45.773414049375987</v>
      </c>
      <c r="G24" s="27" t="str">
        <f t="shared" ref="G24:G37" si="6">IF(F24&lt;$B$10,"#OVERAVALUED","#UNDERVALUED")</f>
        <v>#UNDERVALUED</v>
      </c>
    </row>
    <row r="25" spans="1:7" x14ac:dyDescent="0.3">
      <c r="B25" s="23">
        <v>3</v>
      </c>
      <c r="C25" s="24">
        <v>7.0000000000000007E-2</v>
      </c>
      <c r="D25" s="16">
        <v>3.5000000000000003E-2</v>
      </c>
      <c r="E25" s="26">
        <f t="shared" si="4"/>
        <v>62.099999999999987</v>
      </c>
      <c r="F25" s="17">
        <f t="shared" si="5"/>
        <v>51.495128139732422</v>
      </c>
      <c r="G25" s="27" t="str">
        <f t="shared" si="6"/>
        <v>#UNDERVALUED</v>
      </c>
    </row>
    <row r="26" spans="1:7" x14ac:dyDescent="0.3">
      <c r="B26" s="23">
        <v>4</v>
      </c>
      <c r="C26" s="24">
        <v>7.0000000000000007E-2</v>
      </c>
      <c r="D26" s="24">
        <v>0.04</v>
      </c>
      <c r="E26" s="26">
        <f t="shared" si="4"/>
        <v>72.8</v>
      </c>
      <c r="F26" s="17">
        <f t="shared" si="5"/>
        <v>59.124080260207677</v>
      </c>
      <c r="G26" s="27" t="str">
        <f t="shared" si="6"/>
        <v>#UNDERVALUED</v>
      </c>
    </row>
    <row r="27" spans="1:7" x14ac:dyDescent="0.3">
      <c r="B27" s="23">
        <v>5</v>
      </c>
      <c r="C27" s="24">
        <v>7.0000000000000007E-2</v>
      </c>
      <c r="D27" s="24">
        <v>0.05</v>
      </c>
      <c r="E27" s="26">
        <f t="shared" si="4"/>
        <v>110.24999999999999</v>
      </c>
      <c r="F27" s="17">
        <f t="shared" si="5"/>
        <v>85.825412681871057</v>
      </c>
      <c r="G27" s="27" t="str">
        <f t="shared" si="6"/>
        <v>#UNDERVALUED</v>
      </c>
    </row>
    <row r="28" spans="1:7" x14ac:dyDescent="0.3">
      <c r="B28" s="23">
        <v>6</v>
      </c>
      <c r="C28" s="24">
        <v>0.08</v>
      </c>
      <c r="D28" s="25">
        <v>2.5000000000000001E-2</v>
      </c>
      <c r="E28" s="26">
        <f t="shared" si="4"/>
        <v>39.136363636363633</v>
      </c>
      <c r="F28" s="17">
        <f t="shared" ref="F28:F32" si="7">$B$18+PV(C28,5,,-E28,0)</f>
        <v>33.653319893031814</v>
      </c>
      <c r="G28" s="27" t="str">
        <f t="shared" si="6"/>
        <v>#OVERAVALUED</v>
      </c>
    </row>
    <row r="29" spans="1:7" x14ac:dyDescent="0.3">
      <c r="B29" s="23">
        <v>7</v>
      </c>
      <c r="C29" s="24">
        <v>0.08</v>
      </c>
      <c r="D29" s="24">
        <v>0.03</v>
      </c>
      <c r="E29" s="26">
        <f t="shared" si="4"/>
        <v>43.260000000000005</v>
      </c>
      <c r="F29" s="17">
        <f t="shared" si="7"/>
        <v>36.459797512800101</v>
      </c>
      <c r="G29" s="27" t="str">
        <f t="shared" si="6"/>
        <v>#OVERAVALUED</v>
      </c>
    </row>
    <row r="30" spans="1:7" x14ac:dyDescent="0.3">
      <c r="B30" s="23">
        <v>8</v>
      </c>
      <c r="C30" s="24">
        <v>0.08</v>
      </c>
      <c r="D30" s="16">
        <v>3.5000000000000003E-2</v>
      </c>
      <c r="E30" s="26">
        <f t="shared" si="4"/>
        <v>48.3</v>
      </c>
      <c r="F30" s="17">
        <f t="shared" si="7"/>
        <v>39.889936825850207</v>
      </c>
      <c r="G30" s="27" t="str">
        <f t="shared" si="6"/>
        <v>#OVERAVALUED</v>
      </c>
    </row>
    <row r="31" spans="1:7" x14ac:dyDescent="0.3">
      <c r="B31" s="23">
        <v>9</v>
      </c>
      <c r="C31" s="24">
        <v>0.08</v>
      </c>
      <c r="D31" s="24">
        <v>0.04</v>
      </c>
      <c r="E31" s="26">
        <f t="shared" si="4"/>
        <v>54.6</v>
      </c>
      <c r="F31" s="17">
        <f t="shared" si="7"/>
        <v>44.177610967162856</v>
      </c>
      <c r="G31" s="27" t="str">
        <f t="shared" si="6"/>
        <v>#OVERAVALUED</v>
      </c>
    </row>
    <row r="32" spans="1:7" x14ac:dyDescent="0.3">
      <c r="B32" s="23">
        <v>10</v>
      </c>
      <c r="C32" s="24">
        <v>0.08</v>
      </c>
      <c r="D32" s="24">
        <v>0.05</v>
      </c>
      <c r="E32" s="26">
        <f t="shared" si="4"/>
        <v>73.5</v>
      </c>
      <c r="F32" s="17">
        <f t="shared" si="7"/>
        <v>57.040633391100783</v>
      </c>
      <c r="G32" s="27" t="str">
        <f t="shared" si="6"/>
        <v>#UNDERVALUED</v>
      </c>
    </row>
    <row r="33" spans="2:7" x14ac:dyDescent="0.3">
      <c r="B33" s="23">
        <v>11</v>
      </c>
      <c r="C33" s="24">
        <v>0.09</v>
      </c>
      <c r="D33" s="25">
        <v>2.5000000000000001E-2</v>
      </c>
      <c r="E33" s="26">
        <f t="shared" si="4"/>
        <v>33.115384615384613</v>
      </c>
      <c r="F33" s="17">
        <f>$D$18+PV(C33,5,,-E33,0)</f>
        <v>28.348110746280049</v>
      </c>
      <c r="G33" s="27" t="str">
        <f t="shared" si="6"/>
        <v>#OVERAVALUED</v>
      </c>
    </row>
    <row r="34" spans="2:7" x14ac:dyDescent="0.3">
      <c r="B34" s="23">
        <v>12</v>
      </c>
      <c r="C34" s="24">
        <v>0.09</v>
      </c>
      <c r="D34" s="24">
        <v>0.03</v>
      </c>
      <c r="E34" s="26">
        <f t="shared" si="4"/>
        <v>36.050000000000004</v>
      </c>
      <c r="F34" s="17">
        <f t="shared" ref="F34:F37" si="8">$D$18+PV(C34,5,,-E34,0)</f>
        <v>30.255409391455583</v>
      </c>
      <c r="G34" s="27" t="str">
        <f t="shared" si="6"/>
        <v>#OVERAVALUED</v>
      </c>
    </row>
    <row r="35" spans="2:7" x14ac:dyDescent="0.3">
      <c r="B35" s="23">
        <v>13</v>
      </c>
      <c r="C35" s="24">
        <v>0.09</v>
      </c>
      <c r="D35" s="16">
        <v>3.5000000000000003E-2</v>
      </c>
      <c r="E35" s="26">
        <f t="shared" si="4"/>
        <v>39.518181818181816</v>
      </c>
      <c r="F35" s="17">
        <f t="shared" si="8"/>
        <v>32.509489608481204</v>
      </c>
      <c r="G35" s="27" t="str">
        <f t="shared" si="6"/>
        <v>#OVERAVALUED</v>
      </c>
    </row>
    <row r="36" spans="2:7" x14ac:dyDescent="0.3">
      <c r="B36" s="23">
        <v>14</v>
      </c>
      <c r="C36" s="24">
        <v>0.09</v>
      </c>
      <c r="D36" s="24">
        <v>0.04</v>
      </c>
      <c r="E36" s="26">
        <f t="shared" si="4"/>
        <v>43.680000000000007</v>
      </c>
      <c r="F36" s="17">
        <f t="shared" si="8"/>
        <v>35.214385868911961</v>
      </c>
      <c r="G36" s="27" t="str">
        <f t="shared" si="6"/>
        <v>#OVERAVALUED</v>
      </c>
    </row>
    <row r="37" spans="2:7" x14ac:dyDescent="0.3">
      <c r="B37" s="23">
        <v>15</v>
      </c>
      <c r="C37" s="24">
        <v>0.09</v>
      </c>
      <c r="D37" s="24">
        <v>0.05</v>
      </c>
      <c r="E37" s="26">
        <f t="shared" si="4"/>
        <v>55.125000000000007</v>
      </c>
      <c r="F37" s="17">
        <f t="shared" si="8"/>
        <v>42.652850585096523</v>
      </c>
      <c r="G37" s="27" t="str">
        <f t="shared" si="6"/>
        <v>#OVERAVALUED</v>
      </c>
    </row>
  </sheetData>
  <conditionalFormatting sqref="G23:G37">
    <cfRule type="containsText" dxfId="3" priority="1" operator="containsText" text="#OVERAVALUED">
      <formula>NOT(ISERROR(SEARCH("#OVERAVALUED",G23)))</formula>
    </cfRule>
    <cfRule type="containsText" dxfId="2" priority="2" operator="containsText" text="#OVERAVALUED">
      <formula>NOT(ISERROR(SEARCH("#OVERAVALUED",G23)))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0"/>
  <sheetViews>
    <sheetView tabSelected="1" topLeftCell="D9" workbookViewId="0">
      <selection activeCell="O31" sqref="O31"/>
    </sheetView>
  </sheetViews>
  <sheetFormatPr defaultRowHeight="14.4" x14ac:dyDescent="0.3"/>
  <cols>
    <col min="1" max="1" width="36.44140625" bestFit="1" customWidth="1"/>
    <col min="2" max="2" width="17" bestFit="1" customWidth="1"/>
    <col min="3" max="3" width="22.33203125" bestFit="1" customWidth="1"/>
    <col min="4" max="4" width="11.44140625" bestFit="1" customWidth="1"/>
    <col min="6" max="6" width="10.6640625" bestFit="1" customWidth="1"/>
    <col min="7" max="7" width="8.109375" customWidth="1"/>
    <col min="8" max="8" width="9" customWidth="1"/>
    <col min="9" max="9" width="32.5546875" bestFit="1" customWidth="1"/>
    <col min="10" max="10" width="25.6640625" bestFit="1" customWidth="1"/>
    <col min="11" max="11" width="28.88671875" bestFit="1" customWidth="1"/>
  </cols>
  <sheetData>
    <row r="1" spans="1:11" x14ac:dyDescent="0.3">
      <c r="A1" s="10" t="s">
        <v>0</v>
      </c>
      <c r="B1" s="10" t="s">
        <v>1</v>
      </c>
      <c r="C1" s="10" t="s">
        <v>2</v>
      </c>
      <c r="D1" s="11" t="s">
        <v>19</v>
      </c>
    </row>
    <row r="2" spans="1:11" x14ac:dyDescent="0.3">
      <c r="A2" s="12">
        <v>2018</v>
      </c>
      <c r="B2" s="13">
        <v>2.92</v>
      </c>
      <c r="C2" s="13">
        <v>1.47</v>
      </c>
      <c r="D2" s="13"/>
    </row>
    <row r="3" spans="1:11" x14ac:dyDescent="0.3">
      <c r="A3" s="14">
        <v>2019</v>
      </c>
      <c r="B3" s="15">
        <v>3.18</v>
      </c>
      <c r="C3" s="15">
        <v>1.5</v>
      </c>
      <c r="D3" s="16">
        <f>(C3-C2)/C2</f>
        <v>2.0408163265306142E-2</v>
      </c>
    </row>
    <row r="4" spans="1:11" x14ac:dyDescent="0.3">
      <c r="A4" s="14">
        <v>2020</v>
      </c>
      <c r="B4" s="15">
        <v>3.56</v>
      </c>
      <c r="C4" s="15">
        <v>1.56</v>
      </c>
      <c r="D4" s="16">
        <f t="shared" ref="D4:D7" si="0">(C4-C3)/C3</f>
        <v>4.0000000000000036E-2</v>
      </c>
    </row>
    <row r="5" spans="1:11" x14ac:dyDescent="0.3">
      <c r="A5" s="14">
        <v>2021</v>
      </c>
      <c r="B5" s="15">
        <v>4.0599999999999996</v>
      </c>
      <c r="C5" s="15">
        <v>1.8</v>
      </c>
      <c r="D5" s="16">
        <f t="shared" si="0"/>
        <v>0.15384615384615383</v>
      </c>
    </row>
    <row r="6" spans="1:11" x14ac:dyDescent="0.3">
      <c r="A6" s="14">
        <v>2022</v>
      </c>
      <c r="B6" s="15">
        <v>4.34</v>
      </c>
      <c r="C6" s="15">
        <v>1.95</v>
      </c>
      <c r="D6" s="16">
        <f t="shared" si="0"/>
        <v>8.3333333333333287E-2</v>
      </c>
    </row>
    <row r="7" spans="1:11" x14ac:dyDescent="0.3">
      <c r="A7" s="14">
        <v>2023</v>
      </c>
      <c r="B7" s="15">
        <v>4.6500000000000004</v>
      </c>
      <c r="C7" s="15">
        <v>2.1</v>
      </c>
      <c r="D7" s="16">
        <f t="shared" si="0"/>
        <v>7.6923076923076997E-2</v>
      </c>
    </row>
    <row r="8" spans="1:11" x14ac:dyDescent="0.3">
      <c r="A8" s="14">
        <v>2024</v>
      </c>
      <c r="B8" s="17">
        <f>B7*(1+D8)</f>
        <v>4.9987500000000002</v>
      </c>
      <c r="C8" s="17">
        <f>C7*(1+D8)</f>
        <v>2.2574999999999998</v>
      </c>
      <c r="D8" s="18">
        <v>7.4999999999999872E-2</v>
      </c>
    </row>
    <row r="9" spans="1:11" x14ac:dyDescent="0.3">
      <c r="A9" s="14">
        <v>2025</v>
      </c>
      <c r="B9" s="17">
        <f t="shared" ref="B9:B12" si="1">B8*(1+D9)</f>
        <v>5.3986500000000008</v>
      </c>
      <c r="C9" s="17">
        <f t="shared" ref="C9:C12" si="2">C8*(1+D9)</f>
        <v>2.4380999999999999</v>
      </c>
      <c r="D9" s="18">
        <v>8.0000000000000043E-2</v>
      </c>
    </row>
    <row r="10" spans="1:11" x14ac:dyDescent="0.3">
      <c r="A10" s="14">
        <v>2026</v>
      </c>
      <c r="B10" s="17">
        <f t="shared" si="1"/>
        <v>5.8629339000000016</v>
      </c>
      <c r="C10" s="17">
        <f t="shared" si="2"/>
        <v>2.6477766000000003</v>
      </c>
      <c r="D10" s="18">
        <v>8.6000000000000132E-2</v>
      </c>
    </row>
    <row r="11" spans="1:11" x14ac:dyDescent="0.3">
      <c r="A11" s="14">
        <v>2027</v>
      </c>
      <c r="B11" s="17">
        <f t="shared" si="1"/>
        <v>6.3905979510000019</v>
      </c>
      <c r="C11" s="17">
        <f t="shared" si="2"/>
        <v>2.8860764940000005</v>
      </c>
      <c r="D11" s="18">
        <v>9.0000000000000094E-2</v>
      </c>
    </row>
    <row r="12" spans="1:11" x14ac:dyDescent="0.3">
      <c r="A12" s="14">
        <v>2028</v>
      </c>
      <c r="B12" s="17">
        <f t="shared" si="1"/>
        <v>6.9529705706880023</v>
      </c>
      <c r="C12" s="17">
        <f t="shared" si="2"/>
        <v>3.1400512254720008</v>
      </c>
      <c r="D12" s="18">
        <v>8.8000000000000064E-2</v>
      </c>
    </row>
    <row r="13" spans="1:11" ht="15" thickBot="1" x14ac:dyDescent="0.35"/>
    <row r="14" spans="1:11" x14ac:dyDescent="0.3">
      <c r="A14" s="2" t="s">
        <v>3</v>
      </c>
      <c r="B14" s="3">
        <v>0.45</v>
      </c>
    </row>
    <row r="15" spans="1:11" ht="18" x14ac:dyDescent="0.35">
      <c r="A15" s="4" t="s">
        <v>4</v>
      </c>
      <c r="B15" s="5">
        <f>1-B14</f>
        <v>0.55000000000000004</v>
      </c>
      <c r="F15" s="19" t="s">
        <v>20</v>
      </c>
      <c r="G15" s="20" t="s">
        <v>21</v>
      </c>
      <c r="H15" s="20" t="s">
        <v>22</v>
      </c>
      <c r="I15" s="19" t="s">
        <v>26</v>
      </c>
      <c r="J15" s="19" t="s">
        <v>12</v>
      </c>
      <c r="K15" s="19" t="s">
        <v>23</v>
      </c>
    </row>
    <row r="16" spans="1:11" ht="15" thickBot="1" x14ac:dyDescent="0.35">
      <c r="A16" s="21" t="s">
        <v>5</v>
      </c>
      <c r="B16" s="22">
        <v>44.48</v>
      </c>
      <c r="F16" s="23">
        <v>1</v>
      </c>
      <c r="G16" s="24">
        <v>7.0000000000000007E-2</v>
      </c>
      <c r="H16" s="25">
        <v>2.5000000000000001E-2</v>
      </c>
      <c r="I16" s="26">
        <f>($C$12*(1+H16))/(G16-H16)</f>
        <v>71.523389024639997</v>
      </c>
      <c r="J16" s="17">
        <f>$C$29+PV(G16,10,,-I16,0)</f>
        <v>51.307251586058271</v>
      </c>
      <c r="K16" s="27" t="str">
        <f>IF(J16&lt;$B$16,"#OVERAVALUED","#UNDERVALUED")</f>
        <v>#UNDERVALUED</v>
      </c>
    </row>
    <row r="17" spans="1:11" ht="15" thickBot="1" x14ac:dyDescent="0.35">
      <c r="A17" s="28" t="s">
        <v>6</v>
      </c>
      <c r="B17" s="29">
        <v>0.08</v>
      </c>
      <c r="C17" s="29">
        <v>7.0000000000000007E-2</v>
      </c>
      <c r="D17" s="30">
        <v>0.09</v>
      </c>
      <c r="F17" s="23">
        <v>2</v>
      </c>
      <c r="G17" s="24">
        <v>7.0000000000000007E-2</v>
      </c>
      <c r="H17" s="24">
        <v>0.03</v>
      </c>
      <c r="I17" s="26">
        <f t="shared" ref="I17:I20" si="3">($C$12*(1+H17))/(G17-H17)</f>
        <v>80.856319055904009</v>
      </c>
      <c r="J17" s="17">
        <f t="shared" ref="J17:J20" si="4">$C$29+PV(G17,10,,-I17,0)</f>
        <v>56.051639960994187</v>
      </c>
      <c r="K17" s="27" t="str">
        <f t="shared" ref="K17:K30" si="5">IF(J17&lt;$B$16,"#OVERAVALUED","#UNDERVALUED")</f>
        <v>#UNDERVALUED</v>
      </c>
    </row>
    <row r="18" spans="1:11" ht="15" thickBot="1" x14ac:dyDescent="0.35">
      <c r="F18" s="23">
        <v>3</v>
      </c>
      <c r="G18" s="24">
        <v>7.0000000000000007E-2</v>
      </c>
      <c r="H18" s="16">
        <v>3.5000000000000003E-2</v>
      </c>
      <c r="I18" s="26">
        <f t="shared" si="3"/>
        <v>92.855800524672006</v>
      </c>
      <c r="J18" s="17">
        <f t="shared" si="4"/>
        <v>62.151567871626057</v>
      </c>
      <c r="K18" s="27" t="str">
        <f t="shared" si="5"/>
        <v>#UNDERVALUED</v>
      </c>
    </row>
    <row r="19" spans="1:11" ht="15" thickBot="1" x14ac:dyDescent="0.35">
      <c r="A19" s="6" t="s">
        <v>7</v>
      </c>
      <c r="B19" s="7">
        <f>PV($B$17,A3-2018,,-C3,)</f>
        <v>1.3888888888888888</v>
      </c>
      <c r="C19" s="7">
        <f>PV($C$17,A3-2018,,-C3,)</f>
        <v>1.4018691588785046</v>
      </c>
      <c r="D19" s="7">
        <f>PV($D$17,A3-2018,,-C3,)</f>
        <v>1.3761467889908257</v>
      </c>
      <c r="F19" s="23">
        <v>4</v>
      </c>
      <c r="G19" s="24">
        <v>7.0000000000000007E-2</v>
      </c>
      <c r="H19" s="24">
        <v>0.04</v>
      </c>
      <c r="I19" s="26">
        <f t="shared" si="3"/>
        <v>108.85510914969602</v>
      </c>
      <c r="J19" s="17">
        <f t="shared" si="4"/>
        <v>70.284805085801906</v>
      </c>
      <c r="K19" s="27" t="str">
        <f t="shared" si="5"/>
        <v>#UNDERVALUED</v>
      </c>
    </row>
    <row r="20" spans="1:11" ht="15" thickBot="1" x14ac:dyDescent="0.35">
      <c r="A20" s="8" t="s">
        <v>8</v>
      </c>
      <c r="B20" s="7">
        <f t="shared" ref="B20:B28" si="6">PV($B$17,A4-2018,,-C4,)</f>
        <v>1.3374485596707819</v>
      </c>
      <c r="C20" s="7">
        <f t="shared" ref="C20:C28" si="7">PV($C$17,A4-2018,,-C4,)</f>
        <v>1.3625644161062103</v>
      </c>
      <c r="D20" s="7">
        <f t="shared" ref="D20:D28" si="8">PV($D$17,A4-2018,,-C4,)</f>
        <v>1.3130207894958335</v>
      </c>
      <c r="F20" s="23">
        <v>5</v>
      </c>
      <c r="G20" s="24">
        <v>7.0000000000000007E-2</v>
      </c>
      <c r="H20" s="24">
        <v>0.05</v>
      </c>
      <c r="I20" s="26">
        <f t="shared" si="3"/>
        <v>164.85268933728003</v>
      </c>
      <c r="J20" s="17">
        <f t="shared" si="4"/>
        <v>98.751135335417331</v>
      </c>
      <c r="K20" s="27" t="str">
        <f t="shared" si="5"/>
        <v>#UNDERVALUED</v>
      </c>
    </row>
    <row r="21" spans="1:11" ht="15" thickBot="1" x14ac:dyDescent="0.35">
      <c r="A21" s="8" t="s">
        <v>9</v>
      </c>
      <c r="B21" s="7">
        <f t="shared" si="6"/>
        <v>1.4288980338363053</v>
      </c>
      <c r="C21" s="7">
        <f t="shared" si="7"/>
        <v>1.4693361784035335</v>
      </c>
      <c r="D21" s="7">
        <f t="shared" si="8"/>
        <v>1.3899302641099156</v>
      </c>
      <c r="F21" s="23">
        <v>6</v>
      </c>
      <c r="G21" s="24">
        <v>0.08</v>
      </c>
      <c r="H21" s="25">
        <v>2.5000000000000001E-2</v>
      </c>
      <c r="I21" s="26">
        <f>($C$12*(1+H21))/(G21-H21)</f>
        <v>58.519136474705462</v>
      </c>
      <c r="J21" s="17">
        <f>$B$29+PV(G21,10,,-I21,0)</f>
        <v>41.297386593088937</v>
      </c>
      <c r="K21" s="27" t="str">
        <f t="shared" si="5"/>
        <v>#OVERAVALUED</v>
      </c>
    </row>
    <row r="22" spans="1:11" ht="15" thickBot="1" x14ac:dyDescent="0.35">
      <c r="A22" s="8" t="s">
        <v>10</v>
      </c>
      <c r="B22" s="7">
        <f t="shared" si="6"/>
        <v>1.4333082129530839</v>
      </c>
      <c r="C22" s="7">
        <f t="shared" si="7"/>
        <v>1.4876456634926742</v>
      </c>
      <c r="D22" s="7">
        <f t="shared" si="8"/>
        <v>1.381429161577133</v>
      </c>
      <c r="F22" s="23">
        <v>7</v>
      </c>
      <c r="G22" s="24">
        <v>0.08</v>
      </c>
      <c r="H22" s="24">
        <v>0.03</v>
      </c>
      <c r="I22" s="26">
        <f t="shared" ref="I22:I25" si="9">($C$12*(1+H22))/(G22-H22)</f>
        <v>64.685055244723216</v>
      </c>
      <c r="J22" s="17">
        <f t="shared" ref="J22:J25" si="10">$B$29+PV(G22,10,,-I22,0)</f>
        <v>44.153400015420289</v>
      </c>
      <c r="K22" s="27" t="str">
        <f t="shared" si="5"/>
        <v>#OVERAVALUED</v>
      </c>
    </row>
    <row r="23" spans="1:11" ht="15" thickBot="1" x14ac:dyDescent="0.35">
      <c r="A23" s="8" t="s">
        <v>11</v>
      </c>
      <c r="B23" s="7">
        <f t="shared" si="6"/>
        <v>1.4292247137708813</v>
      </c>
      <c r="C23" s="7">
        <f t="shared" si="7"/>
        <v>1.4972709769157035</v>
      </c>
      <c r="D23" s="7">
        <f t="shared" si="8"/>
        <v>1.3648559112265251</v>
      </c>
      <c r="F23" s="23">
        <v>8</v>
      </c>
      <c r="G23" s="24">
        <v>0.08</v>
      </c>
      <c r="H23" s="16">
        <v>3.5000000000000003E-2</v>
      </c>
      <c r="I23" s="26">
        <f t="shared" si="9"/>
        <v>72.221178185856019</v>
      </c>
      <c r="J23" s="17">
        <f t="shared" si="10"/>
        <v>47.644083087158592</v>
      </c>
      <c r="K23" s="27" t="str">
        <f t="shared" si="5"/>
        <v>#UNDERVALUED</v>
      </c>
    </row>
    <row r="24" spans="1:11" ht="15" thickBot="1" x14ac:dyDescent="0.35">
      <c r="A24" s="8" t="s">
        <v>13</v>
      </c>
      <c r="B24" s="7">
        <f t="shared" si="6"/>
        <v>1.4226079326886085</v>
      </c>
      <c r="C24" s="7">
        <f t="shared" si="7"/>
        <v>1.5042675702657768</v>
      </c>
      <c r="D24" s="7">
        <f t="shared" si="8"/>
        <v>1.3460734904298297</v>
      </c>
      <c r="F24" s="23">
        <v>9</v>
      </c>
      <c r="G24" s="24">
        <v>0.08</v>
      </c>
      <c r="H24" s="24">
        <v>0.04</v>
      </c>
      <c r="I24" s="26">
        <f t="shared" si="9"/>
        <v>81.641331862272025</v>
      </c>
      <c r="J24" s="17">
        <f t="shared" si="10"/>
        <v>52.007436926831488</v>
      </c>
      <c r="K24" s="27" t="str">
        <f t="shared" si="5"/>
        <v>#UNDERVALUED</v>
      </c>
    </row>
    <row r="25" spans="1:11" ht="15" thickBot="1" x14ac:dyDescent="0.35">
      <c r="A25" s="8" t="s">
        <v>14</v>
      </c>
      <c r="B25" s="7">
        <f t="shared" si="6"/>
        <v>1.4226079326886085</v>
      </c>
      <c r="C25" s="7">
        <f t="shared" si="7"/>
        <v>1.5183261456888215</v>
      </c>
      <c r="D25" s="7">
        <f t="shared" si="8"/>
        <v>1.3337241923524918</v>
      </c>
      <c r="F25" s="23">
        <v>10</v>
      </c>
      <c r="G25" s="24">
        <v>0.08</v>
      </c>
      <c r="H25" s="24">
        <v>0.05</v>
      </c>
      <c r="I25" s="26">
        <f t="shared" si="9"/>
        <v>109.90179289152005</v>
      </c>
      <c r="J25" s="17">
        <f t="shared" si="10"/>
        <v>65.097498445850164</v>
      </c>
      <c r="K25" s="27" t="str">
        <f t="shared" si="5"/>
        <v>#UNDERVALUED</v>
      </c>
    </row>
    <row r="26" spans="1:11" ht="15" thickBot="1" x14ac:dyDescent="0.35">
      <c r="A26" s="8" t="s">
        <v>15</v>
      </c>
      <c r="B26" s="7">
        <f t="shared" si="6"/>
        <v>1.4305113100924343</v>
      </c>
      <c r="C26" s="7">
        <f t="shared" si="7"/>
        <v>1.541030088054262</v>
      </c>
      <c r="D26" s="7">
        <f t="shared" si="8"/>
        <v>1.3288297916466112</v>
      </c>
      <c r="F26" s="23">
        <v>11</v>
      </c>
      <c r="G26" s="24">
        <v>0.09</v>
      </c>
      <c r="H26" s="25">
        <v>2.5000000000000001E-2</v>
      </c>
      <c r="I26" s="26">
        <f>($C$12*(1+H26))/(G26-H26)</f>
        <v>49.516192401673855</v>
      </c>
      <c r="J26" s="17">
        <f>$D$29+PV(G26,10,,-I26,0)</f>
        <v>34.405406540114434</v>
      </c>
      <c r="K26" s="27" t="str">
        <f t="shared" si="5"/>
        <v>#OVERAVALUED</v>
      </c>
    </row>
    <row r="27" spans="1:11" ht="15" thickBot="1" x14ac:dyDescent="0.35">
      <c r="A27" s="8" t="s">
        <v>16</v>
      </c>
      <c r="B27" s="7">
        <f t="shared" si="6"/>
        <v>1.4437567851858828</v>
      </c>
      <c r="C27" s="7">
        <f t="shared" si="7"/>
        <v>1.5698343887655566</v>
      </c>
      <c r="D27" s="7">
        <f t="shared" si="8"/>
        <v>1.3288297916466112</v>
      </c>
      <c r="F27" s="23">
        <v>12</v>
      </c>
      <c r="G27" s="24">
        <v>0.09</v>
      </c>
      <c r="H27" s="24">
        <v>0.03</v>
      </c>
      <c r="I27" s="26">
        <f t="shared" ref="I27:I30" si="11">($C$12*(1+H27))/(G27-H27)</f>
        <v>53.904212703936018</v>
      </c>
      <c r="J27" s="17">
        <f t="shared" ref="J27:J30" si="12">$D$29+PV(G27,10,,-I27,0)</f>
        <v>36.258953736667657</v>
      </c>
      <c r="K27" s="27" t="str">
        <f t="shared" si="5"/>
        <v>#OVERAVALUED</v>
      </c>
    </row>
    <row r="28" spans="1:11" x14ac:dyDescent="0.3">
      <c r="A28" s="31" t="s">
        <v>17</v>
      </c>
      <c r="B28" s="32">
        <f t="shared" si="6"/>
        <v>1.4544512798909635</v>
      </c>
      <c r="C28" s="32">
        <f t="shared" si="7"/>
        <v>1.5962428177354449</v>
      </c>
      <c r="D28" s="32">
        <f t="shared" si="8"/>
        <v>1.3263915718454247</v>
      </c>
      <c r="F28" s="23">
        <v>13</v>
      </c>
      <c r="G28" s="24">
        <v>0.09</v>
      </c>
      <c r="H28" s="16">
        <v>3.5000000000000003E-2</v>
      </c>
      <c r="I28" s="26">
        <f t="shared" si="11"/>
        <v>59.090054879336748</v>
      </c>
      <c r="J28" s="17">
        <f t="shared" si="12"/>
        <v>38.449509514412377</v>
      </c>
      <c r="K28" s="27" t="str">
        <f t="shared" si="5"/>
        <v>#OVERAVALUED</v>
      </c>
    </row>
    <row r="29" spans="1:11" x14ac:dyDescent="0.3">
      <c r="A29" s="33" t="s">
        <v>18</v>
      </c>
      <c r="B29" s="34">
        <f>SUM(B19:B28)</f>
        <v>14.19170364966644</v>
      </c>
      <c r="C29" s="34">
        <f t="shared" ref="C29:D29" si="13">SUM(C19:C28)</f>
        <v>14.948387404306487</v>
      </c>
      <c r="D29" s="34">
        <f t="shared" si="13"/>
        <v>13.489231753321201</v>
      </c>
      <c r="F29" s="23">
        <v>14</v>
      </c>
      <c r="G29" s="24">
        <v>0.09</v>
      </c>
      <c r="H29" s="24">
        <v>0.04</v>
      </c>
      <c r="I29" s="26">
        <f t="shared" si="11"/>
        <v>65.313065489817632</v>
      </c>
      <c r="J29" s="17">
        <f t="shared" si="12"/>
        <v>41.078176447706042</v>
      </c>
      <c r="K29" s="27" t="str">
        <f t="shared" si="5"/>
        <v>#OVERAVALUED</v>
      </c>
    </row>
    <row r="30" spans="1:11" x14ac:dyDescent="0.3">
      <c r="F30" s="23">
        <v>15</v>
      </c>
      <c r="G30" s="24">
        <v>0.09</v>
      </c>
      <c r="H30" s="24">
        <v>0.05</v>
      </c>
      <c r="I30" s="26">
        <f t="shared" si="11"/>
        <v>82.426344668640041</v>
      </c>
      <c r="J30" s="17">
        <f t="shared" si="12"/>
        <v>48.307010514263602</v>
      </c>
      <c r="K30" s="27" t="str">
        <f t="shared" si="5"/>
        <v>#UNDERVALUED</v>
      </c>
    </row>
  </sheetData>
  <conditionalFormatting sqref="K16:K30">
    <cfRule type="containsText" dxfId="1" priority="1" operator="containsText" text="#OVERAVALUED">
      <formula>NOT(ISERROR(SEARCH("#OVERAVALUED",K16)))</formula>
    </cfRule>
    <cfRule type="containsText" dxfId="0" priority="2" operator="containsText" text="#OVERAVALUED">
      <formula>NOT(ISERROR(SEARCH("#OVERAVALUED",K16)))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Q1.</vt:lpstr>
      <vt:lpstr>Case Solutions</vt:lpstr>
      <vt:lpstr>Custom Scenario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Kuntal Pyne</dc:creator>
  <cp:lastModifiedBy>Kuntal Pyne</cp:lastModifiedBy>
  <dcterms:created xsi:type="dcterms:W3CDTF">2015-06-05T18:17:20Z</dcterms:created>
  <dcterms:modified xsi:type="dcterms:W3CDTF">2025-08-24T18:14:03Z</dcterms:modified>
</cp:coreProperties>
</file>