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_micro\"/>
    </mc:Choice>
  </mc:AlternateContent>
  <xr:revisionPtr revIDLastSave="0" documentId="13_ncr:1_{C2E51A44-77CB-4758-9C6A-39C2EEC68B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role" sheetId="1" r:id="rId1"/>
    <sheet name="Geral" sheetId="2" r:id="rId2"/>
    <sheet name="Superficies" sheetId="3" r:id="rId3"/>
    <sheet name="Arrastos" sheetId="6" r:id="rId4"/>
    <sheet name="Derivadas" sheetId="4" r:id="rId5"/>
    <sheet name="Traca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E2" i="6"/>
  <c r="H2" i="6"/>
  <c r="K2" i="6"/>
  <c r="B3" i="6"/>
  <c r="E3" i="6"/>
  <c r="H3" i="6"/>
  <c r="K3" i="6"/>
  <c r="B38" i="5" l="1"/>
  <c r="D16" i="2"/>
  <c r="C15" i="2"/>
  <c r="B14" i="2"/>
  <c r="B17" i="4"/>
  <c r="B36" i="5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  <comment ref="A11" authorId="0" shapeId="0" xr:uid="{F1062C2B-27A4-4B26-B6C3-0419C30640F0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Distância do centro aerodinamico da asa. Adimensional.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A2" authorId="0" shapeId="0" xr:uid="{61E2625E-00C2-49B0-BA8B-854D18916575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asa
CDp = a * V + b</t>
        </r>
      </text>
    </comment>
    <comment ref="D2" authorId="0" shapeId="0" xr:uid="{5BC2C86A-3F8E-4362-8C70-DA75AD43C7A0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do EH
CDp = a * V + b</t>
        </r>
      </text>
    </comment>
    <comment ref="G2" authorId="0" shapeId="0" xr:uid="{D655BCD0-69F7-4B48-9936-011E7C32154D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EV
CDp = a * V + b</t>
        </r>
      </text>
    </comment>
    <comment ref="J2" authorId="0" shapeId="0" xr:uid="{432A3AC3-BF52-41E3-84E8-3277B18DEB91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fuselagem
CDp = a * V + b</t>
        </r>
      </text>
    </comment>
    <comment ref="A3" authorId="0" shapeId="0" xr:uid="{8675C8E6-C84B-4481-A93D-7AFAF140B0DE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da asa
CDp = a * V + b</t>
        </r>
      </text>
    </comment>
    <comment ref="D3" authorId="0" shapeId="0" xr:uid="{B938AF42-9D12-432A-AED6-D268430EAD7A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do EH
CDp = a * V + b</t>
        </r>
      </text>
    </comment>
    <comment ref="G3" authorId="0" shapeId="0" xr:uid="{6C0A2B50-5671-4A54-8321-130D84CA49E1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do EV
CDp = a * V + b</t>
        </r>
      </text>
    </comment>
    <comment ref="J3" authorId="0" shapeId="0" xr:uid="{46F07873-2885-4455-8033-F957E9FF4DC9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da fuselagem
CDp = a * V + b</t>
        </r>
      </text>
    </comment>
    <comment ref="A5" authorId="0" shapeId="0" xr:uid="{16FE8F45-BD19-407C-B32F-6D1FDD317B4C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D5" authorId="0" shapeId="0" xr:uid="{3DD2A200-42AD-44B5-89E4-DBD463CDE33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6" authorId="0" shapeId="0" xr:uid="{CD980BB5-3923-46BD-AB7D-86AB92AC4AA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D6" authorId="0" shapeId="0" xr:uid="{E05EE86D-0A5F-44CC-881E-37E25914444A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7" authorId="0" shapeId="0" xr:uid="{CEBBCA2A-A186-4B2D-B349-08D9C15D95D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D7" authorId="0" shapeId="0" xr:uid="{D5CBFCBD-5542-4AA0-A332-56D9B2DFF3DB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  <author>tc={CEE2051E-459B-4165-AE84-33ECB5DFF2EC}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9" authorId="3" shapeId="0" xr:uid="{CEE2051E-459B-4165-AE84-33ECB5DFF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Dados fabricante</t>
      </text>
    </comment>
  </commentList>
</comments>
</file>

<file path=xl/sharedStrings.xml><?xml version="1.0" encoding="utf-8"?>
<sst xmlns="http://schemas.openxmlformats.org/spreadsheetml/2006/main" count="228" uniqueCount="202">
  <si>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</si>
  <si>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</si>
  <si>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</si>
  <si>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</si>
  <si>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</si>
  <si>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</si>
  <si>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</si>
  <si>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</si>
  <si>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</si>
  <si>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</si>
  <si>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</si>
  <si>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</si>
  <si>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</si>
  <si>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</si>
  <si>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</si>
  <si>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</si>
  <si>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</si>
  <si>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</si>
  <si>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</si>
  <si>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</si>
  <si>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</si>
  <si>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</si>
  <si>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</si>
  <si>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</si>
  <si>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</si>
  <si>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</si>
  <si>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</si>
  <si>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</si>
  <si>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</si>
  <si>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</si>
  <si>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</si>
  <si>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</si>
  <si>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</si>
  <si>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</si>
  <si>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</si>
  <si>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</si>
  <si>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</si>
  <si>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</si>
  <si>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</si>
  <si>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</si>
  <si>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</si>
  <si>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</si>
  <si>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</si>
  <si>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</si>
  <si>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</si>
  <si>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</si>
  <si>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</si>
  <si>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</si>
  <si>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</si>
  <si>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</si>
  <si>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</si>
  <si>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</si>
  <si>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</si>
  <si>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</si>
  <si>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</si>
  <si>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</si>
  <si>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</si>
  <si>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</si>
  <si>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</si>
  <si>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</si>
  <si>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</si>
  <si>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</si>
  <si>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</si>
  <si>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</si>
  <si>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</si>
  <si>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</si>
  <si>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</si>
  <si>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</si>
  <si>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</si>
  <si>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</si>
  <si>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</si>
  <si>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</si>
  <si>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</si>
  <si>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</si>
  <si>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</si>
  <si>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</si>
  <si>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</si>
  <si>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</si>
  <si>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</si>
  <si>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</si>
  <si>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</si>
  <si>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</si>
  <si>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</si>
  <si>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</si>
  <si>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</si>
  <si>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</si>
  <si>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</si>
  <si>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</si>
  <si>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</si>
  <si>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</si>
  <si>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</si>
  <si>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</si>
  <si>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</si>
  <si>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</si>
  <si>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</si>
  <si>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</si>
  <si>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</si>
  <si>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Clde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</si>
  <si>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</si>
  <si>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</si>
  <si>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</si>
  <si>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</si>
  <si>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</si>
  <si>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</si>
  <si>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</si>
  <si>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</si>
  <si>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</si>
  <si>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</si>
  <si>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</si>
  <si>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</si>
  <si>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</si>
  <si>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</si>
  <si>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</si>
  <si>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</si>
  <si>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</si>
  <si>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</si>
  <si>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</si>
  <si>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</si>
  <si>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</si>
  <si>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</si>
  <si>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</si>
  <si>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</si>
  <si>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</si>
  <si>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</si>
  <si>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</si>
  <si>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</si>
  <si>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</si>
  <si>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To Corrigida OS 6.1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</si>
  <si>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</si>
  <si>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</si>
  <si>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</si>
  <si>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</si>
  <si>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</si>
  <si>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</si>
  <si>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</si>
  <si>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</si>
  <si>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</si>
  <si>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</si>
  <si>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</si>
  <si>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</si>
  <si>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</si>
  <si>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</si>
  <si>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</si>
  <si>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</si>
  <si>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</si>
  <si>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</si>
  <si>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</si>
  <si>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</si>
  <si>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</si>
  <si>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</si>
  <si>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</si>
  <si>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</si>
  <si>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</si>
  <si>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</si>
  <si>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</si>
  <si>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</si>
  <si>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21x6</t>
  </si>
  <si>
    <t>20x8E</t>
  </si>
  <si>
    <t>16x4 630kv dinâ</t>
  </si>
  <si>
    <t>cdh</t>
  </si>
  <si>
    <t>cdw</t>
  </si>
  <si>
    <t>16x4E 630kV</t>
  </si>
  <si>
    <t>CLmax</t>
  </si>
  <si>
    <t>x_tdp</t>
  </si>
  <si>
    <t>x_tdn</t>
  </si>
  <si>
    <t>distância do CG até o TDP (m, positivo)</t>
  </si>
  <si>
    <t>distância do CG até o TDN (m, positivo)</t>
  </si>
  <si>
    <t>mi</t>
  </si>
  <si>
    <t>Coeficiente de atrito da pista (adimensional)</t>
  </si>
  <si>
    <t>Sd</t>
  </si>
  <si>
    <t>Distância da pista (m)</t>
  </si>
  <si>
    <t>Altura inicial do CG do avião (m)</t>
  </si>
  <si>
    <t>z_inicial</t>
  </si>
  <si>
    <t>Arrasto parasita - Asa</t>
  </si>
  <si>
    <t>Arrasto parasita - EH</t>
  </si>
  <si>
    <t>Arrasto parasita - EV</t>
  </si>
  <si>
    <t>Arrasto parasita - Fuselagem</t>
  </si>
  <si>
    <t>CDpw</t>
  </si>
  <si>
    <t>CDph</t>
  </si>
  <si>
    <t>CDpv</t>
  </si>
  <si>
    <t>CDpf</t>
  </si>
  <si>
    <t>CDpw_c1</t>
  </si>
  <si>
    <t>CDph_c1</t>
  </si>
  <si>
    <t>CDpv_c1</t>
  </si>
  <si>
    <t>CDpt_c1</t>
  </si>
  <si>
    <t>CDpw_c2</t>
  </si>
  <si>
    <t>CDph_c2</t>
  </si>
  <si>
    <t>CDpv_c2</t>
  </si>
  <si>
    <t>CDpt_c2</t>
  </si>
  <si>
    <t>Arrasto induzido - Asa</t>
  </si>
  <si>
    <t>Arrasto induzido - EH</t>
  </si>
  <si>
    <t>O arrasto da fuselagem tá muito grande. Verificar com aerodinâmica</t>
  </si>
  <si>
    <t>CDiw_c1</t>
  </si>
  <si>
    <t>CDih_c1</t>
  </si>
  <si>
    <t>Os arrastos estão ponderados?</t>
  </si>
  <si>
    <t>CDiw_c2</t>
  </si>
  <si>
    <t>CDih_c2</t>
  </si>
  <si>
    <t>CDiw_c3</t>
  </si>
  <si>
    <t>CDih_c3</t>
  </si>
  <si>
    <t>Alfa</t>
  </si>
  <si>
    <t>CDw</t>
  </si>
  <si>
    <t>CDh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</si>
</sst>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000"/>
    <numFmt numFmtId="167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3" borderId="0" xfId="0" applyFill="1"/>
    <xf numFmtId="0" fontId="0" fillId="1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166" fontId="0" fillId="15" borderId="13" xfId="0" applyNumberFormat="1" applyFill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1" fontId="1" fillId="9" borderId="4" xfId="0" applyNumberFormat="1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67" fontId="8" fillId="0" borderId="12" xfId="0" applyNumberFormat="1" applyFont="1" applyFill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7" fontId="0" fillId="0" borderId="14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11" fontId="8" fillId="17" borderId="4" xfId="0" applyNumberFormat="1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0" fillId="0" borderId="0" xfId="0"/>
    <xf numFmtId="11" fontId="0" fillId="0" borderId="0" xfId="0" applyNumberFormat="1"/>
    <xf numFmtId="0" fontId="0" fillId="14" borderId="4" xfId="0" applyFill="1" applyBorder="1" applyAlignment="1">
      <alignment horizontal="center" vertical="center"/>
    </xf>
    <xf numFmtId="11" fontId="8" fillId="17" borderId="4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Superficies!$M$1</c:f>
              <c:strCache>
                <c:ptCount val="1"/>
                <c:pt idx="0">
                  <c:v>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80139982502187"/>
                  <c:y val="-0.17233048993875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Superficies!$M$2:$M$12</c:f>
              <c:numCache>
                <c:formatCode>General</c:formatCode>
                <c:ptCount val="11"/>
                <c:pt idx="0">
                  <c:v>4.7840910259559694E-2</c:v>
                </c:pt>
                <c:pt idx="1">
                  <c:v>5.4017473473968694E-2</c:v>
                </c:pt>
                <c:pt idx="2">
                  <c:v>6.2749240514946403E-2</c:v>
                </c:pt>
                <c:pt idx="3">
                  <c:v>7.45220496113803E-2</c:v>
                </c:pt>
                <c:pt idx="4">
                  <c:v>8.7927589464372208E-2</c:v>
                </c:pt>
                <c:pt idx="5">
                  <c:v>0.10044875221048501</c:v>
                </c:pt>
                <c:pt idx="6">
                  <c:v>0.1121956374547078</c:v>
                </c:pt>
                <c:pt idx="7">
                  <c:v>0.123399555026123</c:v>
                </c:pt>
                <c:pt idx="8">
                  <c:v>0.134390467436968</c:v>
                </c:pt>
                <c:pt idx="9">
                  <c:v>0.14454002413960801</c:v>
                </c:pt>
                <c:pt idx="10">
                  <c:v>0.154212360607799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7-47BD-9892-0B7B55C0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376"/>
        <c:axId val="260101040"/>
      </c:scatterChart>
      <c:valAx>
        <c:axId val="2600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01040"/>
        <c:crosses val="autoZero"/>
        <c:crossBetween val="midCat"/>
      </c:valAx>
      <c:valAx>
        <c:axId val="260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Superficies!$M$16</c:f>
              <c:strCache>
                <c:ptCount val="1"/>
                <c:pt idx="0">
                  <c:v>cdh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5579177602799646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Superficies!$L$17:$L$27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Superficies!$M$17:$M$27</c:f>
              <c:numCache>
                <c:formatCode>General</c:formatCode>
                <c:ptCount val="11"/>
                <c:pt idx="0">
                  <c:v>2.0845022250721998E-3</c:v>
                </c:pt>
                <c:pt idx="1">
                  <c:v>2.1890376504101377E-3</c:v>
                </c:pt>
                <c:pt idx="2">
                  <c:v>2.319156139891804E-3</c:v>
                </c:pt>
                <c:pt idx="3">
                  <c:v>2.4748576935171998E-3</c:v>
                </c:pt>
                <c:pt idx="4">
                  <c:v>2.6561423112863251E-3</c:v>
                </c:pt>
                <c:pt idx="5">
                  <c:v>2.8630099931991793E-3</c:v>
                </c:pt>
                <c:pt idx="6">
                  <c:v>3.0954607392557638E-3</c:v>
                </c:pt>
                <c:pt idx="7">
                  <c:v>3.353494549456076E-3</c:v>
                </c:pt>
                <c:pt idx="8">
                  <c:v>3.6371114238001184E-3</c:v>
                </c:pt>
                <c:pt idx="9">
                  <c:v>3.9463113622878899E-3</c:v>
                </c:pt>
                <c:pt idx="10">
                  <c:v>4.2810943649193899E-3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A-4C1B-90B7-925F18F3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07632"/>
        <c:axId val="1444205136"/>
      </c:scatterChart>
      <c:valAx>
        <c:axId val="14442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205136"/>
        <c:crosses val="autoZero"/>
        <c:crossBetween val="midCat"/>
      </c:valAx>
      <c:valAx>
        <c:axId val="14442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2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Arrastos!$N$8</c:f>
              <c:strCache>
                <c:ptCount val="1"/>
                <c:pt idx="0">
                  <c:v>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Arrastos!$M$9:$M$17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Arrastos!$N$9:$N$17</c:f>
              <c:numCache>
                <c:formatCode>General</c:formatCode>
                <c:ptCount val="9"/>
                <c:pt idx="0">
                  <c:v>2.6010910259559698E-2</c:v>
                </c:pt>
                <c:pt idx="1">
                  <c:v>3.2187473473968699E-2</c:v>
                </c:pt>
                <c:pt idx="2">
                  <c:v>4.0919240514946401E-2</c:v>
                </c:pt>
                <c:pt idx="3">
                  <c:v>5.2692049611380298E-2</c:v>
                </c:pt>
                <c:pt idx="4">
                  <c:v>6.6097589464372206E-2</c:v>
                </c:pt>
                <c:pt idx="5">
                  <c:v>7.8618752210485005E-2</c:v>
                </c:pt>
                <c:pt idx="6">
                  <c:v>9.0365637454707798E-2</c:v>
                </c:pt>
                <c:pt idx="7">
                  <c:v>0.101569555026123</c:v>
                </c:pt>
                <c:pt idx="8">
                  <c:v>0.112560467436968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6-4C06-8182-D2A66D76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73216"/>
        <c:axId val="597273872"/>
      </c:scatterChart>
      <c:valAx>
        <c:axId val="5972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273872"/>
        <c:crosses val="autoZero"/>
        <c:crossBetween val="midCat"/>
      </c:valAx>
      <c:valAx>
        <c:axId val="5972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2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Arrastos!$Q$8</c:f>
              <c:strCache>
                <c:ptCount val="1"/>
                <c:pt idx="0">
                  <c:v>CDh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6592300962379703E-4"/>
                  <c:y val="-0.397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Arrastos!$P$9:$P$17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Arrastos!$Q$9:$Q$17</c:f>
              <c:numCache>
                <c:formatCode>General</c:formatCode>
                <c:ptCount val="9"/>
                <c:pt idx="0">
                  <c:v>1.2986457399112525E-3</c:v>
                </c:pt>
                <c:pt idx="1">
                  <c:v>9.9829656566044261E-4</c:v>
                </c:pt>
                <c:pt idx="2">
                  <c:v>7.0882939599435668E-4</c:v>
                </c:pt>
                <c:pt idx="3">
                  <c:v>4.2876983381822764E-4</c:v>
                </c:pt>
                <c:pt idx="4">
                  <c:v>2.5369892387654705E-4</c:v>
                </c:pt>
                <c:pt idx="5">
                  <c:v>8.6442681458535092E-5</c:v>
                </c:pt>
                <c:pt idx="6">
                  <c:v>3.8313311342148428E-6</c:v>
                </c:pt>
                <c:pt idx="7">
                  <c:v>1.5418721241993274E-5</c:v>
                </c:pt>
                <c:pt idx="8">
                  <c:v>9.5397317936440814E-5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8E7-BA3F-982597B9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65896"/>
        <c:axId val="596864256"/>
      </c:scatterChart>
      <c:valAx>
        <c:axId val="59686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864256"/>
        <c:crosses val="autoZero"/>
        <c:crossBetween val="midCat"/>
      </c:valAx>
      <c:valAx>
        <c:axId val="5968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86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412376</xdr:colOff>
      <xdr:row>0</xdr:row>
      <xdr:rowOff>0</xdr:rowOff>
    </xdr:from>
    <xdr:to>
      <xdr:col>20</xdr:col>
      <xdr:colOff>345141</xdr:colOff>
      <xdr:row>13</xdr:row>
      <xdr:rowOff>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90AD-0C84-F567-9C97-A0F792A7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237565</xdr:colOff>
      <xdr:row>13</xdr:row>
      <xdr:rowOff>94129</xdr:rowOff>
    </xdr:from>
    <xdr:to>
      <xdr:col>20</xdr:col>
      <xdr:colOff>542365</xdr:colOff>
      <xdr:row>28</xdr:row>
      <xdr:rowOff>147918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B3871-7A53-904B-5AD2-20F94E8D7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7</xdr:row>
      <xdr:rowOff>148590</xdr:rowOff>
    </xdr:from>
    <xdr:to>
      <xdr:col>7</xdr:col>
      <xdr:colOff>640080</xdr:colOff>
      <xdr:row>18</xdr:row>
      <xdr:rowOff>38862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983E53-A3E6-F18A-465B-03267A855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18</xdr:row>
      <xdr:rowOff>49530</xdr:rowOff>
    </xdr:from>
    <xdr:to>
      <xdr:col>7</xdr:col>
      <xdr:colOff>670560</xdr:colOff>
      <xdr:row>28</xdr:row>
      <xdr:rowOff>127254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934DE8-5939-76F6-0073-3AF607642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O VITOR SANTOS DE SOUSA" id="{27EBF6E6-CD39-4D25-A710-FC8279DC0563}" userId="JOAO VITOR SANTOS DE SOUS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9" dT="2022-07-07T22:58:27.14" personId="{27EBF6E6-CD39-4D25-A710-FC8279DC0563}" id="{CEE2051E-459B-4165-AE84-33ECB5DFF2EC}">
    <text>Dados fabricante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7" sqref="B7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1" t="s">
        <v>0</v>
      </c>
      <c r="B1" s="41" t="s">
        <v>1</v>
      </c>
      <c r="C1" s="41" t="s">
        <v>2</v>
      </c>
    </row>
    <row r="2" spans="1:3" x14ac:dyDescent="0.3">
      <c r="A2" s="42" t="s">
        <v>3</v>
      </c>
      <c r="B2" s="42">
        <v>1</v>
      </c>
      <c r="C2" s="42" t="s">
        <v>4</v>
      </c>
    </row>
    <row r="3" spans="1:3" x14ac:dyDescent="0.3">
      <c r="A3" s="42" t="s">
        <v>5</v>
      </c>
      <c r="B3" s="50">
        <v>9.75</v>
      </c>
      <c r="C3" s="42" t="s">
        <v>6</v>
      </c>
    </row>
    <row r="4" spans="1:3" x14ac:dyDescent="0.3">
      <c r="A4" s="43" t="s">
        <v>7</v>
      </c>
      <c r="B4" s="43">
        <v>15</v>
      </c>
      <c r="C4" s="42" t="s">
        <v>8</v>
      </c>
    </row>
    <row r="5" spans="1:3" x14ac:dyDescent="0.3">
      <c r="A5" s="43" t="s">
        <v>9</v>
      </c>
      <c r="B5" s="43">
        <v>0</v>
      </c>
      <c r="C5" s="42" t="s">
        <v>8</v>
      </c>
    </row>
    <row r="6" spans="1:3" x14ac:dyDescent="0.3">
      <c r="A6" s="42" t="s">
        <v>10</v>
      </c>
      <c r="B6" s="42">
        <v>6.5</v>
      </c>
      <c r="C6" s="42" t="s">
        <v>11</v>
      </c>
    </row>
    <row r="7" spans="1:3" x14ac:dyDescent="0.3">
      <c r="A7" s="42" t="s">
        <v>12</v>
      </c>
      <c r="B7" s="42">
        <v>0</v>
      </c>
      <c r="C7" s="42" t="s">
        <v>13</v>
      </c>
    </row>
    <row r="8" spans="1:3" x14ac:dyDescent="0.3">
      <c r="A8" s="42" t="s">
        <v>14</v>
      </c>
      <c r="B8" s="42">
        <v>0</v>
      </c>
      <c r="C8" s="42" t="s">
        <v>15</v>
      </c>
    </row>
    <row r="9" spans="1:3" x14ac:dyDescent="0.3">
      <c r="A9" s="42" t="s">
        <v>16</v>
      </c>
      <c r="B9" s="42">
        <v>1</v>
      </c>
      <c r="C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21"/>
  <sheetViews>
    <sheetView workbookViewId="0">
      <selection activeCell="B2" sqref="B2"/>
    </sheetView>
  </sheetViews>
  <sheetFormatPr defaultRowHeight="14.4" x14ac:dyDescent="0.3"/>
  <cols>
    <col min="2" max="2" width="12.44140625" bestFit="1" customWidth="1"/>
    <col min="3" max="3" width="48.109375" bestFit="1" customWidth="1"/>
    <col min="4" max="4" width="27.44140625" bestFit="1" customWidth="1"/>
  </cols>
  <sheetData>
    <row r="1" spans="1:10" x14ac:dyDescent="0.3">
      <c r="A1" s="41" t="s">
        <v>0</v>
      </c>
      <c r="B1" s="41" t="s">
        <v>1</v>
      </c>
      <c r="C1" s="41" t="s">
        <v>2</v>
      </c>
      <c r="D1" s="39"/>
    </row>
    <row r="2" spans="1:10" x14ac:dyDescent="0.3">
      <c r="A2" s="42" t="s">
        <v>18</v>
      </c>
      <c r="B2" s="42">
        <v>1.0860000000000001</v>
      </c>
      <c r="C2" s="42" t="s">
        <v>19</v>
      </c>
      <c r="I2" t="s">
        <v>155</v>
      </c>
      <c r="J2" t="s">
        <v>18</v>
      </c>
    </row>
    <row r="3" spans="1:10" x14ac:dyDescent="0.3">
      <c r="A3" s="42" t="s">
        <v>20</v>
      </c>
      <c r="B3" s="42">
        <v>9.81</v>
      </c>
      <c r="C3" s="42" t="s">
        <v>21</v>
      </c>
      <c r="I3" s="46">
        <v>1000</v>
      </c>
      <c r="J3" s="47">
        <f t="shared" ref="J3" si="0">1.255*(1-(0.0065*I3/288.15))^(9.8061/(0.0065*287.05307))</f>
        <v>1.1131837599499996</v>
      </c>
    </row>
    <row r="4" spans="1:10" x14ac:dyDescent="0.3">
      <c r="A4" s="42" t="s">
        <v>22</v>
      </c>
      <c r="B4" s="42">
        <v>0.65800000000000003</v>
      </c>
      <c r="C4" s="42" t="s">
        <v>23</v>
      </c>
    </row>
    <row r="5" spans="1:10" x14ac:dyDescent="0.3">
      <c r="A5" s="42" t="s">
        <v>24</v>
      </c>
      <c r="B5" s="42">
        <v>2.64</v>
      </c>
      <c r="C5" s="42" t="s">
        <v>25</v>
      </c>
      <c r="I5">
        <v>-6.1499999999999999E-2</v>
      </c>
    </row>
    <row r="6" spans="1:10" x14ac:dyDescent="0.3">
      <c r="A6" s="42" t="s">
        <v>26</v>
      </c>
      <c r="B6" s="42">
        <v>0.26400000000000001</v>
      </c>
      <c r="C6" s="42" t="s">
        <v>27</v>
      </c>
    </row>
    <row r="7" spans="1:10" x14ac:dyDescent="0.3">
      <c r="A7" s="42" t="s">
        <v>28</v>
      </c>
      <c r="B7" s="42">
        <v>0.9</v>
      </c>
      <c r="C7" s="42" t="s">
        <v>29</v>
      </c>
    </row>
    <row r="8" spans="1:10" x14ac:dyDescent="0.3">
      <c r="A8" s="56" t="s">
        <v>30</v>
      </c>
      <c r="B8" s="56">
        <v>0</v>
      </c>
      <c r="C8" s="42" t="s">
        <v>31</v>
      </c>
      <c r="D8" s="42" t="s">
        <v>32</v>
      </c>
    </row>
    <row r="9" spans="1:10" x14ac:dyDescent="0.3">
      <c r="A9" s="56" t="s">
        <v>33</v>
      </c>
      <c r="B9" s="56">
        <v>0</v>
      </c>
      <c r="C9" s="42" t="s">
        <v>34</v>
      </c>
      <c r="D9" s="42" t="s">
        <v>35</v>
      </c>
      <c r="H9">
        <v>8.5999999999999993E-2</v>
      </c>
    </row>
    <row r="10" spans="1:10" x14ac:dyDescent="0.3">
      <c r="A10" s="56" t="s">
        <v>36</v>
      </c>
      <c r="B10" s="56">
        <v>0</v>
      </c>
      <c r="C10" s="42" t="s">
        <v>37</v>
      </c>
      <c r="D10" s="42" t="s">
        <v>35</v>
      </c>
    </row>
    <row r="11" spans="1:10" x14ac:dyDescent="0.3">
      <c r="A11" s="56" t="s">
        <v>38</v>
      </c>
      <c r="B11" s="42">
        <v>0.27900000000000003</v>
      </c>
      <c r="C11" s="42" t="s">
        <v>39</v>
      </c>
      <c r="D11" s="42" t="s">
        <v>40</v>
      </c>
    </row>
    <row r="12" spans="1:10" x14ac:dyDescent="0.3">
      <c r="A12" s="56" t="s">
        <v>41</v>
      </c>
      <c r="B12" s="42">
        <v>0</v>
      </c>
      <c r="C12" s="42" t="s">
        <v>42</v>
      </c>
      <c r="D12" s="42" t="s">
        <v>43</v>
      </c>
    </row>
    <row r="13" spans="1:10" x14ac:dyDescent="0.3">
      <c r="A13" s="56" t="s">
        <v>44</v>
      </c>
      <c r="B13" s="57">
        <v>0</v>
      </c>
      <c r="C13" s="42" t="s">
        <v>45</v>
      </c>
      <c r="D13" s="42" t="s">
        <v>43</v>
      </c>
    </row>
    <row r="14" spans="1:10" x14ac:dyDescent="0.3">
      <c r="A14" s="56" t="s">
        <v>46</v>
      </c>
      <c r="B14" s="59">
        <f>928028.676*0.000001</f>
        <v>0.92802867599999994</v>
      </c>
      <c r="C14" s="42">
        <v>0</v>
      </c>
      <c r="D14" s="42">
        <v>0</v>
      </c>
      <c r="F14" s="42" t="s">
        <v>47</v>
      </c>
      <c r="G14" s="42" t="s">
        <v>48</v>
      </c>
      <c r="H14" s="42" t="s">
        <v>49</v>
      </c>
    </row>
    <row r="15" spans="1:10" x14ac:dyDescent="0.3">
      <c r="A15" s="42"/>
      <c r="B15" s="42">
        <v>0</v>
      </c>
      <c r="C15" s="60">
        <f>196294.329*0.000001</f>
        <v>0.19629432899999999</v>
      </c>
      <c r="D15" s="42">
        <v>0</v>
      </c>
      <c r="F15" s="42" t="s">
        <v>50</v>
      </c>
      <c r="G15" s="42" t="s">
        <v>51</v>
      </c>
      <c r="H15" s="42" t="s">
        <v>52</v>
      </c>
    </row>
    <row r="16" spans="1:10" x14ac:dyDescent="0.3">
      <c r="A16" s="42"/>
      <c r="B16" s="42">
        <v>0</v>
      </c>
      <c r="C16" s="42">
        <v>0</v>
      </c>
      <c r="D16" s="60">
        <f>960161.835*0.000001</f>
        <v>0.96016183499999996</v>
      </c>
      <c r="F16" s="42" t="s">
        <v>53</v>
      </c>
      <c r="G16" s="42" t="s">
        <v>54</v>
      </c>
      <c r="H16" s="42" t="s">
        <v>55</v>
      </c>
    </row>
    <row r="17" spans="1:3" x14ac:dyDescent="0.3">
      <c r="A17" s="61" t="s">
        <v>163</v>
      </c>
      <c r="B17" s="61">
        <v>3.32E-2</v>
      </c>
      <c r="C17" s="61" t="s">
        <v>165</v>
      </c>
    </row>
    <row r="18" spans="1:3" x14ac:dyDescent="0.3">
      <c r="A18" s="61" t="s">
        <v>164</v>
      </c>
      <c r="B18" s="61">
        <v>0.13150000000000001</v>
      </c>
      <c r="C18" s="61" t="s">
        <v>166</v>
      </c>
    </row>
    <row r="19" spans="1:3" x14ac:dyDescent="0.3">
      <c r="A19" s="61" t="s">
        <v>167</v>
      </c>
      <c r="B19" s="61">
        <v>0.05</v>
      </c>
      <c r="C19" s="61" t="s">
        <v>168</v>
      </c>
    </row>
    <row r="20" spans="1:3" x14ac:dyDescent="0.3">
      <c r="A20" s="61" t="s">
        <v>169</v>
      </c>
      <c r="B20" s="61">
        <v>4.2</v>
      </c>
      <c r="C20" s="61" t="s">
        <v>170</v>
      </c>
    </row>
    <row r="21" spans="1:3" x14ac:dyDescent="0.3">
      <c r="A21" s="61" t="s">
        <v>172</v>
      </c>
      <c r="B21" s="61">
        <v>1.079</v>
      </c>
      <c r="C21" s="61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M27"/>
  <sheetViews>
    <sheetView zoomScaleNormal="100" workbookViewId="0">
      <selection activeCell="H4" sqref="H4"/>
    </sheetView>
  </sheetViews>
  <sheetFormatPr defaultRowHeight="14.4" x14ac:dyDescent="0.3"/>
  <cols>
    <col min="1" max="1" width="16.6640625" customWidth="1"/>
    <col min="2" max="2" width="9.44140625" bestFit="1" customWidth="1"/>
    <col min="3" max="3" width="13.33203125" bestFit="1" customWidth="1"/>
  </cols>
  <sheetData>
    <row r="1" spans="1:13" x14ac:dyDescent="0.3">
      <c r="A1" s="41" t="s">
        <v>56</v>
      </c>
      <c r="B1" s="39"/>
      <c r="C1" s="41" t="s">
        <v>57</v>
      </c>
      <c r="D1" s="39"/>
      <c r="E1" s="41" t="s">
        <v>58</v>
      </c>
      <c r="F1" s="39"/>
      <c r="G1" s="41" t="s">
        <v>59</v>
      </c>
      <c r="H1" s="39"/>
      <c r="I1" s="39"/>
      <c r="J1" s="39"/>
      <c r="L1" s="53" t="s">
        <v>7</v>
      </c>
      <c r="M1" s="53" t="s">
        <v>160</v>
      </c>
    </row>
    <row r="2" spans="1:13" x14ac:dyDescent="0.3">
      <c r="A2" s="41" t="s">
        <v>60</v>
      </c>
      <c r="B2" s="42">
        <v>0.65800000000000003</v>
      </c>
      <c r="C2" s="41" t="s">
        <v>61</v>
      </c>
      <c r="D2" s="42">
        <v>6.0400000000000002E-2</v>
      </c>
      <c r="E2" s="41" t="s">
        <v>62</v>
      </c>
      <c r="F2" s="42">
        <v>4.3999999999999997E-2</v>
      </c>
      <c r="G2" s="41" t="s">
        <v>63</v>
      </c>
      <c r="H2" s="42">
        <v>2000</v>
      </c>
      <c r="I2" s="39"/>
      <c r="J2" s="39"/>
      <c r="L2" s="54">
        <v>0</v>
      </c>
      <c r="M2" s="52">
        <v>4.7840910259559694E-2</v>
      </c>
    </row>
    <row r="3" spans="1:13" x14ac:dyDescent="0.3">
      <c r="A3" s="41" t="s">
        <v>64</v>
      </c>
      <c r="B3" s="42">
        <v>0.1244</v>
      </c>
      <c r="C3" s="41" t="s">
        <v>64</v>
      </c>
      <c r="D3" s="42">
        <v>7.5899999999999995E-2</v>
      </c>
      <c r="E3" s="41" t="s">
        <v>64</v>
      </c>
      <c r="F3" s="42">
        <v>5.3999999999999999E-2</v>
      </c>
      <c r="G3" s="41" t="s">
        <v>65</v>
      </c>
      <c r="H3" s="42">
        <v>5100</v>
      </c>
      <c r="I3" s="39"/>
      <c r="J3" s="39"/>
      <c r="L3" s="54">
        <v>1</v>
      </c>
      <c r="M3" s="52">
        <v>5.4017473473968694E-2</v>
      </c>
    </row>
    <row r="4" spans="1:13" x14ac:dyDescent="0.3">
      <c r="A4" s="41" t="s">
        <v>66</v>
      </c>
      <c r="B4" s="42">
        <v>0.86135272074610003</v>
      </c>
      <c r="C4" s="41" t="s">
        <v>66</v>
      </c>
      <c r="D4" s="42">
        <v>-0.28999999999999998</v>
      </c>
      <c r="E4" s="41" t="s">
        <v>66</v>
      </c>
      <c r="F4" s="42">
        <v>0</v>
      </c>
      <c r="G4" s="41" t="s">
        <v>67</v>
      </c>
      <c r="H4" s="42">
        <v>36</v>
      </c>
      <c r="I4" s="39"/>
      <c r="J4" s="39"/>
      <c r="L4" s="54">
        <v>2</v>
      </c>
      <c r="M4" s="52">
        <v>6.2749240514946403E-2</v>
      </c>
    </row>
    <row r="5" spans="1:13" x14ac:dyDescent="0.3">
      <c r="A5" s="41" t="s">
        <v>68</v>
      </c>
      <c r="B5" s="42">
        <v>-0.21402389469992</v>
      </c>
      <c r="C5" s="41" t="s">
        <v>68</v>
      </c>
      <c r="D5" s="42">
        <v>0</v>
      </c>
      <c r="E5" s="39"/>
      <c r="F5" s="39"/>
      <c r="G5" s="39"/>
      <c r="H5" s="39"/>
      <c r="I5" s="39"/>
      <c r="J5" s="39"/>
      <c r="L5" s="54">
        <v>3</v>
      </c>
      <c r="M5" s="52">
        <v>7.45220496113803E-2</v>
      </c>
    </row>
    <row r="6" spans="1:13" x14ac:dyDescent="0.3">
      <c r="A6" s="41" t="s">
        <v>69</v>
      </c>
      <c r="B6" s="42">
        <v>-20</v>
      </c>
      <c r="C6" s="41" t="s">
        <v>70</v>
      </c>
      <c r="D6" s="42">
        <v>-20</v>
      </c>
      <c r="E6" s="41" t="s">
        <v>71</v>
      </c>
      <c r="F6" s="42">
        <v>-14</v>
      </c>
      <c r="G6" s="39"/>
      <c r="H6" s="39"/>
      <c r="I6" s="39"/>
      <c r="J6" s="39"/>
      <c r="L6" s="54">
        <v>4</v>
      </c>
      <c r="M6" s="52">
        <v>8.7927589464372208E-2</v>
      </c>
    </row>
    <row r="7" spans="1:13" x14ac:dyDescent="0.3">
      <c r="A7" s="41" t="s">
        <v>72</v>
      </c>
      <c r="B7" s="42">
        <v>20</v>
      </c>
      <c r="C7" s="41" t="s">
        <v>73</v>
      </c>
      <c r="D7" s="42">
        <v>20</v>
      </c>
      <c r="E7" s="41" t="s">
        <v>71</v>
      </c>
      <c r="F7" s="42">
        <v>14</v>
      </c>
      <c r="G7" s="39"/>
      <c r="H7" s="39"/>
      <c r="I7" s="39"/>
      <c r="J7" s="39"/>
      <c r="L7" s="54">
        <v>5</v>
      </c>
      <c r="M7" s="52">
        <v>0.10044875221048501</v>
      </c>
    </row>
    <row r="8" spans="1:13" x14ac:dyDescent="0.3">
      <c r="A8" s="41" t="s">
        <v>74</v>
      </c>
      <c r="B8" s="42">
        <v>5</v>
      </c>
      <c r="C8" s="41" t="s">
        <v>75</v>
      </c>
      <c r="D8" s="42">
        <v>3</v>
      </c>
      <c r="E8" s="39"/>
      <c r="F8" s="39"/>
      <c r="G8" s="39"/>
      <c r="H8" s="39"/>
      <c r="I8" s="39"/>
      <c r="J8" s="39"/>
      <c r="L8" s="54">
        <v>6</v>
      </c>
      <c r="M8" s="52">
        <v>0.1121956374547078</v>
      </c>
    </row>
    <row r="9" spans="1:13" x14ac:dyDescent="0.3">
      <c r="A9" s="41" t="s">
        <v>76</v>
      </c>
      <c r="B9" s="62">
        <v>0.29852699999999999</v>
      </c>
      <c r="C9" s="41" t="s">
        <v>77</v>
      </c>
      <c r="D9" s="42">
        <v>0.28000000000000003</v>
      </c>
      <c r="E9" s="39"/>
      <c r="L9" s="54">
        <v>7</v>
      </c>
      <c r="M9" s="52">
        <v>0.123399555026123</v>
      </c>
    </row>
    <row r="10" spans="1:13" x14ac:dyDescent="0.3">
      <c r="A10" s="41" t="s">
        <v>78</v>
      </c>
      <c r="B10" s="63">
        <v>4.4114000000000004</v>
      </c>
      <c r="C10" s="39"/>
      <c r="D10" s="39"/>
      <c r="E10" s="39"/>
      <c r="L10" s="54">
        <v>8</v>
      </c>
      <c r="M10" s="52">
        <v>0.134390467436968</v>
      </c>
    </row>
    <row r="11" spans="1:13" x14ac:dyDescent="0.3">
      <c r="A11" s="41" t="s">
        <v>79</v>
      </c>
      <c r="B11" s="63">
        <v>0.25</v>
      </c>
      <c r="C11" s="39"/>
      <c r="D11" s="39"/>
      <c r="E11" s="39"/>
      <c r="L11" s="54">
        <v>9</v>
      </c>
      <c r="M11" s="52">
        <v>0.14454002413960801</v>
      </c>
    </row>
    <row r="12" spans="1:13" x14ac:dyDescent="0.3">
      <c r="A12" s="41" t="s">
        <v>162</v>
      </c>
      <c r="B12" s="63">
        <v>2.21</v>
      </c>
      <c r="C12" s="39"/>
      <c r="D12" s="39"/>
      <c r="E12" s="39"/>
      <c r="G12" s="39"/>
      <c r="H12" s="39"/>
      <c r="L12" s="54">
        <v>10</v>
      </c>
      <c r="M12" s="52">
        <v>0.154212360607799</v>
      </c>
    </row>
    <row r="13" spans="1:13" x14ac:dyDescent="0.3">
      <c r="A13" s="39"/>
      <c r="B13" s="39"/>
      <c r="C13" s="39"/>
      <c r="D13" s="39"/>
      <c r="E13" s="39"/>
    </row>
    <row r="14" spans="1:13" x14ac:dyDescent="0.3">
      <c r="C14" s="39"/>
      <c r="D14" s="39"/>
      <c r="E14" s="39"/>
    </row>
    <row r="15" spans="1:13" x14ac:dyDescent="0.3">
      <c r="C15" s="39"/>
      <c r="D15" s="39"/>
      <c r="E15" s="39"/>
    </row>
    <row r="16" spans="1:13" x14ac:dyDescent="0.3">
      <c r="A16" s="39"/>
      <c r="B16" s="39"/>
      <c r="C16" s="39"/>
      <c r="D16" s="39"/>
      <c r="E16" s="39"/>
      <c r="L16" s="53" t="s">
        <v>7</v>
      </c>
      <c r="M16" s="53" t="s">
        <v>159</v>
      </c>
    </row>
    <row r="17" spans="1:13" x14ac:dyDescent="0.3">
      <c r="A17" s="39"/>
      <c r="B17" s="39"/>
      <c r="C17" s="39"/>
      <c r="D17" s="39"/>
      <c r="E17" s="39"/>
      <c r="G17" s="39"/>
      <c r="H17" s="39"/>
      <c r="L17" s="53">
        <v>0</v>
      </c>
      <c r="M17" s="55">
        <v>2.0845022250721998E-3</v>
      </c>
    </row>
    <row r="18" spans="1:13" x14ac:dyDescent="0.3">
      <c r="G18" s="39"/>
      <c r="L18" s="53">
        <v>1</v>
      </c>
      <c r="M18" s="55">
        <v>2.1890376504101377E-3</v>
      </c>
    </row>
    <row r="19" spans="1:13" x14ac:dyDescent="0.3">
      <c r="G19" s="39"/>
      <c r="L19" s="53">
        <v>2</v>
      </c>
      <c r="M19" s="55">
        <v>2.319156139891804E-3</v>
      </c>
    </row>
    <row r="20" spans="1:13" x14ac:dyDescent="0.3">
      <c r="L20" s="53">
        <v>3</v>
      </c>
      <c r="M20" s="55">
        <v>2.4748576935171998E-3</v>
      </c>
    </row>
    <row r="21" spans="1:13" x14ac:dyDescent="0.3">
      <c r="L21" s="53">
        <v>4</v>
      </c>
      <c r="M21" s="55">
        <v>2.6561423112863251E-3</v>
      </c>
    </row>
    <row r="22" spans="1:13" x14ac:dyDescent="0.3">
      <c r="L22" s="53">
        <v>5</v>
      </c>
      <c r="M22" s="55">
        <v>2.8630099931991793E-3</v>
      </c>
    </row>
    <row r="23" spans="1:13" x14ac:dyDescent="0.3">
      <c r="L23" s="53">
        <v>6</v>
      </c>
      <c r="M23" s="55">
        <v>3.0954607392557638E-3</v>
      </c>
    </row>
    <row r="24" spans="1:13" x14ac:dyDescent="0.3">
      <c r="L24" s="53">
        <v>7</v>
      </c>
      <c r="M24" s="55">
        <v>3.353494549456076E-3</v>
      </c>
    </row>
    <row r="25" spans="1:13" x14ac:dyDescent="0.3">
      <c r="L25" s="53">
        <v>8</v>
      </c>
      <c r="M25" s="55">
        <v>3.6371114238001184E-3</v>
      </c>
    </row>
    <row r="26" spans="1:13" x14ac:dyDescent="0.3">
      <c r="L26" s="53">
        <v>9</v>
      </c>
      <c r="M26" s="55">
        <v>3.9463113622878899E-3</v>
      </c>
    </row>
    <row r="27" spans="1:13" x14ac:dyDescent="0.3">
      <c r="L27" s="53">
        <v>10</v>
      </c>
      <c r="M27" s="55">
        <v>4.2810943649193899E-3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97DA-A06B-43D6-81F3-DFD5F30B10F7}">
  <dimension ref="A1:Q19"/>
  <sheetViews>
    <sheetView workbookViewId="0">
      <selection activeCell="B8" sqref="B8"/>
    </sheetView>
  </sheetViews>
  <sheetFormatPr defaultRowHeight="14.4" x14ac:dyDescent="0.3"/>
  <cols>
    <col min="1" max="1" width="18.88671875" bestFit="1" customWidth="1"/>
    <col min="3" max="3" width="3.21875" customWidth="1"/>
    <col min="4" max="4" width="18.21875" bestFit="1" customWidth="1"/>
    <col min="6" max="6" width="3.21875" customWidth="1"/>
    <col min="8" max="8" width="12.6640625" bestFit="1" customWidth="1"/>
    <col min="9" max="9" width="3.21875" customWidth="1"/>
    <col min="10" max="10" width="15.88671875" customWidth="1"/>
    <col min="12" max="12" width="3.21875" customWidth="1"/>
  </cols>
  <sheetData>
    <row r="1" spans="1:17" x14ac:dyDescent="0.3">
      <c r="A1" s="76" t="s">
        <v>173</v>
      </c>
      <c r="B1" s="77"/>
      <c r="C1" s="69"/>
      <c r="D1" s="76" t="s">
        <v>174</v>
      </c>
      <c r="E1" s="77"/>
      <c r="F1" s="69"/>
      <c r="G1" s="76" t="s">
        <v>175</v>
      </c>
      <c r="H1" s="77"/>
      <c r="I1" s="69"/>
      <c r="J1" s="76" t="s">
        <v>176</v>
      </c>
      <c r="K1" s="77"/>
      <c r="M1" s="64" t="s">
        <v>5</v>
      </c>
      <c r="N1" s="64" t="s">
        <v>177</v>
      </c>
      <c r="O1" s="64" t="s">
        <v>178</v>
      </c>
      <c r="P1" s="64" t="s">
        <v>179</v>
      </c>
      <c r="Q1" s="64" t="s">
        <v>180</v>
      </c>
    </row>
    <row r="2" spans="1:17" x14ac:dyDescent="0.3">
      <c r="A2" s="71" t="s">
        <v>181</v>
      </c>
      <c r="B2" s="72">
        <f>SLOPE(N2:N3,M2:M3)</f>
        <v>-3.4000000000000002E-4</v>
      </c>
      <c r="C2" s="69"/>
      <c r="D2" s="71" t="s">
        <v>182</v>
      </c>
      <c r="E2" s="72">
        <f>SLOPE(O2:O3,M2:M3)</f>
        <v>-4.2000000000000025E-5</v>
      </c>
      <c r="F2" s="69"/>
      <c r="G2" s="71" t="s">
        <v>183</v>
      </c>
      <c r="H2" s="72">
        <f>SLOPE(P2:P3,M2:M3)</f>
        <v>-3.0000000000000035E-5</v>
      </c>
      <c r="I2" s="69"/>
      <c r="J2" s="71" t="s">
        <v>184</v>
      </c>
      <c r="K2" s="72">
        <f>SLOPE(Q2:Q3,M2:M3)</f>
        <v>-1.3799999999999994E-4</v>
      </c>
      <c r="M2" s="53">
        <v>10</v>
      </c>
      <c r="N2" s="65">
        <v>2.1829999999999999E-2</v>
      </c>
      <c r="O2" s="65">
        <v>2.66E-3</v>
      </c>
      <c r="P2" s="65">
        <v>1.7700000000000001E-3</v>
      </c>
      <c r="Q2" s="65">
        <v>8.1899999999999994E-3</v>
      </c>
    </row>
    <row r="3" spans="1:17" x14ac:dyDescent="0.3">
      <c r="A3" s="71" t="s">
        <v>185</v>
      </c>
      <c r="B3" s="72">
        <f>INTERCEPT(N2:N3,M2:M3)</f>
        <v>2.5229999999999999E-2</v>
      </c>
      <c r="C3" s="69"/>
      <c r="D3" s="71" t="s">
        <v>186</v>
      </c>
      <c r="E3" s="72">
        <f>INTERCEPT(O2:O3,M2:M3)</f>
        <v>3.0800000000000003E-3</v>
      </c>
      <c r="F3" s="69"/>
      <c r="G3" s="71" t="s">
        <v>187</v>
      </c>
      <c r="H3" s="72">
        <f>INTERCEPT(P2:P3,M2:M3)</f>
        <v>2.0700000000000002E-3</v>
      </c>
      <c r="I3" s="69"/>
      <c r="J3" s="71" t="s">
        <v>188</v>
      </c>
      <c r="K3" s="72">
        <f>INTERCEPT(Q2:Q3,M2:M3)</f>
        <v>9.5699999999999986E-3</v>
      </c>
      <c r="M3" s="53">
        <v>15</v>
      </c>
      <c r="N3" s="65">
        <v>2.0129999999999999E-2</v>
      </c>
      <c r="O3" s="65">
        <v>2.4499999999999999E-3</v>
      </c>
      <c r="P3" s="65">
        <v>1.6199999999999999E-3</v>
      </c>
      <c r="Q3" s="65">
        <v>7.4999999999999997E-3</v>
      </c>
    </row>
    <row r="4" spans="1:17" x14ac:dyDescent="0.3">
      <c r="A4" s="76" t="s">
        <v>189</v>
      </c>
      <c r="B4" s="77"/>
      <c r="C4" s="69"/>
      <c r="D4" s="76" t="s">
        <v>190</v>
      </c>
      <c r="E4" s="77"/>
      <c r="F4" s="69"/>
      <c r="G4" s="69"/>
      <c r="H4" s="69"/>
      <c r="I4" s="69"/>
      <c r="J4" s="69"/>
      <c r="K4" s="69"/>
      <c r="Q4" t="s">
        <v>191</v>
      </c>
    </row>
    <row r="5" spans="1:17" x14ac:dyDescent="0.3">
      <c r="A5" s="71" t="s">
        <v>192</v>
      </c>
      <c r="B5" s="72">
        <v>2.0000000000000001E-4</v>
      </c>
      <c r="C5" s="69"/>
      <c r="D5" s="71" t="s">
        <v>193</v>
      </c>
      <c r="E5" s="72">
        <v>3.0000000000000001E-5</v>
      </c>
      <c r="F5" s="69"/>
      <c r="G5" s="69"/>
      <c r="H5" s="69"/>
      <c r="I5" s="69"/>
      <c r="J5" s="69"/>
      <c r="K5" s="69"/>
      <c r="Q5" t="s">
        <v>194</v>
      </c>
    </row>
    <row r="6" spans="1:17" x14ac:dyDescent="0.3">
      <c r="A6" s="71" t="s">
        <v>195</v>
      </c>
      <c r="B6" s="72">
        <v>9.4999999999999998E-3</v>
      </c>
      <c r="C6" s="69"/>
      <c r="D6" s="71" t="s">
        <v>196</v>
      </c>
      <c r="E6" s="72">
        <v>-4.0000000000000002E-4</v>
      </c>
      <c r="F6" s="69"/>
      <c r="G6" s="69"/>
      <c r="H6" s="69"/>
      <c r="I6" s="69"/>
      <c r="J6" s="69"/>
      <c r="K6" s="69"/>
    </row>
    <row r="7" spans="1:17" x14ac:dyDescent="0.3">
      <c r="A7" s="71" t="s">
        <v>197</v>
      </c>
      <c r="B7" s="72">
        <v>2.3599999999999999E-2</v>
      </c>
      <c r="C7" s="69"/>
      <c r="D7" s="71" t="s">
        <v>198</v>
      </c>
      <c r="E7" s="72">
        <v>1.2999999999999999E-3</v>
      </c>
      <c r="F7" s="69"/>
      <c r="G7" s="69"/>
      <c r="H7" s="69"/>
      <c r="I7" s="69"/>
      <c r="J7" s="69"/>
      <c r="K7" s="69"/>
    </row>
    <row r="8" spans="1:17" x14ac:dyDescent="0.3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M8" s="64" t="s">
        <v>199</v>
      </c>
      <c r="N8" s="64" t="s">
        <v>200</v>
      </c>
      <c r="P8" s="64" t="s">
        <v>199</v>
      </c>
      <c r="Q8" s="64" t="s">
        <v>201</v>
      </c>
    </row>
    <row r="9" spans="1:17" x14ac:dyDescent="0.3">
      <c r="A9" s="69"/>
      <c r="B9" s="69"/>
      <c r="C9" s="69"/>
      <c r="D9" s="69"/>
      <c r="E9" s="69"/>
      <c r="F9" s="69"/>
      <c r="G9" s="69"/>
      <c r="H9" s="69"/>
      <c r="I9" s="69"/>
      <c r="J9" s="70"/>
      <c r="K9" s="69"/>
      <c r="M9" s="66">
        <v>0</v>
      </c>
      <c r="N9" s="67">
        <v>2.6010910259559698E-2</v>
      </c>
      <c r="P9" s="66">
        <v>0</v>
      </c>
      <c r="Q9" s="68">
        <v>1.2986457399112525E-3</v>
      </c>
    </row>
    <row r="10" spans="1:17" x14ac:dyDescent="0.3">
      <c r="M10" s="66">
        <v>1</v>
      </c>
      <c r="N10" s="67">
        <v>3.2187473473968699E-2</v>
      </c>
      <c r="P10" s="66">
        <v>1</v>
      </c>
      <c r="Q10" s="68">
        <v>9.9829656566044261E-4</v>
      </c>
    </row>
    <row r="11" spans="1:17" x14ac:dyDescent="0.3">
      <c r="M11" s="66">
        <v>2</v>
      </c>
      <c r="N11" s="67">
        <v>4.0919240514946401E-2</v>
      </c>
      <c r="P11" s="66">
        <v>2</v>
      </c>
      <c r="Q11" s="68">
        <v>7.0882939599435668E-4</v>
      </c>
    </row>
    <row r="12" spans="1:17" x14ac:dyDescent="0.3">
      <c r="M12" s="66">
        <v>3</v>
      </c>
      <c r="N12" s="67">
        <v>5.2692049611380298E-2</v>
      </c>
      <c r="P12" s="66">
        <v>3</v>
      </c>
      <c r="Q12" s="68">
        <v>4.2876983381822764E-4</v>
      </c>
    </row>
    <row r="13" spans="1:17" x14ac:dyDescent="0.3">
      <c r="M13" s="66">
        <v>4</v>
      </c>
      <c r="N13" s="67">
        <v>6.6097589464372206E-2</v>
      </c>
      <c r="P13" s="66">
        <v>4</v>
      </c>
      <c r="Q13" s="68">
        <v>2.5369892387654705E-4</v>
      </c>
    </row>
    <row r="14" spans="1:17" x14ac:dyDescent="0.3">
      <c r="M14" s="66">
        <v>5</v>
      </c>
      <c r="N14" s="67">
        <v>7.8618752210485005E-2</v>
      </c>
      <c r="P14" s="66">
        <v>5</v>
      </c>
      <c r="Q14" s="68">
        <v>8.6442681458535092E-5</v>
      </c>
    </row>
    <row r="15" spans="1:17" x14ac:dyDescent="0.3">
      <c r="B15" s="31"/>
      <c r="M15" s="66">
        <v>6</v>
      </c>
      <c r="N15" s="67">
        <v>9.0365637454707798E-2</v>
      </c>
      <c r="P15" s="66">
        <v>6</v>
      </c>
      <c r="Q15" s="68">
        <v>3.8313311342148428E-6</v>
      </c>
    </row>
    <row r="16" spans="1:17" x14ac:dyDescent="0.3">
      <c r="B16" s="31"/>
      <c r="M16" s="66">
        <v>7</v>
      </c>
      <c r="N16" s="67">
        <v>0.101569555026123</v>
      </c>
      <c r="P16" s="66">
        <v>7</v>
      </c>
      <c r="Q16" s="68">
        <v>1.5418721241993274E-5</v>
      </c>
    </row>
    <row r="17" spans="2:17" x14ac:dyDescent="0.3">
      <c r="B17" s="31"/>
      <c r="M17" s="66">
        <v>8</v>
      </c>
      <c r="N17" s="67">
        <v>0.112560467436968</v>
      </c>
      <c r="P17" s="66">
        <v>8</v>
      </c>
      <c r="Q17" s="68">
        <v>9.5397317936440814E-5</v>
      </c>
    </row>
    <row r="18" spans="2:17" x14ac:dyDescent="0.3">
      <c r="B18" s="31"/>
    </row>
    <row r="19" spans="2:17" x14ac:dyDescent="0.3">
      <c r="B19" s="31"/>
    </row>
  </sheetData>
  <mergeCells count="6">
    <mergeCell ref="A1:B1"/>
    <mergeCell ref="D1:E1"/>
    <mergeCell ref="G1:H1"/>
    <mergeCell ref="J1:K1"/>
    <mergeCell ref="A4:B4"/>
    <mergeCell ref="D4:E4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AS89"/>
  <sheetViews>
    <sheetView workbookViewId="0">
      <selection activeCell="B8" sqref="B8"/>
    </sheetView>
  </sheetViews>
  <sheetFormatPr defaultRowHeight="14.4" x14ac:dyDescent="0.3"/>
  <cols>
    <col min="3" max="3" width="48" bestFit="1" customWidth="1"/>
  </cols>
  <sheetData>
    <row r="1" spans="1:4" x14ac:dyDescent="0.3">
      <c r="A1" s="41" t="s">
        <v>80</v>
      </c>
      <c r="B1" s="41" t="s">
        <v>1</v>
      </c>
      <c r="C1" s="41" t="s">
        <v>81</v>
      </c>
    </row>
    <row r="2" spans="1:4" x14ac:dyDescent="0.3">
      <c r="A2" s="73" t="s">
        <v>82</v>
      </c>
      <c r="B2" s="74">
        <v>0</v>
      </c>
      <c r="C2" s="42" t="s">
        <v>83</v>
      </c>
      <c r="D2" s="39"/>
    </row>
    <row r="3" spans="1:4" x14ac:dyDescent="0.3">
      <c r="A3" s="73" t="s">
        <v>84</v>
      </c>
      <c r="B3" s="74">
        <v>0</v>
      </c>
      <c r="C3" s="39"/>
      <c r="D3" s="39"/>
    </row>
    <row r="4" spans="1:4" x14ac:dyDescent="0.3">
      <c r="A4" s="73" t="s">
        <v>85</v>
      </c>
      <c r="B4" s="74">
        <v>0</v>
      </c>
      <c r="C4" s="39"/>
      <c r="D4" s="39"/>
    </row>
    <row r="5" spans="1:4" x14ac:dyDescent="0.3">
      <c r="A5" s="73" t="s">
        <v>86</v>
      </c>
      <c r="B5" s="74">
        <v>0</v>
      </c>
      <c r="C5" s="39"/>
      <c r="D5" s="39"/>
    </row>
    <row r="6" spans="1:4" x14ac:dyDescent="0.3">
      <c r="A6" s="73" t="s">
        <v>87</v>
      </c>
      <c r="B6" s="74">
        <v>0</v>
      </c>
      <c r="C6" s="39"/>
      <c r="D6" s="39"/>
    </row>
    <row r="7" spans="1:4" x14ac:dyDescent="0.3">
      <c r="A7" s="73" t="s">
        <v>88</v>
      </c>
      <c r="B7" s="74">
        <v>0</v>
      </c>
      <c r="C7" s="39"/>
      <c r="D7" s="39"/>
    </row>
    <row r="8" spans="1:4" x14ac:dyDescent="0.3">
      <c r="A8" s="73" t="s">
        <v>89</v>
      </c>
      <c r="B8" s="75">
        <v>6.9432039999999997</v>
      </c>
      <c r="C8" s="39"/>
      <c r="D8" s="39"/>
    </row>
    <row r="9" spans="1:4" x14ac:dyDescent="0.3">
      <c r="A9" s="73" t="s">
        <v>90</v>
      </c>
      <c r="B9" s="75">
        <v>-6.8021479999999999</v>
      </c>
      <c r="C9" s="39"/>
      <c r="D9" s="39"/>
    </row>
    <row r="10" spans="1:4" x14ac:dyDescent="0.3">
      <c r="A10" s="73" t="s">
        <v>91</v>
      </c>
      <c r="B10" s="74">
        <v>0</v>
      </c>
      <c r="C10" s="39"/>
      <c r="D10" s="39"/>
    </row>
    <row r="11" spans="1:4" x14ac:dyDescent="0.3">
      <c r="A11" s="73" t="s">
        <v>92</v>
      </c>
      <c r="B11" s="74">
        <v>0</v>
      </c>
      <c r="C11" s="39"/>
      <c r="D11" s="39"/>
    </row>
    <row r="12" spans="1:4" x14ac:dyDescent="0.3">
      <c r="A12" s="73" t="s">
        <v>93</v>
      </c>
      <c r="B12" s="74">
        <v>0</v>
      </c>
      <c r="C12" s="39"/>
      <c r="D12" s="39"/>
    </row>
    <row r="13" spans="1:4" x14ac:dyDescent="0.3">
      <c r="A13" s="73" t="s">
        <v>94</v>
      </c>
      <c r="B13" s="74">
        <v>0</v>
      </c>
      <c r="C13" s="39"/>
      <c r="D13" s="39"/>
    </row>
    <row r="14" spans="1:4" x14ac:dyDescent="0.3">
      <c r="A14" s="73" t="s">
        <v>95</v>
      </c>
      <c r="B14" s="74">
        <v>0</v>
      </c>
      <c r="C14" s="39"/>
      <c r="D14" s="39"/>
    </row>
    <row r="15" spans="1:4" x14ac:dyDescent="0.3">
      <c r="A15" s="73" t="s">
        <v>96</v>
      </c>
      <c r="B15" s="74">
        <v>0</v>
      </c>
      <c r="C15" s="39"/>
      <c r="D15" s="39"/>
    </row>
    <row r="16" spans="1:4" x14ac:dyDescent="0.3">
      <c r="A16" s="73" t="s">
        <v>97</v>
      </c>
      <c r="B16" s="75">
        <v>0.377521891</v>
      </c>
      <c r="C16" s="39"/>
      <c r="D16" s="39"/>
    </row>
    <row r="17" spans="1:4" x14ac:dyDescent="0.3">
      <c r="A17" s="73" t="s">
        <v>98</v>
      </c>
      <c r="B17" s="75">
        <f>1.033214792*-1</f>
        <v>-1.0332147920000001</v>
      </c>
      <c r="C17" s="39"/>
      <c r="D17" s="39"/>
    </row>
    <row r="18" spans="1:4" x14ac:dyDescent="0.3">
      <c r="A18" s="73" t="s">
        <v>99</v>
      </c>
      <c r="B18" s="74">
        <v>0</v>
      </c>
      <c r="C18" s="39"/>
      <c r="D18" s="39"/>
    </row>
    <row r="19" spans="1:4" x14ac:dyDescent="0.3">
      <c r="A19" s="73" t="s">
        <v>100</v>
      </c>
      <c r="B19" s="74">
        <v>0</v>
      </c>
      <c r="C19" s="39"/>
      <c r="D19" s="39"/>
    </row>
    <row r="20" spans="1:4" x14ac:dyDescent="0.3">
      <c r="A20" s="73" t="s">
        <v>101</v>
      </c>
      <c r="B20" s="74">
        <v>0</v>
      </c>
      <c r="C20" s="39"/>
      <c r="D20" s="39"/>
    </row>
    <row r="21" spans="1:4" x14ac:dyDescent="0.3">
      <c r="A21" s="39"/>
      <c r="B21" s="39"/>
      <c r="C21" s="39"/>
      <c r="D21" s="39"/>
    </row>
    <row r="22" spans="1:4" x14ac:dyDescent="0.3">
      <c r="A22" s="39"/>
      <c r="B22" s="39"/>
      <c r="C22" s="39"/>
      <c r="D22" s="39"/>
    </row>
    <row r="23" spans="1:4" x14ac:dyDescent="0.3">
      <c r="A23" s="39"/>
      <c r="B23" s="39"/>
      <c r="C23" s="39"/>
      <c r="D23" s="39"/>
    </row>
    <row r="24" spans="1:4" x14ac:dyDescent="0.3">
      <c r="A24" s="39"/>
      <c r="B24" s="39"/>
      <c r="C24" s="39"/>
      <c r="D24" s="39"/>
    </row>
    <row r="65" spans="39:44" x14ac:dyDescent="0.3">
      <c r="AM65" s="40"/>
    </row>
    <row r="66" spans="39:44" x14ac:dyDescent="0.3">
      <c r="AM66" s="40"/>
    </row>
    <row r="67" spans="39:44" x14ac:dyDescent="0.3">
      <c r="AM67" s="40"/>
    </row>
    <row r="68" spans="39:44" x14ac:dyDescent="0.3">
      <c r="AM68" s="40"/>
    </row>
    <row r="69" spans="39:44" x14ac:dyDescent="0.3">
      <c r="AM69" s="40"/>
      <c r="AR69" s="40"/>
    </row>
    <row r="70" spans="39:44" x14ac:dyDescent="0.3">
      <c r="AM70" s="40"/>
    </row>
    <row r="71" spans="39:44" x14ac:dyDescent="0.3">
      <c r="AM71" s="40"/>
      <c r="AQ71" s="40"/>
    </row>
    <row r="72" spans="39:44" x14ac:dyDescent="0.3">
      <c r="AM72" s="40"/>
    </row>
    <row r="73" spans="39:44" x14ac:dyDescent="0.3">
      <c r="AM73" s="40"/>
      <c r="AP73" s="40"/>
    </row>
    <row r="74" spans="39:44" x14ac:dyDescent="0.3">
      <c r="AM74" s="40"/>
      <c r="AO74" s="40"/>
    </row>
    <row r="75" spans="39:44" x14ac:dyDescent="0.3">
      <c r="AM75" s="40"/>
    </row>
    <row r="76" spans="39:44" x14ac:dyDescent="0.3">
      <c r="AM76" s="40"/>
      <c r="AN76" s="40"/>
    </row>
    <row r="77" spans="39:44" x14ac:dyDescent="0.3">
      <c r="AM77" s="40"/>
      <c r="AN77" s="40"/>
    </row>
    <row r="78" spans="39:44" x14ac:dyDescent="0.3">
      <c r="AM78" s="40"/>
    </row>
    <row r="79" spans="39:44" x14ac:dyDescent="0.3">
      <c r="AM79" s="40"/>
      <c r="AO79" s="40"/>
    </row>
    <row r="80" spans="39:44" x14ac:dyDescent="0.3">
      <c r="AM80" s="40"/>
      <c r="AP80" s="40"/>
    </row>
    <row r="81" spans="39:45" x14ac:dyDescent="0.3">
      <c r="AM81" s="40"/>
      <c r="AQ81" s="40"/>
    </row>
    <row r="82" spans="39:45" x14ac:dyDescent="0.3">
      <c r="AM82" s="40"/>
      <c r="AR82" s="40"/>
    </row>
    <row r="83" spans="39:45" x14ac:dyDescent="0.3">
      <c r="AM83" s="40"/>
      <c r="AQ83" s="40"/>
    </row>
    <row r="84" spans="39:45" x14ac:dyDescent="0.3">
      <c r="AM84" s="40"/>
    </row>
    <row r="85" spans="39:45" x14ac:dyDescent="0.3">
      <c r="AM85" s="40"/>
      <c r="AR85" s="40"/>
    </row>
    <row r="86" spans="39:45" x14ac:dyDescent="0.3">
      <c r="AM86" s="40"/>
      <c r="AS86" s="40"/>
    </row>
    <row r="87" spans="39:45" x14ac:dyDescent="0.3">
      <c r="AM87" s="40"/>
      <c r="AS87" s="40"/>
    </row>
    <row r="88" spans="39:45" x14ac:dyDescent="0.3">
      <c r="AM88" s="40"/>
      <c r="AS88" s="40"/>
    </row>
    <row r="89" spans="39:45" x14ac:dyDescent="0.3">
      <c r="AM89" s="40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topLeftCell="A17" zoomScale="85" zoomScaleNormal="85" workbookViewId="0">
      <selection activeCell="E41" sqref="E41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78" t="s">
        <v>102</v>
      </c>
      <c r="B1" s="79"/>
      <c r="C1" s="79"/>
      <c r="D1" s="79"/>
      <c r="E1" s="79"/>
      <c r="F1" s="80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41.4" x14ac:dyDescent="0.3">
      <c r="A2" s="1" t="s">
        <v>103</v>
      </c>
      <c r="B2" s="2" t="s">
        <v>104</v>
      </c>
      <c r="C2" s="2" t="s">
        <v>105</v>
      </c>
      <c r="D2" s="1" t="s">
        <v>106</v>
      </c>
      <c r="E2" s="2" t="s">
        <v>107</v>
      </c>
      <c r="F2" s="1" t="s">
        <v>108</v>
      </c>
      <c r="G2" s="3" t="s">
        <v>109</v>
      </c>
      <c r="H2" s="4" t="s">
        <v>110</v>
      </c>
      <c r="I2" s="3" t="s">
        <v>111</v>
      </c>
      <c r="J2" s="3" t="s">
        <v>112</v>
      </c>
      <c r="K2" s="3" t="s">
        <v>113</v>
      </c>
      <c r="L2" s="4" t="s">
        <v>114</v>
      </c>
      <c r="M2" s="3" t="s">
        <v>115</v>
      </c>
      <c r="N2" s="3" t="s">
        <v>116</v>
      </c>
      <c r="O2" s="3" t="s">
        <v>117</v>
      </c>
      <c r="P2" s="3" t="s">
        <v>118</v>
      </c>
      <c r="Q2" s="4" t="s">
        <v>119</v>
      </c>
      <c r="R2" s="3" t="s">
        <v>120</v>
      </c>
      <c r="S2" s="3" t="s">
        <v>121</v>
      </c>
      <c r="T2" s="3" t="s">
        <v>122</v>
      </c>
      <c r="U2" s="3" t="s">
        <v>123</v>
      </c>
      <c r="V2" s="3" t="s">
        <v>124</v>
      </c>
      <c r="W2" s="5" t="s">
        <v>125</v>
      </c>
      <c r="X2" s="5" t="s">
        <v>126</v>
      </c>
      <c r="Y2" s="6" t="s">
        <v>127</v>
      </c>
      <c r="Z2" s="5" t="s">
        <v>128</v>
      </c>
    </row>
    <row r="3" spans="1:30" x14ac:dyDescent="0.3">
      <c r="A3" s="7" t="s">
        <v>129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130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131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132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133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134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135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136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137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138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139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140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141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141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141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142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143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144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145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129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146</v>
      </c>
      <c r="Y22" s="20">
        <v>4.4000000000000004</v>
      </c>
      <c r="Z22" s="8">
        <v>20</v>
      </c>
    </row>
    <row r="23" spans="1:26" x14ac:dyDescent="0.3">
      <c r="A23" s="23" t="s">
        <v>147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148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149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150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151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152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132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131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135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136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135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153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154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156</v>
      </c>
      <c r="B36" s="48">
        <f>Y36</f>
        <v>4.7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4">
        <v>5100</v>
      </c>
      <c r="X36" s="45">
        <v>21</v>
      </c>
      <c r="Y36" s="10">
        <v>4.7</v>
      </c>
      <c r="Z36" s="8">
        <v>34</v>
      </c>
    </row>
    <row r="37" spans="1:26" x14ac:dyDescent="0.3">
      <c r="A37" s="49" t="s">
        <v>157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4">
        <v>5100</v>
      </c>
      <c r="X37" s="45">
        <v>20</v>
      </c>
      <c r="Y37" s="34">
        <v>4.8</v>
      </c>
      <c r="Z37" s="8">
        <v>35</v>
      </c>
    </row>
    <row r="38" spans="1:26" x14ac:dyDescent="0.3">
      <c r="A38" s="32" t="s">
        <v>158</v>
      </c>
      <c r="B38" s="48">
        <f>Y38</f>
        <v>5.1100000000000003</v>
      </c>
      <c r="C38" s="51">
        <v>0</v>
      </c>
      <c r="D38" s="17">
        <v>-2.9221700999999999E-2</v>
      </c>
      <c r="E38" s="51">
        <v>0</v>
      </c>
      <c r="F38" s="51">
        <v>0</v>
      </c>
      <c r="G38" s="17">
        <v>-2.54155E-4</v>
      </c>
      <c r="H38" s="51">
        <v>0</v>
      </c>
      <c r="I38" s="51">
        <v>0</v>
      </c>
      <c r="J38" s="51">
        <v>0</v>
      </c>
      <c r="K38" s="29">
        <v>-2.1000000000000001E-4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9">
        <v>9500</v>
      </c>
      <c r="X38" s="16">
        <v>16</v>
      </c>
      <c r="Y38" s="18">
        <v>5.1100000000000003</v>
      </c>
      <c r="Z38" s="8">
        <v>36</v>
      </c>
    </row>
    <row r="39" spans="1:26" x14ac:dyDescent="0.3">
      <c r="A39" s="58" t="s">
        <v>161</v>
      </c>
      <c r="B39" s="16">
        <v>2.137</v>
      </c>
      <c r="C39" s="51">
        <v>-1.577</v>
      </c>
      <c r="D39" s="17">
        <v>3.49</v>
      </c>
      <c r="E39" s="51">
        <v>-0.2586</v>
      </c>
      <c r="F39" s="51">
        <v>-0.71099999999999997</v>
      </c>
      <c r="G39" s="17">
        <v>1.9770000000000001</v>
      </c>
      <c r="H39" s="51">
        <v>-1.383E-2</v>
      </c>
      <c r="I39" s="51">
        <v>1.324E-2</v>
      </c>
      <c r="J39" s="51">
        <v>-0.30499999999999999</v>
      </c>
      <c r="K39" s="29">
        <v>0.78690000000000004</v>
      </c>
      <c r="L39" s="16">
        <v>2.7470000000000001E-2</v>
      </c>
      <c r="M39" s="16">
        <v>-0.14299999999999999</v>
      </c>
      <c r="N39" s="16">
        <v>0.152</v>
      </c>
      <c r="O39" s="16">
        <v>-6.3619999999999996E-2</v>
      </c>
      <c r="P39" s="16">
        <v>-0.16669999999999999</v>
      </c>
      <c r="Q39" s="16">
        <v>1.107E-2</v>
      </c>
      <c r="R39" s="16">
        <v>-4.3119999999999999E-2</v>
      </c>
      <c r="S39" s="16">
        <v>8.4129999999999996E-2</v>
      </c>
      <c r="T39" s="16">
        <v>-0.1016</v>
      </c>
      <c r="U39" s="16">
        <v>0.1469</v>
      </c>
      <c r="V39" s="16">
        <v>-0.24540000000000001</v>
      </c>
      <c r="W39" s="9">
        <v>9500</v>
      </c>
      <c r="X39" s="16">
        <v>16</v>
      </c>
      <c r="Y39" s="18">
        <v>5.1100000000000003</v>
      </c>
      <c r="Z39" s="8">
        <v>37</v>
      </c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</vt:lpstr>
      <vt:lpstr>Geral</vt:lpstr>
      <vt:lpstr>Superficies</vt:lpstr>
      <vt:lpstr>Arrastos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Luis Nicolas Kuodrek</cp:lastModifiedBy>
  <cp:revision/>
  <dcterms:created xsi:type="dcterms:W3CDTF">2015-06-05T18:19:34Z</dcterms:created>
  <dcterms:modified xsi:type="dcterms:W3CDTF">2022-07-11T01:23:28Z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