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wustl-my.sharepoint.com/personal/wen-hsi_kuo_wustl_edu/Documents/GBS_mapping_population/Drought_exp/parental_lines/LICOR/clean/"/>
    </mc:Choice>
  </mc:AlternateContent>
  <xr:revisionPtr revIDLastSave="0" documentId="8_{6143F036-83B8-4785-896C-21883AD74EE1}" xr6:coauthVersionLast="47" xr6:coauthVersionMax="47" xr10:uidLastSave="{00000000-0000-0000-0000-000000000000}"/>
  <bookViews>
    <workbookView xWindow="6735" yWindow="4095" windowWidth="21600" windowHeight="11385"/>
  </bookViews>
  <sheets>
    <sheet name="20210924_" sheetId="1" r:id="rId1"/>
  </sheets>
  <calcPr calcId="0"/>
</workbook>
</file>

<file path=xl/calcChain.xml><?xml version="1.0" encoding="utf-8"?>
<calcChain xmlns="http://schemas.openxmlformats.org/spreadsheetml/2006/main">
  <c r="Q17" i="1" l="1"/>
  <c r="V17" i="1"/>
  <c r="X17" i="1"/>
  <c r="Y17" i="1"/>
  <c r="Z17" i="1"/>
  <c r="AF17" i="1"/>
  <c r="BM17" i="1" s="1"/>
  <c r="AH17" i="1"/>
  <c r="AJ17" i="1" s="1"/>
  <c r="BG17" i="1"/>
  <c r="E17" i="1" s="1"/>
  <c r="BH17" i="1"/>
  <c r="BI17" i="1"/>
  <c r="BL17" i="1" s="1"/>
  <c r="BJ17" i="1"/>
  <c r="BK17" i="1"/>
  <c r="BP17" i="1"/>
  <c r="BQ17" i="1" s="1"/>
  <c r="BT17" i="1" s="1"/>
  <c r="BS17" i="1"/>
  <c r="CA17" i="1"/>
  <c r="O17" i="1" s="1"/>
  <c r="CB17" i="1"/>
  <c r="W17" i="1" s="1"/>
  <c r="CC17" i="1"/>
  <c r="P17" i="1" s="1"/>
  <c r="CD17" i="1"/>
  <c r="CE17" i="1"/>
  <c r="P18" i="1"/>
  <c r="Q18" i="1"/>
  <c r="AC18" i="1" s="1"/>
  <c r="V18" i="1"/>
  <c r="X18" i="1"/>
  <c r="Y18" i="1"/>
  <c r="Z18" i="1"/>
  <c r="AH18" i="1"/>
  <c r="AJ18" i="1"/>
  <c r="BG18" i="1"/>
  <c r="BH18" i="1" s="1"/>
  <c r="BI18" i="1"/>
  <c r="BJ18" i="1"/>
  <c r="BK18" i="1"/>
  <c r="BP18" i="1"/>
  <c r="BQ18" i="1"/>
  <c r="BS18" i="1"/>
  <c r="CA18" i="1"/>
  <c r="O18" i="1" s="1"/>
  <c r="CB18" i="1"/>
  <c r="CC18" i="1"/>
  <c r="CD18" i="1"/>
  <c r="CE18" i="1"/>
  <c r="O19" i="1"/>
  <c r="Q19" i="1"/>
  <c r="V19" i="1"/>
  <c r="X19" i="1"/>
  <c r="Y19" i="1"/>
  <c r="Z19" i="1"/>
  <c r="AH19" i="1"/>
  <c r="AJ19" i="1" s="1"/>
  <c r="BG19" i="1"/>
  <c r="E19" i="1" s="1"/>
  <c r="BH19" i="1"/>
  <c r="AD19" i="1" s="1"/>
  <c r="BI19" i="1"/>
  <c r="BL19" i="1" s="1"/>
  <c r="AF19" i="1" s="1"/>
  <c r="BM19" i="1" s="1"/>
  <c r="BJ19" i="1"/>
  <c r="BK19" i="1"/>
  <c r="BP19" i="1"/>
  <c r="BQ19" i="1"/>
  <c r="BS19" i="1"/>
  <c r="BT19" i="1"/>
  <c r="CA19" i="1"/>
  <c r="CC19" i="1"/>
  <c r="P19" i="1" s="1"/>
  <c r="CD19" i="1"/>
  <c r="CE19" i="1"/>
  <c r="P21" i="1"/>
  <c r="Q21" i="1"/>
  <c r="AC21" i="1" s="1"/>
  <c r="V21" i="1"/>
  <c r="X21" i="1"/>
  <c r="Y21" i="1"/>
  <c r="Z21" i="1"/>
  <c r="AH21" i="1"/>
  <c r="AJ21" i="1" s="1"/>
  <c r="BG21" i="1"/>
  <c r="BI21" i="1"/>
  <c r="BJ21" i="1"/>
  <c r="BK21" i="1"/>
  <c r="BP21" i="1"/>
  <c r="BQ21" i="1"/>
  <c r="BT21" i="1" s="1"/>
  <c r="BS21" i="1"/>
  <c r="CA21" i="1"/>
  <c r="O21" i="1" s="1"/>
  <c r="CB21" i="1"/>
  <c r="CC21" i="1"/>
  <c r="CD21" i="1"/>
  <c r="CE21" i="1"/>
  <c r="O22" i="1"/>
  <c r="Q22" i="1"/>
  <c r="V22" i="1"/>
  <c r="X22" i="1"/>
  <c r="Y22" i="1"/>
  <c r="Z22" i="1"/>
  <c r="AC22" i="1"/>
  <c r="AF22" i="1"/>
  <c r="BM22" i="1" s="1"/>
  <c r="AH22" i="1"/>
  <c r="AJ22" i="1" s="1"/>
  <c r="BG22" i="1"/>
  <c r="E22" i="1" s="1"/>
  <c r="BH22" i="1"/>
  <c r="AD22" i="1" s="1"/>
  <c r="BI22" i="1"/>
  <c r="BJ22" i="1"/>
  <c r="BK22" i="1"/>
  <c r="BL22" i="1"/>
  <c r="BP22" i="1"/>
  <c r="BQ22" i="1" s="1"/>
  <c r="BT22" i="1" s="1"/>
  <c r="BS22" i="1"/>
  <c r="BY22" i="1"/>
  <c r="CA22" i="1"/>
  <c r="CB22" i="1"/>
  <c r="CC22" i="1"/>
  <c r="P22" i="1" s="1"/>
  <c r="CD22" i="1"/>
  <c r="CE22" i="1"/>
  <c r="P23" i="1"/>
  <c r="Q23" i="1"/>
  <c r="AC23" i="1" s="1"/>
  <c r="V23" i="1"/>
  <c r="X23" i="1"/>
  <c r="Y23" i="1"/>
  <c r="Z23" i="1"/>
  <c r="AH23" i="1"/>
  <c r="AJ23" i="1"/>
  <c r="BG23" i="1"/>
  <c r="BI23" i="1"/>
  <c r="BJ23" i="1"/>
  <c r="BK23" i="1"/>
  <c r="BP23" i="1"/>
  <c r="BQ23" i="1"/>
  <c r="BT23" i="1" s="1"/>
  <c r="BS23" i="1"/>
  <c r="CA23" i="1"/>
  <c r="O23" i="1" s="1"/>
  <c r="CB23" i="1"/>
  <c r="CC23" i="1"/>
  <c r="CD23" i="1"/>
  <c r="CE23" i="1"/>
  <c r="O25" i="1"/>
  <c r="Q25" i="1"/>
  <c r="V25" i="1"/>
  <c r="AC25" i="1" s="1"/>
  <c r="X25" i="1"/>
  <c r="Y25" i="1"/>
  <c r="Z25" i="1"/>
  <c r="AH25" i="1"/>
  <c r="AJ25" i="1" s="1"/>
  <c r="BG25" i="1"/>
  <c r="BI25" i="1"/>
  <c r="BJ25" i="1"/>
  <c r="BK25" i="1"/>
  <c r="BP25" i="1"/>
  <c r="BQ25" i="1"/>
  <c r="BT25" i="1" s="1"/>
  <c r="BS25" i="1"/>
  <c r="CA25" i="1"/>
  <c r="CB25" i="1"/>
  <c r="CC25" i="1"/>
  <c r="P25" i="1" s="1"/>
  <c r="CD25" i="1"/>
  <c r="CE25" i="1"/>
  <c r="E26" i="1"/>
  <c r="P26" i="1"/>
  <c r="Q26" i="1"/>
  <c r="AC26" i="1" s="1"/>
  <c r="V26" i="1"/>
  <c r="X26" i="1"/>
  <c r="Y26" i="1"/>
  <c r="Z26" i="1"/>
  <c r="AD26" i="1"/>
  <c r="AH26" i="1"/>
  <c r="AJ26" i="1"/>
  <c r="BG26" i="1"/>
  <c r="BH26" i="1" s="1"/>
  <c r="BI26" i="1"/>
  <c r="BJ26" i="1"/>
  <c r="BK26" i="1"/>
  <c r="BP26" i="1"/>
  <c r="BQ26" i="1"/>
  <c r="BS26" i="1"/>
  <c r="CA26" i="1"/>
  <c r="O26" i="1" s="1"/>
  <c r="CB26" i="1"/>
  <c r="CC26" i="1"/>
  <c r="CD26" i="1"/>
  <c r="CE26" i="1"/>
  <c r="Q27" i="1"/>
  <c r="V27" i="1"/>
  <c r="CB27" i="1" s="1"/>
  <c r="X27" i="1"/>
  <c r="Y27" i="1"/>
  <c r="Z27" i="1"/>
  <c r="AC27" i="1"/>
  <c r="AH27" i="1"/>
  <c r="AJ27" i="1" s="1"/>
  <c r="BG27" i="1"/>
  <c r="E27" i="1" s="1"/>
  <c r="BH27" i="1"/>
  <c r="AD27" i="1" s="1"/>
  <c r="BI27" i="1"/>
  <c r="BJ27" i="1"/>
  <c r="BK27" i="1"/>
  <c r="BL27" i="1" s="1"/>
  <c r="AF27" i="1" s="1"/>
  <c r="BM27" i="1" s="1"/>
  <c r="BP27" i="1"/>
  <c r="BQ27" i="1" s="1"/>
  <c r="BS27" i="1"/>
  <c r="BT27" i="1"/>
  <c r="BY27" i="1"/>
  <c r="CA27" i="1"/>
  <c r="O27" i="1" s="1"/>
  <c r="CC27" i="1"/>
  <c r="P27" i="1" s="1"/>
  <c r="CD27" i="1"/>
  <c r="CE27" i="1"/>
  <c r="E29" i="1"/>
  <c r="W29" i="1" s="1"/>
  <c r="O29" i="1"/>
  <c r="P29" i="1"/>
  <c r="Q29" i="1"/>
  <c r="V29" i="1"/>
  <c r="X29" i="1"/>
  <c r="Y29" i="1"/>
  <c r="Z29" i="1"/>
  <c r="AC29" i="1"/>
  <c r="AD29" i="1"/>
  <c r="AH29" i="1"/>
  <c r="AJ29" i="1"/>
  <c r="BG29" i="1"/>
  <c r="BH29" i="1" s="1"/>
  <c r="BI29" i="1"/>
  <c r="BJ29" i="1"/>
  <c r="BK29" i="1"/>
  <c r="BP29" i="1"/>
  <c r="BQ29" i="1"/>
  <c r="BS29" i="1"/>
  <c r="BY29" i="1"/>
  <c r="CA29" i="1"/>
  <c r="CB29" i="1"/>
  <c r="CC29" i="1"/>
  <c r="CD29" i="1"/>
  <c r="CE29" i="1"/>
  <c r="O30" i="1"/>
  <c r="Q30" i="1"/>
  <c r="V30" i="1"/>
  <c r="CB30" i="1" s="1"/>
  <c r="X30" i="1"/>
  <c r="Y30" i="1"/>
  <c r="Z30" i="1"/>
  <c r="AC30" i="1"/>
  <c r="AH30" i="1"/>
  <c r="AJ30" i="1" s="1"/>
  <c r="BG30" i="1"/>
  <c r="E30" i="1" s="1"/>
  <c r="W30" i="1" s="1"/>
  <c r="BI30" i="1"/>
  <c r="BJ30" i="1"/>
  <c r="BK30" i="1"/>
  <c r="BP30" i="1"/>
  <c r="BQ30" i="1" s="1"/>
  <c r="BT30" i="1" s="1"/>
  <c r="BS30" i="1"/>
  <c r="BY30" i="1"/>
  <c r="CA30" i="1"/>
  <c r="CC30" i="1"/>
  <c r="P30" i="1" s="1"/>
  <c r="CD30" i="1"/>
  <c r="CE30" i="1"/>
  <c r="Q31" i="1"/>
  <c r="AC31" i="1" s="1"/>
  <c r="V31" i="1"/>
  <c r="X31" i="1"/>
  <c r="Y31" i="1"/>
  <c r="Z31" i="1"/>
  <c r="AH31" i="1"/>
  <c r="AJ31" i="1" s="1"/>
  <c r="BG31" i="1"/>
  <c r="BI31" i="1"/>
  <c r="BJ31" i="1"/>
  <c r="BK31" i="1"/>
  <c r="BP31" i="1"/>
  <c r="BQ31" i="1"/>
  <c r="BS31" i="1"/>
  <c r="BT31" i="1" s="1"/>
  <c r="CA31" i="1"/>
  <c r="O31" i="1" s="1"/>
  <c r="CB31" i="1"/>
  <c r="CC31" i="1"/>
  <c r="P31" i="1" s="1"/>
  <c r="CD31" i="1"/>
  <c r="CE31" i="1"/>
  <c r="O33" i="1"/>
  <c r="Q33" i="1"/>
  <c r="V33" i="1"/>
  <c r="W33" i="1"/>
  <c r="X33" i="1"/>
  <c r="Y33" i="1"/>
  <c r="Z33" i="1"/>
  <c r="AC33" i="1"/>
  <c r="AH33" i="1"/>
  <c r="AJ33" i="1" s="1"/>
  <c r="BG33" i="1"/>
  <c r="E33" i="1" s="1"/>
  <c r="BH33" i="1"/>
  <c r="AD33" i="1" s="1"/>
  <c r="BI33" i="1"/>
  <c r="BJ33" i="1"/>
  <c r="BK33" i="1"/>
  <c r="BL33" i="1" s="1"/>
  <c r="AF33" i="1" s="1"/>
  <c r="BM33" i="1" s="1"/>
  <c r="BP33" i="1"/>
  <c r="BQ33" i="1"/>
  <c r="BS33" i="1"/>
  <c r="BT33" i="1"/>
  <c r="BY33" i="1"/>
  <c r="CA33" i="1"/>
  <c r="CB33" i="1"/>
  <c r="CC33" i="1"/>
  <c r="P33" i="1" s="1"/>
  <c r="CD33" i="1"/>
  <c r="CE33" i="1"/>
  <c r="E34" i="1"/>
  <c r="BY34" i="1" s="1"/>
  <c r="O34" i="1"/>
  <c r="P34" i="1"/>
  <c r="Q34" i="1"/>
  <c r="V34" i="1"/>
  <c r="X34" i="1"/>
  <c r="Y34" i="1"/>
  <c r="Z34" i="1"/>
  <c r="AC34" i="1"/>
  <c r="AD34" i="1"/>
  <c r="AH34" i="1"/>
  <c r="AJ34" i="1"/>
  <c r="BG34" i="1"/>
  <c r="BH34" i="1" s="1"/>
  <c r="BI34" i="1"/>
  <c r="BJ34" i="1"/>
  <c r="BK34" i="1"/>
  <c r="BP34" i="1"/>
  <c r="BQ34" i="1"/>
  <c r="BT34" i="1" s="1"/>
  <c r="BS34" i="1"/>
  <c r="CA34" i="1"/>
  <c r="CB34" i="1"/>
  <c r="CC34" i="1"/>
  <c r="CD34" i="1"/>
  <c r="CE34" i="1"/>
  <c r="O35" i="1"/>
  <c r="Q35" i="1"/>
  <c r="V35" i="1"/>
  <c r="CB35" i="1" s="1"/>
  <c r="X35" i="1"/>
  <c r="Y35" i="1"/>
  <c r="Z35" i="1"/>
  <c r="AC35" i="1"/>
  <c r="AH35" i="1"/>
  <c r="AJ35" i="1" s="1"/>
  <c r="BG35" i="1"/>
  <c r="BI35" i="1"/>
  <c r="BJ35" i="1"/>
  <c r="BK35" i="1"/>
  <c r="BP35" i="1"/>
  <c r="BQ35" i="1"/>
  <c r="BS35" i="1"/>
  <c r="BT35" i="1"/>
  <c r="CA35" i="1"/>
  <c r="CC35" i="1"/>
  <c r="P35" i="1" s="1"/>
  <c r="CD35" i="1"/>
  <c r="CE35" i="1"/>
  <c r="E37" i="1"/>
  <c r="Q37" i="1"/>
  <c r="AC37" i="1" s="1"/>
  <c r="V37" i="1"/>
  <c r="X37" i="1"/>
  <c r="Y37" i="1"/>
  <c r="Z37" i="1"/>
  <c r="AH37" i="1"/>
  <c r="AJ37" i="1" s="1"/>
  <c r="BG37" i="1"/>
  <c r="BH37" i="1" s="1"/>
  <c r="BI37" i="1"/>
  <c r="BJ37" i="1"/>
  <c r="BK37" i="1"/>
  <c r="BP37" i="1"/>
  <c r="BQ37" i="1"/>
  <c r="BS37" i="1"/>
  <c r="BT37" i="1" s="1"/>
  <c r="CA37" i="1"/>
  <c r="O37" i="1" s="1"/>
  <c r="CB37" i="1"/>
  <c r="CC37" i="1"/>
  <c r="P37" i="1" s="1"/>
  <c r="CD37" i="1"/>
  <c r="CE37" i="1"/>
  <c r="Q38" i="1"/>
  <c r="AC38" i="1" s="1"/>
  <c r="V38" i="1"/>
  <c r="X38" i="1"/>
  <c r="Y38" i="1"/>
  <c r="Z38" i="1"/>
  <c r="AF38" i="1"/>
  <c r="AH38" i="1"/>
  <c r="AJ38" i="1" s="1"/>
  <c r="BG38" i="1"/>
  <c r="E38" i="1" s="1"/>
  <c r="BH38" i="1"/>
  <c r="BI38" i="1"/>
  <c r="BJ38" i="1"/>
  <c r="BK38" i="1"/>
  <c r="BL38" i="1" s="1"/>
  <c r="BM38" i="1"/>
  <c r="BP38" i="1"/>
  <c r="BQ38" i="1" s="1"/>
  <c r="BT38" i="1" s="1"/>
  <c r="BS38" i="1"/>
  <c r="CA38" i="1"/>
  <c r="O38" i="1" s="1"/>
  <c r="CB38" i="1"/>
  <c r="CC38" i="1"/>
  <c r="P38" i="1" s="1"/>
  <c r="CD38" i="1"/>
  <c r="CE38" i="1"/>
  <c r="E39" i="1"/>
  <c r="P39" i="1"/>
  <c r="Q39" i="1"/>
  <c r="AC39" i="1" s="1"/>
  <c r="V39" i="1"/>
  <c r="X39" i="1"/>
  <c r="Y39" i="1"/>
  <c r="Z39" i="1"/>
  <c r="AH39" i="1"/>
  <c r="AJ39" i="1"/>
  <c r="BG39" i="1"/>
  <c r="BH39" i="1" s="1"/>
  <c r="BI39" i="1"/>
  <c r="BJ39" i="1"/>
  <c r="BK39" i="1"/>
  <c r="BP39" i="1"/>
  <c r="BQ39" i="1"/>
  <c r="BT39" i="1" s="1"/>
  <c r="BS39" i="1"/>
  <c r="CA39" i="1"/>
  <c r="O39" i="1" s="1"/>
  <c r="CB39" i="1"/>
  <c r="CC39" i="1"/>
  <c r="CD39" i="1"/>
  <c r="CE39" i="1"/>
  <c r="O41" i="1"/>
  <c r="Q41" i="1"/>
  <c r="V41" i="1"/>
  <c r="X41" i="1"/>
  <c r="Y41" i="1"/>
  <c r="Z41" i="1"/>
  <c r="AH41" i="1"/>
  <c r="AJ41" i="1" s="1"/>
  <c r="BG41" i="1"/>
  <c r="E41" i="1" s="1"/>
  <c r="BH41" i="1"/>
  <c r="AD41" i="1" s="1"/>
  <c r="BI41" i="1"/>
  <c r="BL41" i="1" s="1"/>
  <c r="AF41" i="1" s="1"/>
  <c r="BM41" i="1" s="1"/>
  <c r="BJ41" i="1"/>
  <c r="BK41" i="1"/>
  <c r="BP41" i="1"/>
  <c r="BQ41" i="1"/>
  <c r="BS41" i="1"/>
  <c r="BT41" i="1"/>
  <c r="BY41" i="1"/>
  <c r="CA41" i="1"/>
  <c r="CC41" i="1"/>
  <c r="P41" i="1" s="1"/>
  <c r="CD41" i="1"/>
  <c r="CE41" i="1"/>
  <c r="P42" i="1"/>
  <c r="Q42" i="1"/>
  <c r="AC42" i="1" s="1"/>
  <c r="V42" i="1"/>
  <c r="X42" i="1"/>
  <c r="Y42" i="1"/>
  <c r="Z42" i="1"/>
  <c r="AH42" i="1"/>
  <c r="AJ42" i="1" s="1"/>
  <c r="BG42" i="1"/>
  <c r="BI42" i="1"/>
  <c r="BJ42" i="1"/>
  <c r="BK42" i="1"/>
  <c r="BP42" i="1"/>
  <c r="BQ42" i="1"/>
  <c r="BS42" i="1"/>
  <c r="BT42" i="1" s="1"/>
  <c r="CA42" i="1"/>
  <c r="O42" i="1" s="1"/>
  <c r="CB42" i="1"/>
  <c r="CC42" i="1"/>
  <c r="CD42" i="1"/>
  <c r="CE42" i="1"/>
  <c r="Q43" i="1"/>
  <c r="V43" i="1"/>
  <c r="CB43" i="1" s="1"/>
  <c r="X43" i="1"/>
  <c r="Y43" i="1"/>
  <c r="Z43" i="1"/>
  <c r="AH43" i="1"/>
  <c r="AJ43" i="1" s="1"/>
  <c r="BY43" i="1" s="1"/>
  <c r="BG43" i="1"/>
  <c r="E43" i="1" s="1"/>
  <c r="BH43" i="1"/>
  <c r="AD43" i="1" s="1"/>
  <c r="BI43" i="1"/>
  <c r="BJ43" i="1"/>
  <c r="BK43" i="1"/>
  <c r="BL43" i="1" s="1"/>
  <c r="AF43" i="1" s="1"/>
  <c r="BM43" i="1" s="1"/>
  <c r="BP43" i="1"/>
  <c r="BQ43" i="1" s="1"/>
  <c r="BT43" i="1" s="1"/>
  <c r="BS43" i="1"/>
  <c r="CA43" i="1"/>
  <c r="O43" i="1" s="1"/>
  <c r="CC43" i="1"/>
  <c r="P43" i="1" s="1"/>
  <c r="CD43" i="1"/>
  <c r="CE43" i="1"/>
  <c r="E44" i="1"/>
  <c r="O44" i="1"/>
  <c r="P44" i="1"/>
  <c r="Q44" i="1"/>
  <c r="V44" i="1"/>
  <c r="X44" i="1"/>
  <c r="Y44" i="1"/>
  <c r="Z44" i="1"/>
  <c r="AC44" i="1"/>
  <c r="AD44" i="1"/>
  <c r="AE44" i="1"/>
  <c r="AH44" i="1"/>
  <c r="AJ44" i="1"/>
  <c r="BG44" i="1"/>
  <c r="BH44" i="1"/>
  <c r="BI44" i="1"/>
  <c r="BJ44" i="1"/>
  <c r="BK44" i="1"/>
  <c r="BL44" i="1" s="1"/>
  <c r="AF44" i="1" s="1"/>
  <c r="BM44" i="1" s="1"/>
  <c r="BN44" i="1"/>
  <c r="BO44" i="1" s="1"/>
  <c r="BR44" i="1" s="1"/>
  <c r="F44" i="1" s="1"/>
  <c r="BU44" i="1" s="1"/>
  <c r="G44" i="1" s="1"/>
  <c r="BP44" i="1"/>
  <c r="BQ44" i="1" s="1"/>
  <c r="BT44" i="1" s="1"/>
  <c r="BS44" i="1"/>
  <c r="BY44" i="1"/>
  <c r="CA44" i="1"/>
  <c r="CB44" i="1"/>
  <c r="CC44" i="1"/>
  <c r="CD44" i="1"/>
  <c r="CE44" i="1"/>
  <c r="O45" i="1"/>
  <c r="Q45" i="1"/>
  <c r="V45" i="1"/>
  <c r="AC45" i="1" s="1"/>
  <c r="X45" i="1"/>
  <c r="Y45" i="1"/>
  <c r="Z45" i="1"/>
  <c r="AH45" i="1"/>
  <c r="AJ45" i="1"/>
  <c r="BG45" i="1"/>
  <c r="BH45" i="1" s="1"/>
  <c r="AD45" i="1" s="1"/>
  <c r="BI45" i="1"/>
  <c r="BJ45" i="1"/>
  <c r="BK45" i="1"/>
  <c r="BP45" i="1"/>
  <c r="BQ45" i="1" s="1"/>
  <c r="BT45" i="1" s="1"/>
  <c r="BS45" i="1"/>
  <c r="CA45" i="1"/>
  <c r="CB45" i="1"/>
  <c r="CC45" i="1"/>
  <c r="P45" i="1" s="1"/>
  <c r="CD45" i="1"/>
  <c r="CE45" i="1"/>
  <c r="E46" i="1"/>
  <c r="P46" i="1"/>
  <c r="Q46" i="1"/>
  <c r="V46" i="1"/>
  <c r="X46" i="1"/>
  <c r="Y46" i="1"/>
  <c r="Z46" i="1"/>
  <c r="AD46" i="1"/>
  <c r="AH46" i="1"/>
  <c r="BG46" i="1"/>
  <c r="BH46" i="1" s="1"/>
  <c r="BI46" i="1"/>
  <c r="BJ46" i="1"/>
  <c r="BK46" i="1"/>
  <c r="BP46" i="1"/>
  <c r="BQ46" i="1"/>
  <c r="BS46" i="1"/>
  <c r="BT46" i="1"/>
  <c r="CA46" i="1"/>
  <c r="O46" i="1" s="1"/>
  <c r="CB46" i="1"/>
  <c r="CC46" i="1"/>
  <c r="CD46" i="1"/>
  <c r="CE46" i="1"/>
  <c r="O49" i="1"/>
  <c r="P49" i="1"/>
  <c r="Q49" i="1"/>
  <c r="V49" i="1"/>
  <c r="CB49" i="1" s="1"/>
  <c r="W49" i="1"/>
  <c r="X49" i="1"/>
  <c r="Y49" i="1"/>
  <c r="Z49" i="1"/>
  <c r="AH49" i="1"/>
  <c r="AJ49" i="1" s="1"/>
  <c r="BY49" i="1" s="1"/>
  <c r="BG49" i="1"/>
  <c r="E49" i="1" s="1"/>
  <c r="BI49" i="1"/>
  <c r="BJ49" i="1"/>
  <c r="BK49" i="1"/>
  <c r="BP49" i="1"/>
  <c r="BQ49" i="1"/>
  <c r="BS49" i="1"/>
  <c r="BT49" i="1"/>
  <c r="CA49" i="1"/>
  <c r="CC49" i="1"/>
  <c r="CD49" i="1"/>
  <c r="CE49" i="1"/>
  <c r="P50" i="1"/>
  <c r="Q50" i="1"/>
  <c r="V50" i="1"/>
  <c r="X50" i="1"/>
  <c r="Y50" i="1"/>
  <c r="Z50" i="1"/>
  <c r="AC50" i="1"/>
  <c r="AH50" i="1"/>
  <c r="AJ50" i="1" s="1"/>
  <c r="BG50" i="1"/>
  <c r="E50" i="1" s="1"/>
  <c r="BI50" i="1"/>
  <c r="BJ50" i="1"/>
  <c r="BK50" i="1"/>
  <c r="BP50" i="1"/>
  <c r="BQ50" i="1"/>
  <c r="BT50" i="1" s="1"/>
  <c r="BS50" i="1"/>
  <c r="CA50" i="1"/>
  <c r="O50" i="1" s="1"/>
  <c r="CB50" i="1"/>
  <c r="CC50" i="1"/>
  <c r="CD50" i="1"/>
  <c r="CE50" i="1"/>
  <c r="O51" i="1"/>
  <c r="P51" i="1"/>
  <c r="Q51" i="1"/>
  <c r="V51" i="1"/>
  <c r="X51" i="1"/>
  <c r="Y51" i="1"/>
  <c r="Z51" i="1"/>
  <c r="AC51" i="1"/>
  <c r="AH51" i="1"/>
  <c r="AJ51" i="1" s="1"/>
  <c r="BG51" i="1"/>
  <c r="E51" i="1" s="1"/>
  <c r="BI51" i="1"/>
  <c r="BJ51" i="1"/>
  <c r="BK51" i="1"/>
  <c r="BP51" i="1"/>
  <c r="BQ51" i="1" s="1"/>
  <c r="BT51" i="1" s="1"/>
  <c r="BS51" i="1"/>
  <c r="CA51" i="1"/>
  <c r="CB51" i="1"/>
  <c r="CC51" i="1"/>
  <c r="CD51" i="1"/>
  <c r="CE51" i="1"/>
  <c r="Q53" i="1"/>
  <c r="V53" i="1"/>
  <c r="CB53" i="1" s="1"/>
  <c r="X53" i="1"/>
  <c r="Y53" i="1"/>
  <c r="Z53" i="1"/>
  <c r="AH53" i="1"/>
  <c r="AJ53" i="1"/>
  <c r="BG53" i="1"/>
  <c r="BH53" i="1" s="1"/>
  <c r="BI53" i="1"/>
  <c r="BJ53" i="1"/>
  <c r="BK53" i="1"/>
  <c r="BP53" i="1"/>
  <c r="BQ53" i="1" s="1"/>
  <c r="BT53" i="1" s="1"/>
  <c r="BS53" i="1"/>
  <c r="CA53" i="1"/>
  <c r="O53" i="1" s="1"/>
  <c r="CC53" i="1"/>
  <c r="P53" i="1" s="1"/>
  <c r="CD53" i="1"/>
  <c r="CE53" i="1"/>
  <c r="E54" i="1"/>
  <c r="P54" i="1"/>
  <c r="Q54" i="1"/>
  <c r="AC54" i="1" s="1"/>
  <c r="V54" i="1"/>
  <c r="CB54" i="1" s="1"/>
  <c r="W54" i="1" s="1"/>
  <c r="X54" i="1"/>
  <c r="Y54" i="1"/>
  <c r="Z54" i="1"/>
  <c r="AD54" i="1"/>
  <c r="AH54" i="1"/>
  <c r="AJ54" i="1" s="1"/>
  <c r="BY54" i="1" s="1"/>
  <c r="BG54" i="1"/>
  <c r="BH54" i="1" s="1"/>
  <c r="BI54" i="1"/>
  <c r="BJ54" i="1"/>
  <c r="BK54" i="1"/>
  <c r="BL54" i="1" s="1"/>
  <c r="AF54" i="1" s="1"/>
  <c r="BM54" i="1" s="1"/>
  <c r="BP54" i="1"/>
  <c r="BQ54" i="1"/>
  <c r="BS54" i="1"/>
  <c r="BT54" i="1"/>
  <c r="CA54" i="1"/>
  <c r="O54" i="1" s="1"/>
  <c r="CC54" i="1"/>
  <c r="CD54" i="1"/>
  <c r="CE54" i="1"/>
  <c r="Q55" i="1"/>
  <c r="V55" i="1"/>
  <c r="X55" i="1"/>
  <c r="Y55" i="1"/>
  <c r="Z55" i="1"/>
  <c r="AC55" i="1"/>
  <c r="AH55" i="1"/>
  <c r="AJ55" i="1" s="1"/>
  <c r="BG55" i="1"/>
  <c r="E55" i="1" s="1"/>
  <c r="BI55" i="1"/>
  <c r="BJ55" i="1"/>
  <c r="BK55" i="1"/>
  <c r="BP55" i="1"/>
  <c r="BQ55" i="1" s="1"/>
  <c r="BT55" i="1" s="1"/>
  <c r="BS55" i="1"/>
  <c r="BY55" i="1"/>
  <c r="CA55" i="1"/>
  <c r="O55" i="1" s="1"/>
  <c r="CB55" i="1"/>
  <c r="CC55" i="1"/>
  <c r="P55" i="1" s="1"/>
  <c r="CD55" i="1"/>
  <c r="CE55" i="1"/>
  <c r="P58" i="1"/>
  <c r="Q58" i="1"/>
  <c r="AC58" i="1" s="1"/>
  <c r="V58" i="1"/>
  <c r="X58" i="1"/>
  <c r="Y58" i="1"/>
  <c r="Z58" i="1"/>
  <c r="AD58" i="1"/>
  <c r="AH58" i="1"/>
  <c r="AJ58" i="1" s="1"/>
  <c r="BG58" i="1"/>
  <c r="E58" i="1" s="1"/>
  <c r="BH58" i="1"/>
  <c r="BI58" i="1"/>
  <c r="BJ58" i="1"/>
  <c r="BK58" i="1"/>
  <c r="BP58" i="1"/>
  <c r="BQ58" i="1"/>
  <c r="BT58" i="1" s="1"/>
  <c r="BS58" i="1"/>
  <c r="CA58" i="1"/>
  <c r="O58" i="1" s="1"/>
  <c r="CB58" i="1"/>
  <c r="CC58" i="1"/>
  <c r="CD58" i="1"/>
  <c r="CE58" i="1"/>
  <c r="O59" i="1"/>
  <c r="Q59" i="1"/>
  <c r="AC59" i="1" s="1"/>
  <c r="V59" i="1"/>
  <c r="X59" i="1"/>
  <c r="Y59" i="1"/>
  <c r="Z59" i="1"/>
  <c r="AH59" i="1"/>
  <c r="AJ59" i="1"/>
  <c r="BG59" i="1"/>
  <c r="E59" i="1" s="1"/>
  <c r="W59" i="1" s="1"/>
  <c r="BI59" i="1"/>
  <c r="BJ59" i="1"/>
  <c r="BK59" i="1"/>
  <c r="BP59" i="1"/>
  <c r="BQ59" i="1"/>
  <c r="BS59" i="1"/>
  <c r="BT59" i="1"/>
  <c r="CA59" i="1"/>
  <c r="CB59" i="1"/>
  <c r="CC59" i="1"/>
  <c r="P59" i="1" s="1"/>
  <c r="CD59" i="1"/>
  <c r="CE59" i="1"/>
  <c r="Q60" i="1"/>
  <c r="V60" i="1"/>
  <c r="X60" i="1"/>
  <c r="Y60" i="1"/>
  <c r="Z60" i="1"/>
  <c r="AH60" i="1"/>
  <c r="AJ60" i="1"/>
  <c r="BG60" i="1"/>
  <c r="BI60" i="1"/>
  <c r="BJ60" i="1"/>
  <c r="BK60" i="1"/>
  <c r="BP60" i="1"/>
  <c r="BQ60" i="1" s="1"/>
  <c r="BS60" i="1"/>
  <c r="BT60" i="1"/>
  <c r="CA60" i="1"/>
  <c r="O60" i="1" s="1"/>
  <c r="CB60" i="1"/>
  <c r="CC60" i="1"/>
  <c r="P60" i="1" s="1"/>
  <c r="CD60" i="1"/>
  <c r="CE60" i="1"/>
  <c r="E62" i="1"/>
  <c r="Q62" i="1"/>
  <c r="V62" i="1"/>
  <c r="X62" i="1"/>
  <c r="Y62" i="1"/>
  <c r="Z62" i="1"/>
  <c r="AH62" i="1"/>
  <c r="AJ62" i="1"/>
  <c r="BG62" i="1"/>
  <c r="BH62" i="1" s="1"/>
  <c r="BI62" i="1"/>
  <c r="BJ62" i="1"/>
  <c r="BK62" i="1"/>
  <c r="BL62" i="1" s="1"/>
  <c r="AF62" i="1" s="1"/>
  <c r="BM62" i="1" s="1"/>
  <c r="BP62" i="1"/>
  <c r="BQ62" i="1"/>
  <c r="BS62" i="1"/>
  <c r="BT62" i="1"/>
  <c r="CA62" i="1"/>
  <c r="O62" i="1" s="1"/>
  <c r="CB62" i="1"/>
  <c r="W62" i="1" s="1"/>
  <c r="CC62" i="1"/>
  <c r="P62" i="1" s="1"/>
  <c r="CD62" i="1"/>
  <c r="CE62" i="1"/>
  <c r="P63" i="1"/>
  <c r="Q63" i="1"/>
  <c r="AC63" i="1" s="1"/>
  <c r="V63" i="1"/>
  <c r="X63" i="1"/>
  <c r="Y63" i="1"/>
  <c r="Z63" i="1"/>
  <c r="AF63" i="1"/>
  <c r="BM63" i="1" s="1"/>
  <c r="AH63" i="1"/>
  <c r="AJ63" i="1" s="1"/>
  <c r="BG63" i="1"/>
  <c r="E63" i="1" s="1"/>
  <c r="BH63" i="1"/>
  <c r="BI63" i="1"/>
  <c r="BL63" i="1" s="1"/>
  <c r="BJ63" i="1"/>
  <c r="BK63" i="1"/>
  <c r="BP63" i="1"/>
  <c r="BQ63" i="1"/>
  <c r="BT63" i="1" s="1"/>
  <c r="BS63" i="1"/>
  <c r="CA63" i="1"/>
  <c r="O63" i="1" s="1"/>
  <c r="CB63" i="1"/>
  <c r="CC63" i="1"/>
  <c r="CD63" i="1"/>
  <c r="CE63" i="1"/>
  <c r="O64" i="1"/>
  <c r="P64" i="1"/>
  <c r="Q64" i="1"/>
  <c r="V64" i="1"/>
  <c r="X64" i="1"/>
  <c r="Y64" i="1"/>
  <c r="Z64" i="1"/>
  <c r="AC64" i="1"/>
  <c r="AD64" i="1"/>
  <c r="AH64" i="1"/>
  <c r="AJ64" i="1"/>
  <c r="BY64" i="1" s="1"/>
  <c r="BG64" i="1"/>
  <c r="E64" i="1" s="1"/>
  <c r="W64" i="1" s="1"/>
  <c r="BH64" i="1"/>
  <c r="BI64" i="1"/>
  <c r="BJ64" i="1"/>
  <c r="BK64" i="1"/>
  <c r="BP64" i="1"/>
  <c r="BQ64" i="1" s="1"/>
  <c r="BT64" i="1" s="1"/>
  <c r="BS64" i="1"/>
  <c r="CA64" i="1"/>
  <c r="CB64" i="1"/>
  <c r="CC64" i="1"/>
  <c r="CD64" i="1"/>
  <c r="CE64" i="1"/>
  <c r="E67" i="1"/>
  <c r="Q67" i="1"/>
  <c r="V67" i="1"/>
  <c r="CB67" i="1" s="1"/>
  <c r="X67" i="1"/>
  <c r="Y67" i="1"/>
  <c r="Z67" i="1"/>
  <c r="AH67" i="1"/>
  <c r="AJ67" i="1" s="1"/>
  <c r="BG67" i="1"/>
  <c r="BH67" i="1" s="1"/>
  <c r="BI67" i="1"/>
  <c r="BJ67" i="1"/>
  <c r="BK67" i="1"/>
  <c r="BL67" i="1"/>
  <c r="AF67" i="1" s="1"/>
  <c r="BM67" i="1" s="1"/>
  <c r="BP67" i="1"/>
  <c r="BQ67" i="1" s="1"/>
  <c r="BS67" i="1"/>
  <c r="BT67" i="1"/>
  <c r="CA67" i="1"/>
  <c r="O67" i="1" s="1"/>
  <c r="CC67" i="1"/>
  <c r="P67" i="1" s="1"/>
  <c r="CD67" i="1"/>
  <c r="CE67" i="1"/>
  <c r="E68" i="1"/>
  <c r="P68" i="1"/>
  <c r="Q68" i="1"/>
  <c r="V68" i="1"/>
  <c r="CB68" i="1" s="1"/>
  <c r="X68" i="1"/>
  <c r="Y68" i="1"/>
  <c r="Z68" i="1"/>
  <c r="AD68" i="1"/>
  <c r="AH68" i="1"/>
  <c r="AJ68" i="1" s="1"/>
  <c r="BG68" i="1"/>
  <c r="BH68" i="1" s="1"/>
  <c r="BI68" i="1"/>
  <c r="BJ68" i="1"/>
  <c r="BK68" i="1"/>
  <c r="BL68" i="1" s="1"/>
  <c r="AF68" i="1" s="1"/>
  <c r="BM68" i="1" s="1"/>
  <c r="BP68" i="1"/>
  <c r="BQ68" i="1"/>
  <c r="BS68" i="1"/>
  <c r="BT68" i="1"/>
  <c r="CA68" i="1"/>
  <c r="O68" i="1" s="1"/>
  <c r="CC68" i="1"/>
  <c r="CD68" i="1"/>
  <c r="CE68" i="1"/>
  <c r="O69" i="1"/>
  <c r="P69" i="1"/>
  <c r="Q69" i="1"/>
  <c r="V69" i="1"/>
  <c r="X69" i="1"/>
  <c r="Y69" i="1"/>
  <c r="Z69" i="1"/>
  <c r="AC69" i="1"/>
  <c r="AH69" i="1"/>
  <c r="AJ69" i="1" s="1"/>
  <c r="BG69" i="1"/>
  <c r="E69" i="1" s="1"/>
  <c r="W69" i="1" s="1"/>
  <c r="BH69" i="1"/>
  <c r="AD69" i="1" s="1"/>
  <c r="BI69" i="1"/>
  <c r="BJ69" i="1"/>
  <c r="BK69" i="1"/>
  <c r="BP69" i="1"/>
  <c r="BQ69" i="1" s="1"/>
  <c r="BS69" i="1"/>
  <c r="BT69" i="1"/>
  <c r="CA69" i="1"/>
  <c r="CB69" i="1"/>
  <c r="CC69" i="1"/>
  <c r="CD69" i="1"/>
  <c r="CE69" i="1"/>
  <c r="O71" i="1"/>
  <c r="P71" i="1"/>
  <c r="Q71" i="1"/>
  <c r="V71" i="1"/>
  <c r="X71" i="1"/>
  <c r="Y71" i="1"/>
  <c r="Z71" i="1"/>
  <c r="AC71" i="1"/>
  <c r="AH71" i="1"/>
  <c r="AJ71" i="1"/>
  <c r="BG71" i="1"/>
  <c r="E71" i="1" s="1"/>
  <c r="BH71" i="1"/>
  <c r="BI71" i="1"/>
  <c r="BJ71" i="1"/>
  <c r="BK71" i="1"/>
  <c r="BP71" i="1"/>
  <c r="BQ71" i="1"/>
  <c r="BT71" i="1" s="1"/>
  <c r="BS71" i="1"/>
  <c r="CA71" i="1"/>
  <c r="CB71" i="1"/>
  <c r="CC71" i="1"/>
  <c r="CD71" i="1"/>
  <c r="CE71" i="1"/>
  <c r="Q72" i="1"/>
  <c r="V72" i="1"/>
  <c r="AC72" i="1" s="1"/>
  <c r="X72" i="1"/>
  <c r="Y72" i="1"/>
  <c r="Z72" i="1"/>
  <c r="AH72" i="1"/>
  <c r="AJ72" i="1"/>
  <c r="BG72" i="1"/>
  <c r="E72" i="1" s="1"/>
  <c r="BH72" i="1"/>
  <c r="BI72" i="1"/>
  <c r="BJ72" i="1"/>
  <c r="BK72" i="1"/>
  <c r="BP72" i="1"/>
  <c r="BQ72" i="1" s="1"/>
  <c r="BT72" i="1" s="1"/>
  <c r="BS72" i="1"/>
  <c r="CA72" i="1"/>
  <c r="O72" i="1" s="1"/>
  <c r="CB72" i="1"/>
  <c r="W72" i="1" s="1"/>
  <c r="CC72" i="1"/>
  <c r="P72" i="1" s="1"/>
  <c r="CD72" i="1"/>
  <c r="CE72" i="1"/>
  <c r="E73" i="1"/>
  <c r="Q73" i="1"/>
  <c r="V73" i="1"/>
  <c r="CB73" i="1" s="1"/>
  <c r="W73" i="1"/>
  <c r="X73" i="1"/>
  <c r="Y73" i="1"/>
  <c r="Z73" i="1"/>
  <c r="AH73" i="1"/>
  <c r="BL73" i="1" s="1"/>
  <c r="AF73" i="1" s="1"/>
  <c r="BM73" i="1" s="1"/>
  <c r="AJ73" i="1"/>
  <c r="BG73" i="1"/>
  <c r="BH73" i="1" s="1"/>
  <c r="BI73" i="1"/>
  <c r="BJ73" i="1"/>
  <c r="BK73" i="1"/>
  <c r="BP73" i="1"/>
  <c r="BQ73" i="1"/>
  <c r="BS73" i="1"/>
  <c r="BT73" i="1"/>
  <c r="CA73" i="1"/>
  <c r="O73" i="1" s="1"/>
  <c r="CC73" i="1"/>
  <c r="P73" i="1" s="1"/>
  <c r="CD73" i="1"/>
  <c r="CE73" i="1"/>
  <c r="W71" i="1" l="1"/>
  <c r="BY71" i="1"/>
  <c r="BN17" i="1"/>
  <c r="BO17" i="1" s="1"/>
  <c r="BR17" i="1" s="1"/>
  <c r="F17" i="1" s="1"/>
  <c r="BU17" i="1" s="1"/>
  <c r="G17" i="1" s="1"/>
  <c r="AE17" i="1"/>
  <c r="AE73" i="1"/>
  <c r="BN73" i="1"/>
  <c r="BO73" i="1" s="1"/>
  <c r="BR73" i="1" s="1"/>
  <c r="F73" i="1" s="1"/>
  <c r="BU73" i="1" s="1"/>
  <c r="G73" i="1" s="1"/>
  <c r="BN68" i="1"/>
  <c r="BO68" i="1" s="1"/>
  <c r="BR68" i="1" s="1"/>
  <c r="F68" i="1" s="1"/>
  <c r="BU68" i="1" s="1"/>
  <c r="G68" i="1" s="1"/>
  <c r="AE68" i="1"/>
  <c r="BN22" i="1"/>
  <c r="BO22" i="1" s="1"/>
  <c r="BR22" i="1" s="1"/>
  <c r="F22" i="1" s="1"/>
  <c r="BU22" i="1" s="1"/>
  <c r="G22" i="1" s="1"/>
  <c r="BX22" i="1"/>
  <c r="AE22" i="1"/>
  <c r="AE67" i="1"/>
  <c r="BN67" i="1"/>
  <c r="BO67" i="1" s="1"/>
  <c r="BR67" i="1" s="1"/>
  <c r="F67" i="1" s="1"/>
  <c r="BU67" i="1" s="1"/>
  <c r="G67" i="1" s="1"/>
  <c r="AD72" i="1"/>
  <c r="BL72" i="1"/>
  <c r="AF72" i="1" s="1"/>
  <c r="BM72" i="1" s="1"/>
  <c r="AC73" i="1"/>
  <c r="BV44" i="1"/>
  <c r="BW44" i="1"/>
  <c r="AD67" i="1"/>
  <c r="AD53" i="1"/>
  <c r="E25" i="1"/>
  <c r="BH25" i="1"/>
  <c r="BL69" i="1"/>
  <c r="AF69" i="1" s="1"/>
  <c r="BM69" i="1" s="1"/>
  <c r="BX63" i="1"/>
  <c r="BL49" i="1"/>
  <c r="AF49" i="1" s="1"/>
  <c r="BM49" i="1" s="1"/>
  <c r="BN63" i="1"/>
  <c r="BO63" i="1" s="1"/>
  <c r="BR63" i="1" s="1"/>
  <c r="F63" i="1" s="1"/>
  <c r="BU63" i="1" s="1"/>
  <c r="G63" i="1" s="1"/>
  <c r="AE63" i="1"/>
  <c r="AC19" i="1"/>
  <c r="CB19" i="1"/>
  <c r="W19" i="1" s="1"/>
  <c r="AE62" i="1"/>
  <c r="BN62" i="1"/>
  <c r="BO62" i="1" s="1"/>
  <c r="BR62" i="1" s="1"/>
  <c r="F62" i="1" s="1"/>
  <c r="BU62" i="1" s="1"/>
  <c r="G62" i="1" s="1"/>
  <c r="E35" i="1"/>
  <c r="BH35" i="1"/>
  <c r="BX44" i="1"/>
  <c r="BX19" i="1"/>
  <c r="BN43" i="1"/>
  <c r="BO43" i="1" s="1"/>
  <c r="BR43" i="1" s="1"/>
  <c r="F43" i="1" s="1"/>
  <c r="BU43" i="1" s="1"/>
  <c r="G43" i="1" s="1"/>
  <c r="AE43" i="1"/>
  <c r="AD71" i="1"/>
  <c r="W63" i="1"/>
  <c r="BY63" i="1"/>
  <c r="BZ63" i="1"/>
  <c r="BN38" i="1"/>
  <c r="BO38" i="1" s="1"/>
  <c r="BR38" i="1" s="1"/>
  <c r="F38" i="1" s="1"/>
  <c r="BU38" i="1" s="1"/>
  <c r="G38" i="1" s="1"/>
  <c r="AE38" i="1"/>
  <c r="BY59" i="1"/>
  <c r="BY72" i="1"/>
  <c r="BH60" i="1"/>
  <c r="E60" i="1"/>
  <c r="AE19" i="1"/>
  <c r="BN19" i="1"/>
  <c r="BO19" i="1" s="1"/>
  <c r="BR19" i="1" s="1"/>
  <c r="F19" i="1" s="1"/>
  <c r="BU19" i="1" s="1"/>
  <c r="G19" i="1" s="1"/>
  <c r="BY68" i="1"/>
  <c r="W68" i="1"/>
  <c r="E53" i="1"/>
  <c r="BY67" i="1"/>
  <c r="W67" i="1"/>
  <c r="BX62" i="1"/>
  <c r="AD62" i="1"/>
  <c r="BL59" i="1"/>
  <c r="AF59" i="1" s="1"/>
  <c r="BM59" i="1" s="1"/>
  <c r="BN54" i="1"/>
  <c r="BO54" i="1" s="1"/>
  <c r="BR54" i="1" s="1"/>
  <c r="F54" i="1" s="1"/>
  <c r="BU54" i="1" s="1"/>
  <c r="G54" i="1" s="1"/>
  <c r="AE54" i="1"/>
  <c r="BN27" i="1"/>
  <c r="BO27" i="1" s="1"/>
  <c r="BR27" i="1" s="1"/>
  <c r="F27" i="1" s="1"/>
  <c r="BU27" i="1" s="1"/>
  <c r="G27" i="1" s="1"/>
  <c r="AE27" i="1"/>
  <c r="BL71" i="1"/>
  <c r="AF71" i="1" s="1"/>
  <c r="BM71" i="1" s="1"/>
  <c r="BY62" i="1"/>
  <c r="AC43" i="1"/>
  <c r="AE41" i="1"/>
  <c r="BN41" i="1"/>
  <c r="BO41" i="1" s="1"/>
  <c r="BR41" i="1" s="1"/>
  <c r="F41" i="1" s="1"/>
  <c r="BU41" i="1" s="1"/>
  <c r="G41" i="1" s="1"/>
  <c r="AC41" i="1"/>
  <c r="CB41" i="1"/>
  <c r="W41" i="1" s="1"/>
  <c r="BH23" i="1"/>
  <c r="E23" i="1"/>
  <c r="BY69" i="1"/>
  <c r="AC68" i="1"/>
  <c r="AC67" i="1"/>
  <c r="W58" i="1"/>
  <c r="BY58" i="1"/>
  <c r="AJ46" i="1"/>
  <c r="BL46" i="1"/>
  <c r="AF46" i="1" s="1"/>
  <c r="BM46" i="1" s="1"/>
  <c r="AC46" i="1"/>
  <c r="BN33" i="1"/>
  <c r="BO33" i="1" s="1"/>
  <c r="BR33" i="1" s="1"/>
  <c r="F33" i="1" s="1"/>
  <c r="BU33" i="1" s="1"/>
  <c r="G33" i="1" s="1"/>
  <c r="AE33" i="1"/>
  <c r="BZ19" i="1"/>
  <c r="BY19" i="1"/>
  <c r="BL64" i="1"/>
  <c r="AF64" i="1" s="1"/>
  <c r="BM64" i="1" s="1"/>
  <c r="BZ62" i="1"/>
  <c r="W51" i="1"/>
  <c r="BY51" i="1"/>
  <c r="BY37" i="1"/>
  <c r="W37" i="1"/>
  <c r="AD73" i="1"/>
  <c r="BY73" i="1"/>
  <c r="BX68" i="1"/>
  <c r="BZ68" i="1" s="1"/>
  <c r="AD63" i="1"/>
  <c r="AC62" i="1"/>
  <c r="AC60" i="1"/>
  <c r="BH55" i="1"/>
  <c r="BL53" i="1"/>
  <c r="AF53" i="1" s="1"/>
  <c r="BM53" i="1" s="1"/>
  <c r="BH50" i="1"/>
  <c r="E45" i="1"/>
  <c r="BX33" i="1"/>
  <c r="BZ33" i="1" s="1"/>
  <c r="BH31" i="1"/>
  <c r="E31" i="1"/>
  <c r="W43" i="1"/>
  <c r="BL58" i="1"/>
  <c r="AF58" i="1" s="1"/>
  <c r="BM58" i="1" s="1"/>
  <c r="AC49" i="1"/>
  <c r="W55" i="1"/>
  <c r="W50" i="1"/>
  <c r="BY50" i="1"/>
  <c r="BL34" i="1"/>
  <c r="AF34" i="1" s="1"/>
  <c r="BM34" i="1" s="1"/>
  <c r="W34" i="1"/>
  <c r="BL29" i="1"/>
  <c r="AF29" i="1" s="1"/>
  <c r="BM29" i="1" s="1"/>
  <c r="W46" i="1"/>
  <c r="BY46" i="1"/>
  <c r="W39" i="1"/>
  <c r="BY39" i="1"/>
  <c r="BY38" i="1"/>
  <c r="AD37" i="1"/>
  <c r="BL26" i="1"/>
  <c r="AF26" i="1" s="1"/>
  <c r="BM26" i="1" s="1"/>
  <c r="AD18" i="1"/>
  <c r="AC53" i="1"/>
  <c r="W44" i="1"/>
  <c r="BZ44" i="1"/>
  <c r="AD39" i="1"/>
  <c r="W38" i="1"/>
  <c r="BH21" i="1"/>
  <c r="E21" i="1"/>
  <c r="AD17" i="1"/>
  <c r="BX17" i="1"/>
  <c r="BZ17" i="1" s="1"/>
  <c r="BL37" i="1"/>
  <c r="AF37" i="1" s="1"/>
  <c r="BM37" i="1" s="1"/>
  <c r="BH59" i="1"/>
  <c r="BH51" i="1"/>
  <c r="BL45" i="1"/>
  <c r="AF45" i="1" s="1"/>
  <c r="BM45" i="1" s="1"/>
  <c r="BH42" i="1"/>
  <c r="E42" i="1"/>
  <c r="AD38" i="1"/>
  <c r="BX38" i="1"/>
  <c r="BZ38" i="1" s="1"/>
  <c r="BL31" i="1"/>
  <c r="AF31" i="1" s="1"/>
  <c r="BM31" i="1" s="1"/>
  <c r="BY26" i="1"/>
  <c r="W26" i="1"/>
  <c r="BZ22" i="1"/>
  <c r="W22" i="1"/>
  <c r="BT18" i="1"/>
  <c r="E18" i="1"/>
  <c r="BY17" i="1"/>
  <c r="AC17" i="1"/>
  <c r="BH49" i="1"/>
  <c r="BL42" i="1"/>
  <c r="AF42" i="1" s="1"/>
  <c r="BM42" i="1" s="1"/>
  <c r="BH30" i="1"/>
  <c r="BL21" i="1"/>
  <c r="AF21" i="1" s="1"/>
  <c r="BM21" i="1" s="1"/>
  <c r="BL39" i="1"/>
  <c r="AF39" i="1" s="1"/>
  <c r="BM39" i="1" s="1"/>
  <c r="BT29" i="1"/>
  <c r="W27" i="1"/>
  <c r="BT26" i="1"/>
  <c r="BL18" i="1"/>
  <c r="AF18" i="1" s="1"/>
  <c r="BM18" i="1" s="1"/>
  <c r="AE59" i="1" l="1"/>
  <c r="BN59" i="1"/>
  <c r="BO59" i="1" s="1"/>
  <c r="BR59" i="1" s="1"/>
  <c r="F59" i="1" s="1"/>
  <c r="BU59" i="1" s="1"/>
  <c r="G59" i="1" s="1"/>
  <c r="BN58" i="1"/>
  <c r="BO58" i="1" s="1"/>
  <c r="BR58" i="1" s="1"/>
  <c r="F58" i="1" s="1"/>
  <c r="BU58" i="1" s="1"/>
  <c r="G58" i="1" s="1"/>
  <c r="AE58" i="1"/>
  <c r="AD35" i="1"/>
  <c r="BL35" i="1"/>
  <c r="AF35" i="1" s="1"/>
  <c r="BM35" i="1" s="1"/>
  <c r="BV41" i="1"/>
  <c r="BW41" i="1"/>
  <c r="BN39" i="1"/>
  <c r="BO39" i="1" s="1"/>
  <c r="BR39" i="1" s="1"/>
  <c r="F39" i="1" s="1"/>
  <c r="AE39" i="1"/>
  <c r="BN31" i="1"/>
  <c r="BO31" i="1" s="1"/>
  <c r="BR31" i="1" s="1"/>
  <c r="F31" i="1" s="1"/>
  <c r="BU31" i="1" s="1"/>
  <c r="G31" i="1" s="1"/>
  <c r="AE31" i="1"/>
  <c r="AE37" i="1"/>
  <c r="BN37" i="1"/>
  <c r="BO37" i="1" s="1"/>
  <c r="BR37" i="1" s="1"/>
  <c r="F37" i="1" s="1"/>
  <c r="AE26" i="1"/>
  <c r="BN26" i="1"/>
  <c r="BO26" i="1" s="1"/>
  <c r="BR26" i="1" s="1"/>
  <c r="F26" i="1" s="1"/>
  <c r="BX73" i="1"/>
  <c r="BZ73" i="1" s="1"/>
  <c r="BX58" i="1"/>
  <c r="BZ58" i="1" s="1"/>
  <c r="BW54" i="1"/>
  <c r="BV54" i="1"/>
  <c r="BV38" i="1"/>
  <c r="BW38" i="1"/>
  <c r="BX43" i="1"/>
  <c r="BZ43" i="1" s="1"/>
  <c r="BY25" i="1"/>
  <c r="W25" i="1"/>
  <c r="AE72" i="1"/>
  <c r="BN72" i="1"/>
  <c r="BO72" i="1" s="1"/>
  <c r="BR72" i="1" s="1"/>
  <c r="F72" i="1" s="1"/>
  <c r="BW68" i="1"/>
  <c r="BV68" i="1"/>
  <c r="BN21" i="1"/>
  <c r="BO21" i="1" s="1"/>
  <c r="BR21" i="1" s="1"/>
  <c r="F21" i="1" s="1"/>
  <c r="BU21" i="1" s="1"/>
  <c r="G21" i="1" s="1"/>
  <c r="AE21" i="1"/>
  <c r="W23" i="1"/>
  <c r="BY23" i="1"/>
  <c r="BV43" i="1"/>
  <c r="BW43" i="1"/>
  <c r="W18" i="1"/>
  <c r="BY18" i="1"/>
  <c r="BZ18" i="1"/>
  <c r="AD50" i="1"/>
  <c r="AE64" i="1"/>
  <c r="BN64" i="1"/>
  <c r="BO64" i="1" s="1"/>
  <c r="BR64" i="1" s="1"/>
  <c r="F64" i="1" s="1"/>
  <c r="BU64" i="1" s="1"/>
  <c r="G64" i="1" s="1"/>
  <c r="AD23" i="1"/>
  <c r="AE71" i="1"/>
  <c r="BN71" i="1"/>
  <c r="BO71" i="1" s="1"/>
  <c r="BR71" i="1" s="1"/>
  <c r="F71" i="1" s="1"/>
  <c r="BU71" i="1" s="1"/>
  <c r="G71" i="1" s="1"/>
  <c r="BV67" i="1"/>
  <c r="BW67" i="1"/>
  <c r="AD30" i="1"/>
  <c r="BL30" i="1"/>
  <c r="AF30" i="1" s="1"/>
  <c r="BM30" i="1" s="1"/>
  <c r="BY42" i="1"/>
  <c r="W42" i="1"/>
  <c r="BY21" i="1"/>
  <c r="W21" i="1"/>
  <c r="AE29" i="1"/>
  <c r="BN29" i="1"/>
  <c r="BO29" i="1" s="1"/>
  <c r="BR29" i="1" s="1"/>
  <c r="F29" i="1" s="1"/>
  <c r="AE53" i="1"/>
  <c r="BN53" i="1"/>
  <c r="BO53" i="1" s="1"/>
  <c r="BR53" i="1" s="1"/>
  <c r="F53" i="1" s="1"/>
  <c r="BX27" i="1"/>
  <c r="BZ27" i="1" s="1"/>
  <c r="BV19" i="1"/>
  <c r="BW19" i="1"/>
  <c r="BV63" i="1"/>
  <c r="BW63" i="1"/>
  <c r="BX67" i="1"/>
  <c r="BZ67" i="1" s="1"/>
  <c r="BN18" i="1"/>
  <c r="BO18" i="1" s="1"/>
  <c r="BR18" i="1" s="1"/>
  <c r="F18" i="1" s="1"/>
  <c r="BU18" i="1" s="1"/>
  <c r="G18" i="1" s="1"/>
  <c r="AE18" i="1"/>
  <c r="W45" i="1"/>
  <c r="BY45" i="1"/>
  <c r="BX21" i="1"/>
  <c r="BZ21" i="1" s="1"/>
  <c r="AD21" i="1"/>
  <c r="AD55" i="1"/>
  <c r="BN49" i="1"/>
  <c r="BO49" i="1" s="1"/>
  <c r="BR49" i="1" s="1"/>
  <c r="F49" i="1" s="1"/>
  <c r="BU49" i="1" s="1"/>
  <c r="G49" i="1" s="1"/>
  <c r="AE49" i="1"/>
  <c r="BL23" i="1"/>
  <c r="AF23" i="1" s="1"/>
  <c r="BM23" i="1" s="1"/>
  <c r="AD49" i="1"/>
  <c r="AD51" i="1"/>
  <c r="BX18" i="1"/>
  <c r="AE34" i="1"/>
  <c r="BN34" i="1"/>
  <c r="BO34" i="1" s="1"/>
  <c r="BR34" i="1" s="1"/>
  <c r="F34" i="1" s="1"/>
  <c r="BY31" i="1"/>
  <c r="W31" i="1"/>
  <c r="BV33" i="1"/>
  <c r="BW33" i="1"/>
  <c r="BL51" i="1"/>
  <c r="AF51" i="1" s="1"/>
  <c r="BM51" i="1" s="1"/>
  <c r="BY60" i="1"/>
  <c r="W60" i="1"/>
  <c r="BW62" i="1"/>
  <c r="BV62" i="1"/>
  <c r="BN69" i="1"/>
  <c r="BO69" i="1" s="1"/>
  <c r="BR69" i="1" s="1"/>
  <c r="F69" i="1" s="1"/>
  <c r="AE69" i="1"/>
  <c r="BV22" i="1"/>
  <c r="BW22" i="1"/>
  <c r="AE46" i="1"/>
  <c r="BN46" i="1"/>
  <c r="BO46" i="1" s="1"/>
  <c r="BR46" i="1" s="1"/>
  <c r="F46" i="1" s="1"/>
  <c r="BU46" i="1" s="1"/>
  <c r="G46" i="1" s="1"/>
  <c r="BW73" i="1"/>
  <c r="BV73" i="1"/>
  <c r="BN42" i="1"/>
  <c r="BO42" i="1" s="1"/>
  <c r="BR42" i="1" s="1"/>
  <c r="F42" i="1" s="1"/>
  <c r="BU42" i="1" s="1"/>
  <c r="G42" i="1" s="1"/>
  <c r="AE42" i="1"/>
  <c r="AD42" i="1"/>
  <c r="BL55" i="1"/>
  <c r="AF55" i="1" s="1"/>
  <c r="BM55" i="1" s="1"/>
  <c r="BX71" i="1"/>
  <c r="BZ71" i="1" s="1"/>
  <c r="BV17" i="1"/>
  <c r="BW17" i="1"/>
  <c r="AE45" i="1"/>
  <c r="BN45" i="1"/>
  <c r="BO45" i="1" s="1"/>
  <c r="BR45" i="1" s="1"/>
  <c r="F45" i="1" s="1"/>
  <c r="BU45" i="1" s="1"/>
  <c r="G45" i="1" s="1"/>
  <c r="BV27" i="1"/>
  <c r="BW27" i="1"/>
  <c r="BL50" i="1"/>
  <c r="AF50" i="1" s="1"/>
  <c r="BM50" i="1" s="1"/>
  <c r="BY35" i="1"/>
  <c r="W35" i="1"/>
  <c r="AD59" i="1"/>
  <c r="BX59" i="1"/>
  <c r="BZ59" i="1" s="1"/>
  <c r="BX54" i="1"/>
  <c r="BZ54" i="1" s="1"/>
  <c r="BX31" i="1"/>
  <c r="BZ31" i="1" s="1"/>
  <c r="AD31" i="1"/>
  <c r="BX41" i="1"/>
  <c r="BZ41" i="1" s="1"/>
  <c r="BY53" i="1"/>
  <c r="W53" i="1"/>
  <c r="AD60" i="1"/>
  <c r="BL60" i="1"/>
  <c r="AF60" i="1" s="1"/>
  <c r="BM60" i="1" s="1"/>
  <c r="AD25" i="1"/>
  <c r="BL25" i="1"/>
  <c r="AF25" i="1" s="1"/>
  <c r="BM25" i="1" s="1"/>
  <c r="AE30" i="1" l="1"/>
  <c r="BN30" i="1"/>
  <c r="BO30" i="1" s="1"/>
  <c r="BR30" i="1" s="1"/>
  <c r="F30" i="1" s="1"/>
  <c r="BU30" i="1" s="1"/>
  <c r="G30" i="1" s="1"/>
  <c r="BV42" i="1"/>
  <c r="BW42" i="1"/>
  <c r="BU69" i="1"/>
  <c r="G69" i="1" s="1"/>
  <c r="BX69" i="1"/>
  <c r="BZ69" i="1" s="1"/>
  <c r="BX30" i="1"/>
  <c r="BZ30" i="1" s="1"/>
  <c r="BV64" i="1"/>
  <c r="BW64" i="1"/>
  <c r="BX64" i="1"/>
  <c r="BZ64" i="1" s="1"/>
  <c r="BU72" i="1"/>
  <c r="G72" i="1" s="1"/>
  <c r="BX72" i="1"/>
  <c r="BZ72" i="1" s="1"/>
  <c r="AE25" i="1"/>
  <c r="BN25" i="1"/>
  <c r="BO25" i="1" s="1"/>
  <c r="BR25" i="1" s="1"/>
  <c r="F25" i="1" s="1"/>
  <c r="BX49" i="1"/>
  <c r="BZ49" i="1" s="1"/>
  <c r="BV31" i="1"/>
  <c r="BW31" i="1"/>
  <c r="BU29" i="1"/>
  <c r="G29" i="1" s="1"/>
  <c r="BX29" i="1"/>
  <c r="BZ29" i="1" s="1"/>
  <c r="AE35" i="1"/>
  <c r="BN35" i="1"/>
  <c r="BO35" i="1" s="1"/>
  <c r="BR35" i="1" s="1"/>
  <c r="F35" i="1" s="1"/>
  <c r="BU35" i="1" s="1"/>
  <c r="G35" i="1" s="1"/>
  <c r="BN50" i="1"/>
  <c r="BO50" i="1" s="1"/>
  <c r="BR50" i="1" s="1"/>
  <c r="F50" i="1" s="1"/>
  <c r="BU50" i="1" s="1"/>
  <c r="G50" i="1" s="1"/>
  <c r="AE50" i="1"/>
  <c r="BN23" i="1"/>
  <c r="BO23" i="1" s="1"/>
  <c r="BR23" i="1" s="1"/>
  <c r="F23" i="1" s="1"/>
  <c r="AE23" i="1"/>
  <c r="BW58" i="1"/>
  <c r="BV58" i="1"/>
  <c r="BN60" i="1"/>
  <c r="BO60" i="1" s="1"/>
  <c r="BR60" i="1" s="1"/>
  <c r="F60" i="1" s="1"/>
  <c r="AE60" i="1"/>
  <c r="BN55" i="1"/>
  <c r="BO55" i="1" s="1"/>
  <c r="BR55" i="1" s="1"/>
  <c r="F55" i="1" s="1"/>
  <c r="AE55" i="1"/>
  <c r="BU34" i="1"/>
  <c r="G34" i="1" s="1"/>
  <c r="BX34" i="1"/>
  <c r="BZ34" i="1" s="1"/>
  <c r="BV71" i="1"/>
  <c r="BW71" i="1"/>
  <c r="BU39" i="1"/>
  <c r="G39" i="1" s="1"/>
  <c r="BX39" i="1"/>
  <c r="BZ39" i="1" s="1"/>
  <c r="BW59" i="1"/>
  <c r="BV59" i="1"/>
  <c r="BV45" i="1"/>
  <c r="BW45" i="1"/>
  <c r="BU37" i="1"/>
  <c r="G37" i="1" s="1"/>
  <c r="BX37" i="1"/>
  <c r="BZ37" i="1" s="1"/>
  <c r="BW46" i="1"/>
  <c r="BV46" i="1"/>
  <c r="BW49" i="1"/>
  <c r="BV49" i="1"/>
  <c r="BU53" i="1"/>
  <c r="G53" i="1" s="1"/>
  <c r="BX53" i="1"/>
  <c r="BZ53" i="1" s="1"/>
  <c r="BU26" i="1"/>
  <c r="G26" i="1" s="1"/>
  <c r="BX26" i="1"/>
  <c r="BZ26" i="1" s="1"/>
  <c r="BX45" i="1"/>
  <c r="BZ45" i="1" s="1"/>
  <c r="BX42" i="1"/>
  <c r="BZ42" i="1" s="1"/>
  <c r="AE51" i="1"/>
  <c r="BN51" i="1"/>
  <c r="BO51" i="1" s="1"/>
  <c r="BR51" i="1" s="1"/>
  <c r="F51" i="1" s="1"/>
  <c r="BW18" i="1"/>
  <c r="BV18" i="1"/>
  <c r="BW21" i="1"/>
  <c r="BV21" i="1"/>
  <c r="BX46" i="1"/>
  <c r="BZ46" i="1" s="1"/>
  <c r="BU25" i="1" l="1"/>
  <c r="G25" i="1" s="1"/>
  <c r="BX25" i="1"/>
  <c r="BZ25" i="1" s="1"/>
  <c r="BV69" i="1"/>
  <c r="BW69" i="1"/>
  <c r="BU60" i="1"/>
  <c r="G60" i="1" s="1"/>
  <c r="BX60" i="1"/>
  <c r="BZ60" i="1" s="1"/>
  <c r="BW29" i="1"/>
  <c r="BV29" i="1"/>
  <c r="BV30" i="1"/>
  <c r="BW30" i="1"/>
  <c r="BU55" i="1"/>
  <c r="G55" i="1" s="1"/>
  <c r="BX55" i="1"/>
  <c r="BZ55" i="1" s="1"/>
  <c r="BW39" i="1"/>
  <c r="BV39" i="1"/>
  <c r="BX50" i="1"/>
  <c r="BZ50" i="1" s="1"/>
  <c r="BV37" i="1"/>
  <c r="BW37" i="1"/>
  <c r="BV72" i="1"/>
  <c r="BW72" i="1"/>
  <c r="BV53" i="1"/>
  <c r="BW53" i="1"/>
  <c r="BV50" i="1"/>
  <c r="BW50" i="1"/>
  <c r="BV35" i="1"/>
  <c r="BW35" i="1"/>
  <c r="BW26" i="1"/>
  <c r="BV26" i="1"/>
  <c r="BU51" i="1"/>
  <c r="G51" i="1" s="1"/>
  <c r="BX51" i="1"/>
  <c r="BZ51" i="1" s="1"/>
  <c r="BV34" i="1"/>
  <c r="BW34" i="1"/>
  <c r="BU23" i="1"/>
  <c r="G23" i="1" s="1"/>
  <c r="BX23" i="1"/>
  <c r="BZ23" i="1" s="1"/>
  <c r="BX35" i="1"/>
  <c r="BZ35" i="1" s="1"/>
  <c r="BV23" i="1" l="1"/>
  <c r="BW23" i="1"/>
  <c r="BV51" i="1"/>
  <c r="BW51" i="1"/>
  <c r="BV55" i="1"/>
  <c r="BW55" i="1"/>
  <c r="BW60" i="1"/>
  <c r="BV60" i="1"/>
  <c r="BV25" i="1"/>
  <c r="BW25" i="1"/>
</calcChain>
</file>

<file path=xl/sharedStrings.xml><?xml version="1.0" encoding="utf-8"?>
<sst xmlns="http://schemas.openxmlformats.org/spreadsheetml/2006/main" count="264" uniqueCount="162">
  <si>
    <t>OPEN 6.3.4</t>
  </si>
  <si>
    <t>Fri Sep 24 2021 10:42:10</t>
  </si>
  <si>
    <t>Unit=</t>
  </si>
  <si>
    <t>PSC-2263</t>
  </si>
  <si>
    <t>LCF=</t>
  </si>
  <si>
    <t>LCF-0845</t>
  </si>
  <si>
    <t>LCFCals=</t>
  </si>
  <si>
    <t>LightSource=</t>
  </si>
  <si>
    <t>6400-40 LCF</t>
  </si>
  <si>
    <t>A/D AvgTime=</t>
  </si>
  <si>
    <t>Config=</t>
  </si>
  <si>
    <t>/User/Configs/UserPrefs/WKuo-022221_Fluorometer.xml</t>
  </si>
  <si>
    <t>Remark=</t>
  </si>
  <si>
    <t>ToTp</t>
  </si>
  <si>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</si>
  <si>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</si>
  <si>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</si>
  <si>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</si>
  <si>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</si>
  <si>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</si>
  <si>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</si>
  <si>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</si>
  <si>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</si>
  <si>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</si>
  <si>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</si>
  <si>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</si>
  <si>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</si>
  <si>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</si>
  <si>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</si>
  <si>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</si>
  <si>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</si>
  <si>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</si>
  <si>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</si>
  <si>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</si>
  <si>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</si>
  <si>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</si>
  <si>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</si>
  <si>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</si>
  <si>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</si>
  <si>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</si>
  <si>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</si>
  <si>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</si>
  <si>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</si>
  <si>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</si>
  <si>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</si>
  <si>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</si>
  <si>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</si>
  <si>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</si>
  <si>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</si>
  <si>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</si>
  <si>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</si>
  <si>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</si>
  <si>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</si>
  <si>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</si>
  <si>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</si>
  <si>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</si>
  <si>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</si>
  <si>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</si>
  <si>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</si>
  <si>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</si>
  <si>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</si>
  <si>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</si>
  <si>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</si>
  <si>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</si>
  <si>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</si>
  <si>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</si>
  <si>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</si>
  <si>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</si>
  <si>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</si>
  <si>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</si>
  <si>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</si>
  <si>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</si>
  <si>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</si>
  <si>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</si>
  <si>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</si>
  <si>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</si>
  <si>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</si>
  <si>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</si>
  <si>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</si>
  <si>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</si>
  <si>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</si>
  <si>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</si>
  <si>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</si>
  <si>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</si>
  <si>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</si>
  <si>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</si>
  <si>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</si>
  <si>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</si>
  <si>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</si>
  <si>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</si>
  <si>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</si>
  <si>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</si>
  <si>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</si>
  <si>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</si>
  <si>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</si>
  <si>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</si>
  <si>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</si>
  <si>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</si>
  <si>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</si>
  <si>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 xml:space="preserve">"10:43:21 Coolers: Tblock -&gt; 24.61 C"
</t>
  </si>
  <si>
    <t xml:space="preserve">"10:57:33 Coolers: Tblock -&gt; 26.24 C"
</t>
  </si>
  <si>
    <t xml:space="preserve">"10:58:02 Flow: Fixed -&gt; 500 umol/s"
</t>
  </si>
  <si>
    <t xml:space="preserve">"10:59:15 005"
</t>
  </si>
  <si>
    <t>11:12:27</t>
  </si>
  <si>
    <t>11:12:30</t>
  </si>
  <si>
    <t>11:12:34</t>
  </si>
  <si>
    <t xml:space="preserve">"11:15:57 034"
</t>
  </si>
  <si>
    <t>11:31:02</t>
  </si>
  <si>
    <t>11:31:04</t>
  </si>
  <si>
    <t>11:31:06</t>
  </si>
  <si>
    <t xml:space="preserve">"11:32:34 006"
</t>
  </si>
  <si>
    <t>11:56:51</t>
  </si>
  <si>
    <t>11:56:53</t>
  </si>
  <si>
    <t>11:56:55</t>
  </si>
  <si>
    <t xml:space="preserve">"11:59:05 035"
</t>
  </si>
  <si>
    <t>12:13:03</t>
  </si>
  <si>
    <t>12:13:05</t>
  </si>
  <si>
    <t>12:13:07</t>
  </si>
  <si>
    <t xml:space="preserve">"12:14:42 007"
</t>
  </si>
  <si>
    <t>12:31:35</t>
  </si>
  <si>
    <t>12:31:37</t>
  </si>
  <si>
    <t>12:31:39</t>
  </si>
  <si>
    <t xml:space="preserve">"12:33:37 036"
</t>
  </si>
  <si>
    <t>12:41:14</t>
  </si>
  <si>
    <t>12:41:17</t>
  </si>
  <si>
    <t>12:41:20</t>
  </si>
  <si>
    <t xml:space="preserve">"12:43:18 009"
</t>
  </si>
  <si>
    <t>13:04:45</t>
  </si>
  <si>
    <t>13:04:48</t>
  </si>
  <si>
    <t>13:04:51</t>
  </si>
  <si>
    <t>13:37:31</t>
  </si>
  <si>
    <t>13:37:45</t>
  </si>
  <si>
    <t>13:37:48</t>
  </si>
  <si>
    <t xml:space="preserve">"13:39:27 013"
</t>
  </si>
  <si>
    <t xml:space="preserve">"13:42:26 Flow: Fixed -&gt; 500 umol/s"
</t>
  </si>
  <si>
    <t>13:58:26</t>
  </si>
  <si>
    <t>13:58:29</t>
  </si>
  <si>
    <t>13:58:32</t>
  </si>
  <si>
    <t xml:space="preserve">"14:00:13 042"
</t>
  </si>
  <si>
    <t>14:11:06</t>
  </si>
  <si>
    <t>14:11:08</t>
  </si>
  <si>
    <t>14:11:11</t>
  </si>
  <si>
    <t xml:space="preserve">"14:13:12 014"
</t>
  </si>
  <si>
    <t xml:space="preserve">"14:29:39 Coolers: Tblock -&gt; 27.34 C"
</t>
  </si>
  <si>
    <t>14:31:56</t>
  </si>
  <si>
    <t>14:31:58</t>
  </si>
  <si>
    <t>14:32:02</t>
  </si>
  <si>
    <t xml:space="preserve">"14:34:27 043"
</t>
  </si>
  <si>
    <t>14:48:11</t>
  </si>
  <si>
    <t>14:48:14</t>
  </si>
  <si>
    <t>14:48:17</t>
  </si>
  <si>
    <t xml:space="preserve">"14:54:56 061"
</t>
  </si>
  <si>
    <t xml:space="preserve">"15:50:40 066"
</t>
  </si>
  <si>
    <t>16:18:46</t>
  </si>
  <si>
    <t>16:18:48</t>
  </si>
  <si>
    <t>16:18:50</t>
  </si>
  <si>
    <t xml:space="preserve">"16:20:38 098"
</t>
  </si>
  <si>
    <t>16:48:17</t>
  </si>
  <si>
    <t>16:48:18</t>
  </si>
  <si>
    <t>16:48:20</t>
  </si>
  <si>
    <t xml:space="preserve">"16:57:32 Coolers: Tblock -&gt; 20.00 C"
</t>
  </si>
  <si>
    <t xml:space="preserve">"16:57:44 Coolers: Tblock -&gt; 20.00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</si>
</sst>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5"/>
  <sheetViews>
    <sheetView tabSelected="1" workbookViewId="0"/>
  </sheetViews>
  <sheetFormatPr defaultRowHeight="15" x14ac:dyDescent="0.25"/>
  <sheetData>
    <row r="1" spans="1:83" x14ac:dyDescent="0.25">
      <c r="A1" s="1" t="s">
        <v>0</v>
      </c>
    </row>
    <row r="2" spans="1:83" x14ac:dyDescent="0.25">
      <c r="A2" s="1" t="s">
        <v>1</v>
      </c>
    </row>
    <row r="3" spans="1:83" x14ac:dyDescent="0.25">
      <c r="A3" s="1" t="s">
        <v>2</v>
      </c>
      <c r="B3" s="1" t="s">
        <v>3</v>
      </c>
    </row>
    <row r="4" spans="1:83" x14ac:dyDescent="0.25">
      <c r="A4" s="1" t="s">
        <v>4</v>
      </c>
      <c r="B4" s="1" t="s">
        <v>5</v>
      </c>
    </row>
    <row r="5" spans="1:83" x14ac:dyDescent="0.25">
      <c r="A5" s="1" t="s">
        <v>6</v>
      </c>
      <c r="B5" s="1">
        <v>-1.2400000095367432</v>
      </c>
      <c r="C5" s="1">
        <v>-0.97000002861022949</v>
      </c>
      <c r="D5" s="1">
        <v>-2956</v>
      </c>
    </row>
    <row r="6" spans="1:83" x14ac:dyDescent="0.25">
      <c r="A6" s="1" t="s">
        <v>7</v>
      </c>
      <c r="B6" s="1" t="s">
        <v>8</v>
      </c>
      <c r="C6" s="1">
        <v>1</v>
      </c>
      <c r="D6" s="1">
        <v>0.15999999642372131</v>
      </c>
    </row>
    <row r="7" spans="1:83" x14ac:dyDescent="0.25">
      <c r="A7" s="1" t="s">
        <v>9</v>
      </c>
      <c r="B7" s="1">
        <v>4</v>
      </c>
    </row>
    <row r="8" spans="1:83" x14ac:dyDescent="0.25">
      <c r="A8" s="1" t="s">
        <v>10</v>
      </c>
      <c r="B8" s="1" t="s">
        <v>11</v>
      </c>
    </row>
    <row r="9" spans="1:83" x14ac:dyDescent="0.25">
      <c r="A9" s="1" t="s">
        <v>12</v>
      </c>
      <c r="B9" s="1" t="s">
        <v>13</v>
      </c>
    </row>
    <row r="11" spans="1:83" x14ac:dyDescent="0.25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25</v>
      </c>
      <c r="M11" s="1" t="s">
        <v>26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31</v>
      </c>
      <c r="S11" s="1" t="s">
        <v>32</v>
      </c>
      <c r="T11" s="1" t="s">
        <v>33</v>
      </c>
      <c r="U11" s="1" t="s">
        <v>34</v>
      </c>
      <c r="V11" s="1" t="s">
        <v>35</v>
      </c>
      <c r="W11" s="1" t="s">
        <v>36</v>
      </c>
      <c r="X11" s="1" t="s">
        <v>37</v>
      </c>
      <c r="Y11" s="1" t="s">
        <v>38</v>
      </c>
      <c r="Z11" s="1" t="s">
        <v>39</v>
      </c>
      <c r="AA11" s="1" t="s">
        <v>40</v>
      </c>
      <c r="AB11" s="1" t="s">
        <v>41</v>
      </c>
      <c r="AC11" s="1" t="s">
        <v>42</v>
      </c>
      <c r="AD11" s="1" t="s">
        <v>43</v>
      </c>
      <c r="AE11" s="1" t="s">
        <v>44</v>
      </c>
      <c r="AF11" s="1" t="s">
        <v>45</v>
      </c>
      <c r="AG11" s="1" t="s">
        <v>46</v>
      </c>
      <c r="AH11" s="1" t="s">
        <v>47</v>
      </c>
      <c r="AI11" s="1" t="s">
        <v>48</v>
      </c>
      <c r="AJ11" s="1" t="s">
        <v>49</v>
      </c>
      <c r="AK11" s="1" t="s">
        <v>50</v>
      </c>
      <c r="AL11" s="1" t="s">
        <v>51</v>
      </c>
      <c r="AM11" s="1" t="s">
        <v>52</v>
      </c>
      <c r="AN11" s="1" t="s">
        <v>53</v>
      </c>
      <c r="AO11" s="1" t="s">
        <v>54</v>
      </c>
      <c r="AP11" s="1" t="s">
        <v>55</v>
      </c>
      <c r="AQ11" s="1" t="s">
        <v>56</v>
      </c>
      <c r="AR11" s="1" t="s">
        <v>57</v>
      </c>
      <c r="AS11" s="1" t="s">
        <v>58</v>
      </c>
      <c r="AT11" s="1" t="s">
        <v>59</v>
      </c>
      <c r="AU11" s="1" t="s">
        <v>60</v>
      </c>
      <c r="AV11" s="1" t="s">
        <v>61</v>
      </c>
      <c r="AW11" s="1" t="s">
        <v>62</v>
      </c>
      <c r="AX11" s="1" t="s">
        <v>63</v>
      </c>
      <c r="AY11" s="1" t="s">
        <v>64</v>
      </c>
      <c r="AZ11" s="1" t="s">
        <v>65</v>
      </c>
      <c r="BA11" s="1" t="s">
        <v>66</v>
      </c>
      <c r="BB11" s="1" t="s">
        <v>67</v>
      </c>
      <c r="BC11" s="1" t="s">
        <v>68</v>
      </c>
      <c r="BD11" s="1" t="s">
        <v>69</v>
      </c>
      <c r="BE11" s="1" t="s">
        <v>70</v>
      </c>
      <c r="BF11" s="1" t="s">
        <v>71</v>
      </c>
      <c r="BG11" s="1" t="s">
        <v>72</v>
      </c>
      <c r="BH11" s="1" t="s">
        <v>73</v>
      </c>
      <c r="BI11" s="1" t="s">
        <v>74</v>
      </c>
      <c r="BJ11" s="1" t="s">
        <v>75</v>
      </c>
      <c r="BK11" s="1" t="s">
        <v>76</v>
      </c>
      <c r="BL11" s="1" t="s">
        <v>77</v>
      </c>
      <c r="BM11" s="1" t="s">
        <v>78</v>
      </c>
      <c r="BN11" s="1" t="s">
        <v>79</v>
      </c>
      <c r="BO11" s="1" t="s">
        <v>80</v>
      </c>
      <c r="BP11" s="1" t="s">
        <v>81</v>
      </c>
      <c r="BQ11" s="1" t="s">
        <v>82</v>
      </c>
      <c r="BR11" s="1" t="s">
        <v>83</v>
      </c>
      <c r="BS11" s="1" t="s">
        <v>84</v>
      </c>
      <c r="BT11" s="1" t="s">
        <v>85</v>
      </c>
      <c r="BU11" s="1" t="s">
        <v>86</v>
      </c>
      <c r="BV11" s="1" t="s">
        <v>87</v>
      </c>
      <c r="BW11" s="1" t="s">
        <v>88</v>
      </c>
      <c r="BX11" s="1" t="s">
        <v>89</v>
      </c>
      <c r="BY11" s="1" t="s">
        <v>90</v>
      </c>
      <c r="BZ11" s="1" t="s">
        <v>91</v>
      </c>
      <c r="CA11" s="1" t="s">
        <v>92</v>
      </c>
      <c r="CB11" s="1" t="s">
        <v>93</v>
      </c>
      <c r="CC11" s="1" t="s">
        <v>94</v>
      </c>
      <c r="CD11" s="1" t="s">
        <v>95</v>
      </c>
      <c r="CE11" s="1" t="s">
        <v>96</v>
      </c>
    </row>
    <row r="12" spans="1:83" x14ac:dyDescent="0.25">
      <c r="A12" s="1" t="s">
        <v>97</v>
      </c>
      <c r="B12" s="1" t="s">
        <v>97</v>
      </c>
      <c r="C12" s="1" t="s">
        <v>97</v>
      </c>
      <c r="D12" s="1" t="s">
        <v>97</v>
      </c>
      <c r="E12" s="1" t="s">
        <v>98</v>
      </c>
      <c r="F12" s="1" t="s">
        <v>98</v>
      </c>
      <c r="G12" s="1" t="s">
        <v>98</v>
      </c>
      <c r="H12" s="1" t="s">
        <v>97</v>
      </c>
      <c r="I12" s="1" t="s">
        <v>97</v>
      </c>
      <c r="J12" s="1" t="s">
        <v>97</v>
      </c>
      <c r="K12" s="1" t="s">
        <v>97</v>
      </c>
      <c r="L12" s="1" t="s">
        <v>97</v>
      </c>
      <c r="M12" s="1" t="s">
        <v>97</v>
      </c>
      <c r="N12" s="1" t="s">
        <v>97</v>
      </c>
      <c r="O12" s="1" t="s">
        <v>98</v>
      </c>
      <c r="P12" s="1" t="s">
        <v>98</v>
      </c>
      <c r="Q12" s="1" t="s">
        <v>98</v>
      </c>
      <c r="R12" s="1" t="s">
        <v>97</v>
      </c>
      <c r="S12" s="1" t="s">
        <v>97</v>
      </c>
      <c r="T12" s="1" t="s">
        <v>97</v>
      </c>
      <c r="U12" s="1" t="s">
        <v>97</v>
      </c>
      <c r="V12" s="1" t="s">
        <v>98</v>
      </c>
      <c r="W12" s="1" t="s">
        <v>98</v>
      </c>
      <c r="X12" s="1" t="s">
        <v>98</v>
      </c>
      <c r="Y12" s="1" t="s">
        <v>98</v>
      </c>
      <c r="Z12" s="1" t="s">
        <v>98</v>
      </c>
      <c r="AA12" s="1" t="s">
        <v>97</v>
      </c>
      <c r="AB12" s="1" t="s">
        <v>97</v>
      </c>
      <c r="AC12" s="1" t="s">
        <v>98</v>
      </c>
      <c r="AD12" s="1" t="s">
        <v>98</v>
      </c>
      <c r="AE12" s="1" t="s">
        <v>98</v>
      </c>
      <c r="AF12" s="1" t="s">
        <v>98</v>
      </c>
      <c r="AG12" s="1" t="s">
        <v>97</v>
      </c>
      <c r="AH12" s="1" t="s">
        <v>98</v>
      </c>
      <c r="AI12" s="1" t="s">
        <v>97</v>
      </c>
      <c r="AJ12" s="1" t="s">
        <v>98</v>
      </c>
      <c r="AK12" s="1" t="s">
        <v>97</v>
      </c>
      <c r="AL12" s="1" t="s">
        <v>97</v>
      </c>
      <c r="AM12" s="1" t="s">
        <v>97</v>
      </c>
      <c r="AN12" s="1" t="s">
        <v>97</v>
      </c>
      <c r="AO12" s="1" t="s">
        <v>97</v>
      </c>
      <c r="AP12" s="1" t="s">
        <v>97</v>
      </c>
      <c r="AQ12" s="1" t="s">
        <v>97</v>
      </c>
      <c r="AR12" s="1" t="s">
        <v>97</v>
      </c>
      <c r="AS12" s="1" t="s">
        <v>97</v>
      </c>
      <c r="AT12" s="1" t="s">
        <v>97</v>
      </c>
      <c r="AU12" s="1" t="s">
        <v>97</v>
      </c>
      <c r="AV12" s="1" t="s">
        <v>97</v>
      </c>
      <c r="AW12" s="1" t="s">
        <v>97</v>
      </c>
      <c r="AX12" s="1" t="s">
        <v>97</v>
      </c>
      <c r="AY12" s="1" t="s">
        <v>97</v>
      </c>
      <c r="AZ12" s="1" t="s">
        <v>97</v>
      </c>
      <c r="BA12" s="1" t="s">
        <v>97</v>
      </c>
      <c r="BB12" s="1" t="s">
        <v>97</v>
      </c>
      <c r="BC12" s="1" t="s">
        <v>97</v>
      </c>
      <c r="BD12" s="1" t="s">
        <v>97</v>
      </c>
      <c r="BE12" s="1" t="s">
        <v>97</v>
      </c>
      <c r="BF12" s="1" t="s">
        <v>97</v>
      </c>
      <c r="BG12" s="1" t="s">
        <v>98</v>
      </c>
      <c r="BH12" s="1" t="s">
        <v>98</v>
      </c>
      <c r="BI12" s="1" t="s">
        <v>98</v>
      </c>
      <c r="BJ12" s="1" t="s">
        <v>98</v>
      </c>
      <c r="BK12" s="1" t="s">
        <v>98</v>
      </c>
      <c r="BL12" s="1" t="s">
        <v>98</v>
      </c>
      <c r="BM12" s="1" t="s">
        <v>98</v>
      </c>
      <c r="BN12" s="1" t="s">
        <v>98</v>
      </c>
      <c r="BO12" s="1" t="s">
        <v>98</v>
      </c>
      <c r="BP12" s="1" t="s">
        <v>98</v>
      </c>
      <c r="BQ12" s="1" t="s">
        <v>98</v>
      </c>
      <c r="BR12" s="1" t="s">
        <v>98</v>
      </c>
      <c r="BS12" s="1" t="s">
        <v>98</v>
      </c>
      <c r="BT12" s="1" t="s">
        <v>98</v>
      </c>
      <c r="BU12" s="1" t="s">
        <v>98</v>
      </c>
      <c r="BV12" s="1" t="s">
        <v>98</v>
      </c>
      <c r="BW12" s="1" t="s">
        <v>98</v>
      </c>
      <c r="BX12" s="1" t="s">
        <v>98</v>
      </c>
      <c r="BY12" s="1" t="s">
        <v>98</v>
      </c>
      <c r="BZ12" s="1" t="s">
        <v>98</v>
      </c>
      <c r="CA12" s="1" t="s">
        <v>98</v>
      </c>
      <c r="CB12" s="1" t="s">
        <v>98</v>
      </c>
      <c r="CC12" s="1" t="s">
        <v>98</v>
      </c>
      <c r="CD12" s="1" t="s">
        <v>98</v>
      </c>
      <c r="CE12" s="1" t="s">
        <v>98</v>
      </c>
    </row>
    <row r="13" spans="1:83" x14ac:dyDescent="0.25">
      <c r="A13" s="1" t="s">
        <v>12</v>
      </c>
      <c r="B13" s="1" t="s">
        <v>99</v>
      </c>
    </row>
    <row r="14" spans="1:83" x14ac:dyDescent="0.25">
      <c r="A14" s="1" t="s">
        <v>12</v>
      </c>
      <c r="B14" s="1" t="s">
        <v>100</v>
      </c>
    </row>
    <row r="15" spans="1:83" x14ac:dyDescent="0.25">
      <c r="A15" s="1" t="s">
        <v>12</v>
      </c>
      <c r="B15" s="1" t="s">
        <v>101</v>
      </c>
    </row>
    <row r="16" spans="1:83" x14ac:dyDescent="0.25">
      <c r="A16" s="1" t="s">
        <v>12</v>
      </c>
      <c r="B16" s="1" t="s">
        <v>102</v>
      </c>
    </row>
    <row r="17" spans="1:83" x14ac:dyDescent="0.25">
      <c r="A17" s="1">
        <v>1</v>
      </c>
      <c r="B17" s="1" t="s">
        <v>103</v>
      </c>
      <c r="C17" s="1">
        <v>1868.9999405927956</v>
      </c>
      <c r="D17" s="1">
        <v>1</v>
      </c>
      <c r="E17">
        <f>(AN17-AO17*(1000-AP17)/(1000-AQ17))*BG17</f>
        <v>42.52220118009199</v>
      </c>
      <c r="F17">
        <f>IF(BR17&lt;&gt;0,1/(1/BR17-1/AJ17),0)</f>
        <v>0.71799090102759355</v>
      </c>
      <c r="G17">
        <f>((BU17-BH17/2)*AO17-E17)/(BU17+BH17/2)</f>
        <v>281.36172949542782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t="e">
        <f>CA17/K17</f>
        <v>#DIV/0!</v>
      </c>
      <c r="P17" t="e">
        <f>CC17/M17</f>
        <v>#DIV/0!</v>
      </c>
      <c r="Q17" t="e">
        <f>(M17-N17)/M17</f>
        <v>#DIV/0!</v>
      </c>
      <c r="R17" s="1">
        <v>-1</v>
      </c>
      <c r="S17" s="1">
        <v>0.85</v>
      </c>
      <c r="T17" s="1">
        <v>0.85</v>
      </c>
      <c r="U17" s="1">
        <v>10.276713371276855</v>
      </c>
      <c r="V17">
        <f>(U17*T17+(100-U17)*S17)/100</f>
        <v>0.85</v>
      </c>
      <c r="W17">
        <f>(E17-R17)/CB17</f>
        <v>4.6466160889262136E-2</v>
      </c>
      <c r="X17" t="e">
        <f>(M17-N17)/(M17-L17)</f>
        <v>#DIV/0!</v>
      </c>
      <c r="Y17" t="e">
        <f>(K17-M17)/(K17-L17)</f>
        <v>#DIV/0!</v>
      </c>
      <c r="Z17" t="e">
        <f>(K17-M17)/M17</f>
        <v>#DIV/0!</v>
      </c>
      <c r="AA17" s="1">
        <v>0</v>
      </c>
      <c r="AB17" s="1">
        <v>0.5</v>
      </c>
      <c r="AC17" t="e">
        <f>Q17*AB17*V17*AA17</f>
        <v>#DIV/0!</v>
      </c>
      <c r="AD17">
        <f>BH17*1000</f>
        <v>11.105700781534463</v>
      </c>
      <c r="AE17">
        <f>(BM17-BS17)</f>
        <v>1.6131493270373125</v>
      </c>
      <c r="AF17">
        <f>(AL17+BL17*D17)</f>
        <v>25.572187247368412</v>
      </c>
      <c r="AG17" s="1">
        <v>1</v>
      </c>
      <c r="AH17">
        <f>(AG17*BA17+BB17)</f>
        <v>5</v>
      </c>
      <c r="AI17" s="1">
        <v>1</v>
      </c>
      <c r="AJ17">
        <f>AH17*(AI17+1)*(AI17+1)/(AI17*AI17+1)</f>
        <v>10</v>
      </c>
      <c r="AK17" s="1">
        <v>27.019191741943359</v>
      </c>
      <c r="AL17" s="1">
        <v>26.631631851196289</v>
      </c>
      <c r="AM17" s="1">
        <v>26.933889389038086</v>
      </c>
      <c r="AN17" s="1">
        <v>400.13906860351563</v>
      </c>
      <c r="AO17" s="1">
        <v>390.77392578125</v>
      </c>
      <c r="AP17" s="1">
        <v>14.619773864746094</v>
      </c>
      <c r="AQ17" s="1">
        <v>16.801902770996094</v>
      </c>
      <c r="AR17" s="1">
        <v>40.714427947998047</v>
      </c>
      <c r="AS17" s="1">
        <v>46.791412353515625</v>
      </c>
      <c r="AT17" s="1">
        <v>500.38766479492188</v>
      </c>
      <c r="AU17" s="1">
        <v>1101.932861328125</v>
      </c>
      <c r="AV17" s="1">
        <v>138.63829040527344</v>
      </c>
      <c r="AW17" s="1">
        <v>99.787979125976563</v>
      </c>
      <c r="AX17" s="1">
        <v>3.3228223323822021</v>
      </c>
      <c r="AY17" s="1">
        <v>-9.6255272626876831E-2</v>
      </c>
      <c r="AZ17" s="1">
        <v>0.66666668653488159</v>
      </c>
      <c r="BA17" s="1">
        <v>0</v>
      </c>
      <c r="BB17" s="1">
        <v>5</v>
      </c>
      <c r="BC17" s="1">
        <v>1</v>
      </c>
      <c r="BD17" s="1">
        <v>0</v>
      </c>
      <c r="BE17" s="1">
        <v>0.15999999642372131</v>
      </c>
      <c r="BF17" s="1">
        <v>111115</v>
      </c>
      <c r="BG17">
        <f>AT17*0.000001/(AG17*0.0001)</f>
        <v>5.0038766479492178</v>
      </c>
      <c r="BH17">
        <f>(AQ17-AP17)/(1000-AQ17)*BG17</f>
        <v>1.1105700781534462E-2</v>
      </c>
      <c r="BI17">
        <f>(AL17+273.15)</f>
        <v>299.78163185119627</v>
      </c>
      <c r="BJ17">
        <f>(AK17+273.15)</f>
        <v>300.16919174194334</v>
      </c>
      <c r="BK17">
        <f>(AU17*BC17+AV17*BD17)*BE17</f>
        <v>176.30925387168099</v>
      </c>
      <c r="BL17">
        <f>((BK17+0.00000010773*(BJ17^4-BI17^4))-BH17*44100)/(AH17*56+0.00000043092*BI17^3)</f>
        <v>-1.059444603827876</v>
      </c>
      <c r="BM17">
        <f>0.61365*EXP(17.502*AF17/(240.97+AF17))</f>
        <v>3.2897772500261584</v>
      </c>
      <c r="BN17">
        <f>BM17*1000/AW17</f>
        <v>32.967670844130481</v>
      </c>
      <c r="BO17">
        <f>(BN17-AQ17)</f>
        <v>16.165768073134387</v>
      </c>
      <c r="BP17">
        <f>IF(D17,AL17,(AK17+AL17)/2)</f>
        <v>26.631631851196289</v>
      </c>
      <c r="BQ17">
        <f>0.61365*EXP(17.502*BP17/(240.97+BP17))</f>
        <v>3.5024513007296267</v>
      </c>
      <c r="BR17">
        <f>IF(BO17&lt;&gt;0,(1000-(BN17+AQ17)/2)/BO17*BH17,0)</f>
        <v>0.66989318022163624</v>
      </c>
      <c r="BS17">
        <f>AQ17*AW17/1000</f>
        <v>1.6766279229888459</v>
      </c>
      <c r="BT17">
        <f>(BQ17-BS17)</f>
        <v>1.8258233777407809</v>
      </c>
      <c r="BU17">
        <f>1/(1.6/F17+1.37/AJ17)</f>
        <v>0.42275424026139791</v>
      </c>
      <c r="BV17">
        <f>G17*AW17*0.001</f>
        <v>28.076518389738418</v>
      </c>
      <c r="BW17">
        <f>G17/AO17</f>
        <v>0.72001152311510763</v>
      </c>
      <c r="BX17">
        <f>(1-BH17*AW17/BM17/F17)*100</f>
        <v>53.082078725926564</v>
      </c>
      <c r="BY17">
        <f>(AO17-E17/(AJ17/1.35))</f>
        <v>385.03342862193756</v>
      </c>
      <c r="BZ17">
        <f>E17*BX17/100/BY17</f>
        <v>5.8622619826021169E-2</v>
      </c>
      <c r="CA17">
        <f>(K17-J17)</f>
        <v>0</v>
      </c>
      <c r="CB17">
        <f>AU17*V17</f>
        <v>936.64293212890618</v>
      </c>
      <c r="CC17">
        <f>(M17-L17)</f>
        <v>0</v>
      </c>
      <c r="CD17" t="e">
        <f>(M17-N17)/(M17-J17)</f>
        <v>#DIV/0!</v>
      </c>
      <c r="CE17" t="e">
        <f>(K17-M17)/(K17-J17)</f>
        <v>#DIV/0!</v>
      </c>
    </row>
    <row r="18" spans="1:83" x14ac:dyDescent="0.25">
      <c r="A18" s="1">
        <v>2</v>
      </c>
      <c r="B18" s="1" t="s">
        <v>104</v>
      </c>
      <c r="C18" s="1">
        <v>1871.999940386042</v>
      </c>
      <c r="D18" s="1">
        <v>1</v>
      </c>
      <c r="E18">
        <f>(AN18-AO18*(1000-AP18)/(1000-AQ18))*BG18</f>
        <v>42.533450735858338</v>
      </c>
      <c r="F18">
        <f>IF(BR18&lt;&gt;0,1/(1/BR18-1/AJ18),0)</f>
        <v>0.71831850612351789</v>
      </c>
      <c r="G18">
        <f>((BU18-BH18/2)*AO18-E18)/(BU18+BH18/2)</f>
        <v>281.40352510529107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t="e">
        <f>CA18/K18</f>
        <v>#DIV/0!</v>
      </c>
      <c r="P18" t="e">
        <f>CC18/M18</f>
        <v>#DIV/0!</v>
      </c>
      <c r="Q18" t="e">
        <f>(M18-N18)/M18</f>
        <v>#DIV/0!</v>
      </c>
      <c r="R18" s="1">
        <v>-1</v>
      </c>
      <c r="S18" s="1">
        <v>0.85</v>
      </c>
      <c r="T18" s="1">
        <v>0.85</v>
      </c>
      <c r="U18" s="1">
        <v>10.276713371276855</v>
      </c>
      <c r="V18">
        <f>(U18*T18+(100-U18)*S18)/100</f>
        <v>0.85</v>
      </c>
      <c r="W18">
        <f>(E18-R18)/CB18</f>
        <v>4.648378938853083E-2</v>
      </c>
      <c r="X18" t="e">
        <f>(M18-N18)/(M18-L18)</f>
        <v>#DIV/0!</v>
      </c>
      <c r="Y18" t="e">
        <f>(K18-M18)/(K18-L18)</f>
        <v>#DIV/0!</v>
      </c>
      <c r="Z18" t="e">
        <f>(K18-M18)/M18</f>
        <v>#DIV/0!</v>
      </c>
      <c r="AA18" s="1">
        <v>0</v>
      </c>
      <c r="AB18" s="1">
        <v>0.5</v>
      </c>
      <c r="AC18" t="e">
        <f>Q18*AB18*V18*AA18</f>
        <v>#DIV/0!</v>
      </c>
      <c r="AD18">
        <f>BH18*1000</f>
        <v>11.111071975417357</v>
      </c>
      <c r="AE18">
        <f>(BM18-BS18)</f>
        <v>1.6132557611548031</v>
      </c>
      <c r="AF18">
        <f>(AL18+BL18*D18)</f>
        <v>25.573482530595967</v>
      </c>
      <c r="AG18" s="1">
        <v>1</v>
      </c>
      <c r="AH18">
        <f>(AG18*BA18+BB18)</f>
        <v>5</v>
      </c>
      <c r="AI18" s="1">
        <v>1</v>
      </c>
      <c r="AJ18">
        <f>AH18*(AI18+1)*(AI18+1)/(AI18*AI18+1)</f>
        <v>10</v>
      </c>
      <c r="AK18" s="1">
        <v>27.021903991699219</v>
      </c>
      <c r="AL18" s="1">
        <v>26.6337890625</v>
      </c>
      <c r="AM18" s="1">
        <v>26.936294555664063</v>
      </c>
      <c r="AN18" s="1">
        <v>400.16799926757813</v>
      </c>
      <c r="AO18" s="1">
        <v>390.80047607421875</v>
      </c>
      <c r="AP18" s="1">
        <v>14.620104789733887</v>
      </c>
      <c r="AQ18" s="1">
        <v>16.803205490112305</v>
      </c>
      <c r="AR18" s="1">
        <v>40.709266662597656</v>
      </c>
      <c r="AS18" s="1">
        <v>46.788047790527344</v>
      </c>
      <c r="AT18" s="1">
        <v>500.40615844726563</v>
      </c>
      <c r="AU18" s="1">
        <v>1101.7996826171875</v>
      </c>
      <c r="AV18" s="1">
        <v>87.132095336914063</v>
      </c>
      <c r="AW18" s="1">
        <v>99.788963317871094</v>
      </c>
      <c r="AX18" s="1">
        <v>3.3228223323822021</v>
      </c>
      <c r="AY18" s="1">
        <v>-9.6255272626876831E-2</v>
      </c>
      <c r="AZ18" s="1">
        <v>0.66666668653488159</v>
      </c>
      <c r="BA18" s="1">
        <v>0</v>
      </c>
      <c r="BB18" s="1">
        <v>5</v>
      </c>
      <c r="BC18" s="1">
        <v>1</v>
      </c>
      <c r="BD18" s="1">
        <v>0</v>
      </c>
      <c r="BE18" s="1">
        <v>0.15999999642372131</v>
      </c>
      <c r="BF18" s="1">
        <v>111115</v>
      </c>
      <c r="BG18">
        <f>AT18*0.000001/(AG18*0.0001)</f>
        <v>5.0040615844726561</v>
      </c>
      <c r="BH18">
        <f>(AQ18-AP18)/(1000-AQ18)*BG18</f>
        <v>1.1111071975417356E-2</v>
      </c>
      <c r="BI18">
        <f>(AL18+273.15)</f>
        <v>299.78378906249998</v>
      </c>
      <c r="BJ18">
        <f>(AK18+273.15)</f>
        <v>300.1719039916992</v>
      </c>
      <c r="BK18">
        <f>(AU18*BC18+AV18*BD18)*BE18</f>
        <v>176.28794527840728</v>
      </c>
      <c r="BL18">
        <f>((BK18+0.00000010773*(BJ18^4-BI18^4))-BH18*44100)/(AH18*56+0.00000043092*BI18^3)</f>
        <v>-1.0603065319040343</v>
      </c>
      <c r="BM18">
        <f>0.61365*EXP(17.502*AF18/(240.97+AF18))</f>
        <v>3.29003021743027</v>
      </c>
      <c r="BN18">
        <f>BM18*1000/AW18</f>
        <v>32.969880716669017</v>
      </c>
      <c r="BO18">
        <f>(BN18-AQ18)</f>
        <v>16.166675226556713</v>
      </c>
      <c r="BP18">
        <f>IF(D18,AL18,(AK18+AL18)/2)</f>
        <v>26.6337890625</v>
      </c>
      <c r="BQ18">
        <f>0.61365*EXP(17.502*BP18/(240.97+BP18))</f>
        <v>3.5028963027903122</v>
      </c>
      <c r="BR18">
        <f>IF(BO18&lt;&gt;0,(1000-(BN18+AQ18)/2)/BO18*BH18,0)</f>
        <v>0.67017835466741627</v>
      </c>
      <c r="BS18">
        <f>AQ18*AW18/1000</f>
        <v>1.676774456275467</v>
      </c>
      <c r="BT18">
        <f>(BQ18-BS18)</f>
        <v>1.8261218465148452</v>
      </c>
      <c r="BU18">
        <f>1/(1.6/F18+1.37/AJ18)</f>
        <v>0.42293595795585293</v>
      </c>
      <c r="BV18">
        <f>G18*AW18*0.001</f>
        <v>28.080966044251511</v>
      </c>
      <c r="BW18">
        <f>G18/AO18</f>
        <v>0.72006955552389962</v>
      </c>
      <c r="BX18">
        <f>(1-BH18*AW18/BM18/F18)*100</f>
        <v>53.083940366292914</v>
      </c>
      <c r="BY18">
        <f>(AO18-E18/(AJ18/1.35))</f>
        <v>385.05846022487788</v>
      </c>
      <c r="BZ18">
        <f>E18*BX18/100/BY18</f>
        <v>5.8636373321504461E-2</v>
      </c>
      <c r="CA18">
        <f>(K18-J18)</f>
        <v>0</v>
      </c>
      <c r="CB18">
        <f>AU18*V18</f>
        <v>936.52973022460935</v>
      </c>
      <c r="CC18">
        <f>(M18-L18)</f>
        <v>0</v>
      </c>
      <c r="CD18" t="e">
        <f>(M18-N18)/(M18-J18)</f>
        <v>#DIV/0!</v>
      </c>
      <c r="CE18" t="e">
        <f>(K18-M18)/(K18-J18)</f>
        <v>#DIV/0!</v>
      </c>
    </row>
    <row r="19" spans="1:83" x14ac:dyDescent="0.25">
      <c r="A19" s="1">
        <v>3</v>
      </c>
      <c r="B19" s="1" t="s">
        <v>105</v>
      </c>
      <c r="C19" s="1">
        <v>1875.9999401103705</v>
      </c>
      <c r="D19" s="1">
        <v>1</v>
      </c>
      <c r="E19">
        <f>(AN19-AO19*(1000-AP19)/(1000-AQ19))*BG19</f>
        <v>42.137468759241202</v>
      </c>
      <c r="F19">
        <f>IF(BR19&lt;&gt;0,1/(1/BR19-1/AJ19),0)</f>
        <v>0.71863897521492848</v>
      </c>
      <c r="G19">
        <f>((BU19-BH19/2)*AO19-E19)/(BU19+BH19/2)</f>
        <v>282.39718035020837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t="e">
        <f>CA19/K19</f>
        <v>#DIV/0!</v>
      </c>
      <c r="P19" t="e">
        <f>CC19/M19</f>
        <v>#DIV/0!</v>
      </c>
      <c r="Q19" t="e">
        <f>(M19-N19)/M19</f>
        <v>#DIV/0!</v>
      </c>
      <c r="R19" s="1">
        <v>-1</v>
      </c>
      <c r="S19" s="1">
        <v>0.85</v>
      </c>
      <c r="T19" s="1">
        <v>0.85</v>
      </c>
      <c r="U19" s="1">
        <v>10.276713371276855</v>
      </c>
      <c r="V19">
        <f>(U19*T19+(100-U19)*S19)/100</f>
        <v>0.85</v>
      </c>
      <c r="W19">
        <f>(E19-R19)/CB19</f>
        <v>4.606144051265558E-2</v>
      </c>
      <c r="X19" t="e">
        <f>(M19-N19)/(M19-L19)</f>
        <v>#DIV/0!</v>
      </c>
      <c r="Y19" t="e">
        <f>(K19-M19)/(K19-L19)</f>
        <v>#DIV/0!</v>
      </c>
      <c r="Z19" t="e">
        <f>(K19-M19)/M19</f>
        <v>#DIV/0!</v>
      </c>
      <c r="AA19" s="1">
        <v>0</v>
      </c>
      <c r="AB19" s="1">
        <v>0.5</v>
      </c>
      <c r="AC19" t="e">
        <f>Q19*AB19*V19*AA19</f>
        <v>#DIV/0!</v>
      </c>
      <c r="AD19">
        <f>BH19*1000</f>
        <v>11.121871178390535</v>
      </c>
      <c r="AE19">
        <f>(BM19-BS19)</f>
        <v>1.6141381556358008</v>
      </c>
      <c r="AF19">
        <f>(AL19+BL19*D19)</f>
        <v>25.579235602734467</v>
      </c>
      <c r="AG19" s="1">
        <v>1</v>
      </c>
      <c r="AH19">
        <f>(AG19*BA19+BB19)</f>
        <v>5</v>
      </c>
      <c r="AI19" s="1">
        <v>1</v>
      </c>
      <c r="AJ19">
        <f>AH19*(AI19+1)*(AI19+1)/(AI19*AI19+1)</f>
        <v>10</v>
      </c>
      <c r="AK19" s="1">
        <v>27.025739669799805</v>
      </c>
      <c r="AL19" s="1">
        <v>26.641324996948242</v>
      </c>
      <c r="AM19" s="1">
        <v>26.938711166381836</v>
      </c>
      <c r="AN19" s="1">
        <v>400.123779296875</v>
      </c>
      <c r="AO19" s="1">
        <v>390.83438110351563</v>
      </c>
      <c r="AP19" s="1">
        <v>14.620410919189453</v>
      </c>
      <c r="AQ19" s="1">
        <v>16.805648803710938</v>
      </c>
      <c r="AR19" s="1">
        <v>40.700889587402344</v>
      </c>
      <c r="AS19" s="1">
        <v>46.78424072265625</v>
      </c>
      <c r="AT19" s="1">
        <v>500.40139770507813</v>
      </c>
      <c r="AU19" s="1">
        <v>1101.7884521484375</v>
      </c>
      <c r="AV19" s="1">
        <v>78.518928527832031</v>
      </c>
      <c r="AW19" s="1">
        <v>99.788818359375</v>
      </c>
      <c r="AX19" s="1">
        <v>3.3228223323822021</v>
      </c>
      <c r="AY19" s="1">
        <v>-9.6255272626876831E-2</v>
      </c>
      <c r="AZ19" s="1">
        <v>0.66666668653488159</v>
      </c>
      <c r="BA19" s="1">
        <v>0</v>
      </c>
      <c r="BB19" s="1">
        <v>5</v>
      </c>
      <c r="BC19" s="1">
        <v>1</v>
      </c>
      <c r="BD19" s="1">
        <v>0</v>
      </c>
      <c r="BE19" s="1">
        <v>0.15999999642372131</v>
      </c>
      <c r="BF19" s="1">
        <v>111115</v>
      </c>
      <c r="BG19">
        <f>AT19*0.000001/(AG19*0.0001)</f>
        <v>5.0040139770507812</v>
      </c>
      <c r="BH19">
        <f>(AQ19-AP19)/(1000-AQ19)*BG19</f>
        <v>1.1121871178390535E-2</v>
      </c>
      <c r="BI19">
        <f>(AL19+273.15)</f>
        <v>299.79132499694822</v>
      </c>
      <c r="BJ19">
        <f>(AK19+273.15)</f>
        <v>300.17573966979978</v>
      </c>
      <c r="BK19">
        <f>(AU19*BC19+AV19*BD19)*BE19</f>
        <v>176.28614840344744</v>
      </c>
      <c r="BL19">
        <f>((BK19+0.00000010773*(BJ19^4-BI19^4))-BH19*44100)/(AH19*56+0.00000043092*BI19^3)</f>
        <v>-1.0620893942137741</v>
      </c>
      <c r="BM19">
        <f>0.61365*EXP(17.502*AF19/(240.97+AF19))</f>
        <v>3.2911539915207593</v>
      </c>
      <c r="BN19">
        <f>BM19*1000/AW19</f>
        <v>32.98119013362944</v>
      </c>
      <c r="BO19">
        <f>(BN19-AQ19)</f>
        <v>16.175541329918502</v>
      </c>
      <c r="BP19">
        <f>IF(D19,AL19,(AK19+AL19)/2)</f>
        <v>26.641324996948242</v>
      </c>
      <c r="BQ19">
        <f>0.61365*EXP(17.502*BP19/(240.97+BP19))</f>
        <v>3.5044512465214508</v>
      </c>
      <c r="BR19">
        <f>IF(BO19&lt;&gt;0,(1000-(BN19+AQ19)/2)/BO19*BH19,0)</f>
        <v>0.67045730048065022</v>
      </c>
      <c r="BS19">
        <f>AQ19*AW19/1000</f>
        <v>1.6770158358849585</v>
      </c>
      <c r="BT19">
        <f>(BQ19-BS19)</f>
        <v>1.8274354106364923</v>
      </c>
      <c r="BU19">
        <f>1/(1.6/F19+1.37/AJ19)</f>
        <v>0.4231137081219738</v>
      </c>
      <c r="BV19">
        <f>G19*AW19*0.001</f>
        <v>28.180080935166608</v>
      </c>
      <c r="BW19">
        <f>G19/AO19</f>
        <v>0.72254948388333629</v>
      </c>
      <c r="BX19">
        <f>(1-BH19*AW19/BM19/F19)*100</f>
        <v>53.07537940201982</v>
      </c>
      <c r="BY19">
        <f>(AO19-E19/(AJ19/1.35))</f>
        <v>385.14582282101804</v>
      </c>
      <c r="BZ19">
        <f>E19*BX19/100/BY19</f>
        <v>5.8067931908398117E-2</v>
      </c>
      <c r="CA19">
        <f>(K19-J19)</f>
        <v>0</v>
      </c>
      <c r="CB19">
        <f>AU19*V19</f>
        <v>936.52018432617183</v>
      </c>
      <c r="CC19">
        <f>(M19-L19)</f>
        <v>0</v>
      </c>
      <c r="CD19" t="e">
        <f>(M19-N19)/(M19-J19)</f>
        <v>#DIV/0!</v>
      </c>
      <c r="CE19" t="e">
        <f>(K19-M19)/(K19-J19)</f>
        <v>#DIV/0!</v>
      </c>
    </row>
    <row r="20" spans="1:83" x14ac:dyDescent="0.25">
      <c r="A20" s="1" t="s">
        <v>12</v>
      </c>
      <c r="B20" s="1" t="s">
        <v>106</v>
      </c>
    </row>
    <row r="21" spans="1:83" x14ac:dyDescent="0.25">
      <c r="A21" s="1">
        <v>4</v>
      </c>
      <c r="B21" s="1" t="s">
        <v>107</v>
      </c>
      <c r="C21" s="1">
        <v>2985.9998636115342</v>
      </c>
      <c r="D21" s="1">
        <v>1</v>
      </c>
      <c r="E21">
        <f>(AN21-AO21*(1000-AP21)/(1000-AQ21))*BG21</f>
        <v>9.7591614517766665</v>
      </c>
      <c r="F21">
        <f>IF(BR21&lt;&gt;0,1/(1/BR21-1/AJ21),0)</f>
        <v>0.1307417465437466</v>
      </c>
      <c r="G21">
        <f>((BU21-BH21/2)*AO21-E21)/(BU21+BH21/2)</f>
        <v>268.01153141871526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t="e">
        <f>CA21/K21</f>
        <v>#DIV/0!</v>
      </c>
      <c r="P21" t="e">
        <f>CC21/M21</f>
        <v>#DIV/0!</v>
      </c>
      <c r="Q21" t="e">
        <f>(M21-N21)/M21</f>
        <v>#DIV/0!</v>
      </c>
      <c r="R21" s="1">
        <v>-1</v>
      </c>
      <c r="S21" s="1">
        <v>0.85</v>
      </c>
      <c r="T21" s="1">
        <v>0.85</v>
      </c>
      <c r="U21" s="1">
        <v>9.8669443130493164</v>
      </c>
      <c r="V21">
        <f>(U21*T21+(100-U21)*S21)/100</f>
        <v>0.84999999999999987</v>
      </c>
      <c r="W21">
        <f>(E21-R21)/CB21</f>
        <v>1.1482231428437606E-2</v>
      </c>
      <c r="X21" t="e">
        <f>(M21-N21)/(M21-L21)</f>
        <v>#DIV/0!</v>
      </c>
      <c r="Y21" t="e">
        <f>(K21-M21)/(K21-L21)</f>
        <v>#DIV/0!</v>
      </c>
      <c r="Z21" t="e">
        <f>(K21-M21)/M21</f>
        <v>#DIV/0!</v>
      </c>
      <c r="AA21" s="1">
        <v>0</v>
      </c>
      <c r="AB21" s="1">
        <v>0.5</v>
      </c>
      <c r="AC21" t="e">
        <f>Q21*AB21*V21*AA21</f>
        <v>#DIV/0!</v>
      </c>
      <c r="AD21">
        <f>BH21*1000</f>
        <v>2.2114591972094875</v>
      </c>
      <c r="AE21">
        <f>(BM21-BS21)</f>
        <v>1.6705734872458917</v>
      </c>
      <c r="AF21">
        <f>(AL21+BL21*D21)</f>
        <v>24.718103254837221</v>
      </c>
      <c r="AG21" s="1">
        <v>1</v>
      </c>
      <c r="AH21">
        <f>(AG21*BA21+BB21)</f>
        <v>5</v>
      </c>
      <c r="AI21" s="1">
        <v>1</v>
      </c>
      <c r="AJ21">
        <f>AH21*(AI21+1)*(AI21+1)/(AI21*AI21+1)</f>
        <v>10</v>
      </c>
      <c r="AK21" s="1">
        <v>24.870962142944336</v>
      </c>
      <c r="AL21" s="1">
        <v>24.430234909057617</v>
      </c>
      <c r="AM21" s="1">
        <v>24.921577453613281</v>
      </c>
      <c r="AN21" s="1">
        <v>400.01766967773438</v>
      </c>
      <c r="AO21" s="1">
        <v>397.89157104492188</v>
      </c>
      <c r="AP21" s="1">
        <v>14.15699291229248</v>
      </c>
      <c r="AQ21" s="1">
        <v>14.59247875213623</v>
      </c>
      <c r="AR21" s="1">
        <v>44.76922607421875</v>
      </c>
      <c r="AS21" s="1">
        <v>46.146381378173828</v>
      </c>
      <c r="AT21" s="1">
        <v>500.40399169921875</v>
      </c>
      <c r="AU21" s="1">
        <v>1102.384765625</v>
      </c>
      <c r="AV21" s="1">
        <v>142.62495422363281</v>
      </c>
      <c r="AW21" s="1">
        <v>99.781257629394531</v>
      </c>
      <c r="AX21" s="1">
        <v>3.3228223323822021</v>
      </c>
      <c r="AY21" s="1">
        <v>-9.6255272626876831E-2</v>
      </c>
      <c r="AZ21" s="1">
        <v>0.66666668653488159</v>
      </c>
      <c r="BA21" s="1">
        <v>0</v>
      </c>
      <c r="BB21" s="1">
        <v>5</v>
      </c>
      <c r="BC21" s="1">
        <v>1</v>
      </c>
      <c r="BD21" s="1">
        <v>0</v>
      </c>
      <c r="BE21" s="1">
        <v>0.15999999642372131</v>
      </c>
      <c r="BF21" s="1">
        <v>111115</v>
      </c>
      <c r="BG21">
        <f>AT21*0.000001/(AG21*0.0001)</f>
        <v>5.0040399169921868</v>
      </c>
      <c r="BH21">
        <f>(AQ21-AP21)/(1000-AQ21)*BG21</f>
        <v>2.2114591972094873E-3</v>
      </c>
      <c r="BI21">
        <f>(AL21+273.15)</f>
        <v>297.58023490905759</v>
      </c>
      <c r="BJ21">
        <f>(AK21+273.15)</f>
        <v>298.02096214294431</v>
      </c>
      <c r="BK21">
        <f>(AU21*BC21+AV21*BD21)*BE21</f>
        <v>176.38155855756486</v>
      </c>
      <c r="BL21">
        <f>((BK21+0.00000010773*(BJ21^4-BI21^4))-BH21*44100)/(AH21*56+0.00000043092*BI21^3)</f>
        <v>0.28786834577960291</v>
      </c>
      <c r="BM21">
        <f>0.61365*EXP(17.502*AF21/(240.97+AF21))</f>
        <v>3.1266293690642626</v>
      </c>
      <c r="BN21">
        <f>BM21*1000/AW21</f>
        <v>31.3348362542906</v>
      </c>
      <c r="BO21">
        <f>(BN21-AQ21)</f>
        <v>16.74235750215437</v>
      </c>
      <c r="BP21">
        <f>IF(D21,AL21,(AK21+AL21)/2)</f>
        <v>24.430234909057617</v>
      </c>
      <c r="BQ21">
        <f>0.61365*EXP(17.502*BP21/(240.97+BP21))</f>
        <v>3.0732572822839552</v>
      </c>
      <c r="BR21">
        <f>IF(BO21&lt;&gt;0,(1000-(BN21+AQ21)/2)/BO21*BH21,0)</f>
        <v>0.12905446591642819</v>
      </c>
      <c r="BS21">
        <f>AQ21*AW21/1000</f>
        <v>1.4560558818183709</v>
      </c>
      <c r="BT21">
        <f>(BQ21-BS21)</f>
        <v>1.6172014004655844</v>
      </c>
      <c r="BU21">
        <f>1/(1.6/F21+1.37/AJ21)</f>
        <v>8.0808954572075084E-2</v>
      </c>
      <c r="BV21">
        <f>G21*AW21*0.001</f>
        <v>26.742527664139395</v>
      </c>
      <c r="BW21">
        <f>G21/AO21</f>
        <v>0.67357931386904601</v>
      </c>
      <c r="BX21">
        <f>(1-BH21*AW21/BM21/F21)*100</f>
        <v>46.019460724161775</v>
      </c>
      <c r="BY21">
        <f>(AO21-E21/(AJ21/1.35))</f>
        <v>396.57408424893202</v>
      </c>
      <c r="BZ21">
        <f>E21*BX21/100/BY21</f>
        <v>1.1324778016731922E-2</v>
      </c>
      <c r="CA21">
        <f>(K21-J21)</f>
        <v>0</v>
      </c>
      <c r="CB21">
        <f>AU21*V21</f>
        <v>937.02705078124984</v>
      </c>
      <c r="CC21">
        <f>(M21-L21)</f>
        <v>0</v>
      </c>
      <c r="CD21" t="e">
        <f>(M21-N21)/(M21-J21)</f>
        <v>#DIV/0!</v>
      </c>
      <c r="CE21" t="e">
        <f>(K21-M21)/(K21-J21)</f>
        <v>#DIV/0!</v>
      </c>
    </row>
    <row r="22" spans="1:83" x14ac:dyDescent="0.25">
      <c r="A22" s="1">
        <v>5</v>
      </c>
      <c r="B22" s="1" t="s">
        <v>108</v>
      </c>
      <c r="C22" s="1">
        <v>2987.9998634736985</v>
      </c>
      <c r="D22" s="1">
        <v>1</v>
      </c>
      <c r="E22">
        <f>(AN22-AO22*(1000-AP22)/(1000-AQ22))*BG22</f>
        <v>9.2753115232810188</v>
      </c>
      <c r="F22">
        <f>IF(BR22&lt;&gt;0,1/(1/BR22-1/AJ22),0)</f>
        <v>0.13078546665322324</v>
      </c>
      <c r="G22">
        <f>((BU22-BH22/2)*AO22-E22)/(BU22+BH22/2)</f>
        <v>273.95027187968282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t="e">
        <f>CA22/K22</f>
        <v>#DIV/0!</v>
      </c>
      <c r="P22" t="e">
        <f>CC22/M22</f>
        <v>#DIV/0!</v>
      </c>
      <c r="Q22" t="e">
        <f>(M22-N22)/M22</f>
        <v>#DIV/0!</v>
      </c>
      <c r="R22" s="1">
        <v>-1</v>
      </c>
      <c r="S22" s="1">
        <v>0.85</v>
      </c>
      <c r="T22" s="1">
        <v>0.85</v>
      </c>
      <c r="U22" s="1">
        <v>9.9078531265258789</v>
      </c>
      <c r="V22">
        <f>(U22*T22+(100-U22)*S22)/100</f>
        <v>0.85</v>
      </c>
      <c r="W22">
        <f>(E22-R22)/CB22</f>
        <v>1.1012808251118363E-2</v>
      </c>
      <c r="X22" t="e">
        <f>(M22-N22)/(M22-L22)</f>
        <v>#DIV/0!</v>
      </c>
      <c r="Y22" t="e">
        <f>(K22-M22)/(K22-L22)</f>
        <v>#DIV/0!</v>
      </c>
      <c r="Z22" t="e">
        <f>(K22-M22)/M22</f>
        <v>#DIV/0!</v>
      </c>
      <c r="AA22" s="1">
        <v>0</v>
      </c>
      <c r="AB22" s="1">
        <v>0.5</v>
      </c>
      <c r="AC22" t="e">
        <f>Q22*AB22*V22*AA22</f>
        <v>#DIV/0!</v>
      </c>
      <c r="AD22">
        <f>BH22*1000</f>
        <v>2.2114186558899003</v>
      </c>
      <c r="AE22">
        <f>(BM22-BS22)</f>
        <v>1.669992323367846</v>
      </c>
      <c r="AF22">
        <f>(AL22+BL22*D22)</f>
        <v>24.714940543425833</v>
      </c>
      <c r="AG22" s="1">
        <v>1</v>
      </c>
      <c r="AH22">
        <f>(AG22*BA22+BB22)</f>
        <v>5</v>
      </c>
      <c r="AI22" s="1">
        <v>1</v>
      </c>
      <c r="AJ22">
        <f>AH22*(AI22+1)*(AI22+1)/(AI22*AI22+1)</f>
        <v>10</v>
      </c>
      <c r="AK22" s="1">
        <v>24.867591857910156</v>
      </c>
      <c r="AL22" s="1">
        <v>24.429759979248047</v>
      </c>
      <c r="AM22" s="1">
        <v>24.917234420776367</v>
      </c>
      <c r="AN22" s="1">
        <v>399.91213989257813</v>
      </c>
      <c r="AO22" s="1">
        <v>397.88272094726563</v>
      </c>
      <c r="AP22" s="1">
        <v>14.156938552856445</v>
      </c>
      <c r="AQ22" s="1">
        <v>14.59242057800293</v>
      </c>
      <c r="AR22" s="1">
        <v>44.777942657470703</v>
      </c>
      <c r="AS22" s="1">
        <v>46.155361175537109</v>
      </c>
      <c r="AT22" s="1">
        <v>500.39923095703125</v>
      </c>
      <c r="AU22" s="1">
        <v>1097.6856689453125</v>
      </c>
      <c r="AV22" s="1">
        <v>118.65750885009766</v>
      </c>
      <c r="AW22" s="1">
        <v>99.780998229980469</v>
      </c>
      <c r="AX22" s="1">
        <v>3.3228223323822021</v>
      </c>
      <c r="AY22" s="1">
        <v>-9.6255272626876831E-2</v>
      </c>
      <c r="AZ22" s="1">
        <v>0.66666668653488159</v>
      </c>
      <c r="BA22" s="1">
        <v>0</v>
      </c>
      <c r="BB22" s="1">
        <v>5</v>
      </c>
      <c r="BC22" s="1">
        <v>1</v>
      </c>
      <c r="BD22" s="1">
        <v>0</v>
      </c>
      <c r="BE22" s="1">
        <v>0.15999999642372131</v>
      </c>
      <c r="BF22" s="1">
        <v>111115</v>
      </c>
      <c r="BG22">
        <f>AT22*0.000001/(AG22*0.0001)</f>
        <v>5.0039923095703118</v>
      </c>
      <c r="BH22">
        <f>(AQ22-AP22)/(1000-AQ22)*BG22</f>
        <v>2.2114186558899003E-3</v>
      </c>
      <c r="BI22">
        <f>(AL22+273.15)</f>
        <v>297.57975997924802</v>
      </c>
      <c r="BJ22">
        <f>(AK22+273.15)</f>
        <v>298.01759185791013</v>
      </c>
      <c r="BK22">
        <f>(AU22*BC22+AV22*BD22)*BE22</f>
        <v>175.62970310562014</v>
      </c>
      <c r="BL22">
        <f>((BK22+0.00000010773*(BJ22^4-BI22^4))-BH22*44100)/(AH22*56+0.00000043092*BI22^3)</f>
        <v>0.28518056417778576</v>
      </c>
      <c r="BM22">
        <f>0.61365*EXP(17.502*AF22/(240.97+AF22))</f>
        <v>3.1260386152326869</v>
      </c>
      <c r="BN22">
        <f>BM22*1000/AW22</f>
        <v>31.328997210747776</v>
      </c>
      <c r="BO22">
        <f>(BN22-AQ22)</f>
        <v>16.736576632744846</v>
      </c>
      <c r="BP22">
        <f>IF(D22,AL22,(AK22+AL22)/2)</f>
        <v>24.429759979248047</v>
      </c>
      <c r="BQ22">
        <f>0.61365*EXP(17.502*BP22/(240.97+BP22))</f>
        <v>3.0731698904199947</v>
      </c>
      <c r="BR22">
        <f>IF(BO22&lt;&gt;0,(1000-(BN22+AQ22)/2)/BO22*BH22,0)</f>
        <v>0.12909706466859883</v>
      </c>
      <c r="BS22">
        <f>AQ22*AW22/1000</f>
        <v>1.4560462918648409</v>
      </c>
      <c r="BT22">
        <f>(BQ22-BS22)</f>
        <v>1.6171235985551538</v>
      </c>
      <c r="BU22">
        <f>1/(1.6/F22+1.37/AJ22)</f>
        <v>8.0835677868415584E-2</v>
      </c>
      <c r="BV22">
        <f>G22*AW22*0.001</f>
        <v>27.335031593529301</v>
      </c>
      <c r="BW22">
        <f>G22/AO22</f>
        <v>0.68852015294223223</v>
      </c>
      <c r="BX22">
        <f>(1-BH22*AW22/BM22/F22)*100</f>
        <v>46.028437821421434</v>
      </c>
      <c r="BY22">
        <f>(AO22-E22/(AJ22/1.35))</f>
        <v>396.6305538916227</v>
      </c>
      <c r="BZ22">
        <f>E22*BX22/100/BY22</f>
        <v>1.0763873219921177E-2</v>
      </c>
      <c r="CA22">
        <f>(K22-J22)</f>
        <v>0</v>
      </c>
      <c r="CB22">
        <f>AU22*V22</f>
        <v>933.03281860351558</v>
      </c>
      <c r="CC22">
        <f>(M22-L22)</f>
        <v>0</v>
      </c>
      <c r="CD22" t="e">
        <f>(M22-N22)/(M22-J22)</f>
        <v>#DIV/0!</v>
      </c>
      <c r="CE22" t="e">
        <f>(K22-M22)/(K22-J22)</f>
        <v>#DIV/0!</v>
      </c>
    </row>
    <row r="23" spans="1:83" x14ac:dyDescent="0.25">
      <c r="A23" s="1">
        <v>6</v>
      </c>
      <c r="B23" s="1" t="s">
        <v>109</v>
      </c>
      <c r="C23" s="1">
        <v>2989.9998633358628</v>
      </c>
      <c r="D23" s="1">
        <v>1</v>
      </c>
      <c r="E23">
        <f>(AN23-AO23*(1000-AP23)/(1000-AQ23))*BG23</f>
        <v>10.066734769744007</v>
      </c>
      <c r="F23">
        <f>IF(BR23&lt;&gt;0,1/(1/BR23-1/AJ23),0)</f>
        <v>0.13089225442526109</v>
      </c>
      <c r="G23">
        <f>((BU23-BH23/2)*AO23-E23)/(BU23+BH23/2)</f>
        <v>264.33443113803753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t="e">
        <f>CA23/K23</f>
        <v>#DIV/0!</v>
      </c>
      <c r="P23" t="e">
        <f>CC23/M23</f>
        <v>#DIV/0!</v>
      </c>
      <c r="Q23" t="e">
        <f>(M23-N23)/M23</f>
        <v>#DIV/0!</v>
      </c>
      <c r="R23" s="1">
        <v>-1</v>
      </c>
      <c r="S23" s="1">
        <v>0.85</v>
      </c>
      <c r="T23" s="1">
        <v>0.85</v>
      </c>
      <c r="U23" s="1">
        <v>9.8669443130493164</v>
      </c>
      <c r="V23">
        <f>(U23*T23+(100-U23)*S23)/100</f>
        <v>0.84999999999999987</v>
      </c>
      <c r="W23">
        <f>(E23-R23)/CB23</f>
        <v>1.1815504583903678E-2</v>
      </c>
      <c r="X23" t="e">
        <f>(M23-N23)/(M23-L23)</f>
        <v>#DIV/0!</v>
      </c>
      <c r="Y23" t="e">
        <f>(K23-M23)/(K23-L23)</f>
        <v>#DIV/0!</v>
      </c>
      <c r="Z23" t="e">
        <f>(K23-M23)/M23</f>
        <v>#DIV/0!</v>
      </c>
      <c r="AA23" s="1">
        <v>0</v>
      </c>
      <c r="AB23" s="1">
        <v>0.5</v>
      </c>
      <c r="AC23" t="e">
        <f>Q23*AB23*V23*AA23</f>
        <v>#DIV/0!</v>
      </c>
      <c r="AD23">
        <f>BH23*1000</f>
        <v>2.2142157930251876</v>
      </c>
      <c r="AE23">
        <f>(BM23-BS23)</f>
        <v>1.6707318291678175</v>
      </c>
      <c r="AF23">
        <f>(AL23+BL23*D23)</f>
        <v>24.719193125514128</v>
      </c>
      <c r="AG23" s="1">
        <v>1</v>
      </c>
      <c r="AH23">
        <f>(AG23*BA23+BB23)</f>
        <v>5</v>
      </c>
      <c r="AI23" s="1">
        <v>1</v>
      </c>
      <c r="AJ23">
        <f>AH23*(AI23+1)*(AI23+1)/(AI23*AI23+1)</f>
        <v>10</v>
      </c>
      <c r="AK23" s="1">
        <v>24.864309310913086</v>
      </c>
      <c r="AL23" s="1">
        <v>24.432342529296875</v>
      </c>
      <c r="AM23" s="1">
        <v>24.913135528564453</v>
      </c>
      <c r="AN23" s="1">
        <v>400.01657104492188</v>
      </c>
      <c r="AO23" s="1">
        <v>397.82879638671875</v>
      </c>
      <c r="AP23" s="1">
        <v>14.157099723815918</v>
      </c>
      <c r="AQ23" s="1">
        <v>14.593132019042969</v>
      </c>
      <c r="AR23" s="1">
        <v>44.786727905273438</v>
      </c>
      <c r="AS23" s="1">
        <v>46.1661376953125</v>
      </c>
      <c r="AT23" s="1">
        <v>500.39950561523438</v>
      </c>
      <c r="AU23" s="1">
        <v>1101.91552734375</v>
      </c>
      <c r="AV23" s="1">
        <v>109.80272674560547</v>
      </c>
      <c r="AW23" s="1">
        <v>99.779891967773438</v>
      </c>
      <c r="AX23" s="1">
        <v>3.3228223323822021</v>
      </c>
      <c r="AY23" s="1">
        <v>-9.6255272626876831E-2</v>
      </c>
      <c r="AZ23" s="1">
        <v>0.66666668653488159</v>
      </c>
      <c r="BA23" s="1">
        <v>0</v>
      </c>
      <c r="BB23" s="1">
        <v>5</v>
      </c>
      <c r="BC23" s="1">
        <v>1</v>
      </c>
      <c r="BD23" s="1">
        <v>0</v>
      </c>
      <c r="BE23" s="1">
        <v>0.15999999642372131</v>
      </c>
      <c r="BF23" s="1">
        <v>111115</v>
      </c>
      <c r="BG23">
        <f>AT23*0.000001/(AG23*0.0001)</f>
        <v>5.003995056152343</v>
      </c>
      <c r="BH23">
        <f>(AQ23-AP23)/(1000-AQ23)*BG23</f>
        <v>2.2142157930251875E-3</v>
      </c>
      <c r="BI23">
        <f>(AL23+273.15)</f>
        <v>297.58234252929685</v>
      </c>
      <c r="BJ23">
        <f>(AK23+273.15)</f>
        <v>298.01430931091306</v>
      </c>
      <c r="BK23">
        <f>(AU23*BC23+AV23*BD23)*BE23</f>
        <v>176.30648043424299</v>
      </c>
      <c r="BL23">
        <f>((BK23+0.00000010773*(BJ23^4-BI23^4))-BH23*44100)/(AH23*56+0.00000043092*BI23^3)</f>
        <v>0.28685059621725167</v>
      </c>
      <c r="BM23">
        <f>0.61365*EXP(17.502*AF23/(240.97+AF23))</f>
        <v>3.1268329654993803</v>
      </c>
      <c r="BN23">
        <f>BM23*1000/AW23</f>
        <v>31.337305581662427</v>
      </c>
      <c r="BO23">
        <f>(BN23-AQ23)</f>
        <v>16.744173562619459</v>
      </c>
      <c r="BP23">
        <f>IF(D23,AL23,(AK23+AL23)/2)</f>
        <v>24.432342529296875</v>
      </c>
      <c r="BQ23">
        <f>0.61365*EXP(17.502*BP23/(240.97+BP23))</f>
        <v>3.0736451318278948</v>
      </c>
      <c r="BR23">
        <f>IF(BO23&lt;&gt;0,(1000-(BN23+AQ23)/2)/BO23*BH23,0)</f>
        <v>0.12920111194360617</v>
      </c>
      <c r="BS23">
        <f>AQ23*AW23/1000</f>
        <v>1.4561011363315628</v>
      </c>
      <c r="BT23">
        <f>(BQ23-BS23)</f>
        <v>1.617543995496332</v>
      </c>
      <c r="BU23">
        <f>1/(1.6/F23+1.37/AJ23)</f>
        <v>8.0900949546435064E-2</v>
      </c>
      <c r="BV23">
        <f>G23*AW23*0.001</f>
        <v>26.375260982316231</v>
      </c>
      <c r="BW23">
        <f>G23/AO23</f>
        <v>0.664442678707162</v>
      </c>
      <c r="BX23">
        <f>(1-BH23*AW23/BM23/F23)*100</f>
        <v>46.018575152784003</v>
      </c>
      <c r="BY23">
        <f>(AO23-E23/(AJ23/1.35))</f>
        <v>396.46978719280332</v>
      </c>
      <c r="BZ23">
        <f>E23*BX23/100/BY23</f>
        <v>1.1684542063714087E-2</v>
      </c>
      <c r="CA23">
        <f>(K23-J23)</f>
        <v>0</v>
      </c>
      <c r="CB23">
        <f>AU23*V23</f>
        <v>936.62819824218741</v>
      </c>
      <c r="CC23">
        <f>(M23-L23)</f>
        <v>0</v>
      </c>
      <c r="CD23" t="e">
        <f>(M23-N23)/(M23-J23)</f>
        <v>#DIV/0!</v>
      </c>
      <c r="CE23" t="e">
        <f>(K23-M23)/(K23-J23)</f>
        <v>#DIV/0!</v>
      </c>
    </row>
    <row r="24" spans="1:83" x14ac:dyDescent="0.25">
      <c r="A24" s="1" t="s">
        <v>12</v>
      </c>
      <c r="B24" s="1" t="s">
        <v>110</v>
      </c>
    </row>
    <row r="25" spans="1:83" x14ac:dyDescent="0.25">
      <c r="A25" s="1">
        <v>7</v>
      </c>
      <c r="B25" s="1" t="s">
        <v>111</v>
      </c>
      <c r="C25" s="1">
        <v>4537.4997566854581</v>
      </c>
      <c r="D25" s="1">
        <v>1</v>
      </c>
      <c r="E25">
        <f>(AN25-AO25*(1000-AP25)/(1000-AQ25))*BG25</f>
        <v>23.940350598572905</v>
      </c>
      <c r="F25">
        <f>IF(BR25&lt;&gt;0,1/(1/BR25-1/AJ25),0)</f>
        <v>0.41931876411869257</v>
      </c>
      <c r="G25">
        <f>((BU25-BH25/2)*AO25-E25)/(BU25+BH25/2)</f>
        <v>292.20457086481292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t="e">
        <f>CA25/K25</f>
        <v>#DIV/0!</v>
      </c>
      <c r="P25" t="e">
        <f>CC25/M25</f>
        <v>#DIV/0!</v>
      </c>
      <c r="Q25" t="e">
        <f>(M25-N25)/M25</f>
        <v>#DIV/0!</v>
      </c>
      <c r="R25" s="1">
        <v>-1</v>
      </c>
      <c r="S25" s="1">
        <v>0.85</v>
      </c>
      <c r="T25" s="1">
        <v>0.85</v>
      </c>
      <c r="U25" s="1">
        <v>9.9491033554077148</v>
      </c>
      <c r="V25">
        <f>(U25*T25+(100-U25)*S25)/100</f>
        <v>0.84999999999999987</v>
      </c>
      <c r="W25">
        <f>(E25-R25)/CB25</f>
        <v>2.6666167059932831E-2</v>
      </c>
      <c r="X25" t="e">
        <f>(M25-N25)/(M25-L25)</f>
        <v>#DIV/0!</v>
      </c>
      <c r="Y25" t="e">
        <f>(K25-M25)/(K25-L25)</f>
        <v>#DIV/0!</v>
      </c>
      <c r="Z25" t="e">
        <f>(K25-M25)/M25</f>
        <v>#DIV/0!</v>
      </c>
      <c r="AA25" s="1">
        <v>0</v>
      </c>
      <c r="AB25" s="1">
        <v>0.5</v>
      </c>
      <c r="AC25" t="e">
        <f>Q25*AB25*V25*AA25</f>
        <v>#DIV/0!</v>
      </c>
      <c r="AD25">
        <f>BH25*1000</f>
        <v>5.8297063064053738</v>
      </c>
      <c r="AE25">
        <f>(BM25-BS25)</f>
        <v>1.4119586927158772</v>
      </c>
      <c r="AF25">
        <f>(AL25+BL25*D25)</f>
        <v>23.989428111423045</v>
      </c>
      <c r="AG25" s="1">
        <v>1</v>
      </c>
      <c r="AH25">
        <f>(AG25*BA25+BB25)</f>
        <v>5</v>
      </c>
      <c r="AI25" s="1">
        <v>1</v>
      </c>
      <c r="AJ25">
        <f>AH25*(AI25+1)*(AI25+1)/(AI25*AI25+1)</f>
        <v>10</v>
      </c>
      <c r="AK25" s="1">
        <v>24.38262939453125</v>
      </c>
      <c r="AL25" s="1">
        <v>24.262924194335938</v>
      </c>
      <c r="AM25" s="1">
        <v>24.324491500854492</v>
      </c>
      <c r="AN25" s="1">
        <v>399.99258422851563</v>
      </c>
      <c r="AO25" s="1">
        <v>394.74868774414063</v>
      </c>
      <c r="AP25" s="1">
        <v>14.702816963195801</v>
      </c>
      <c r="AQ25" s="1">
        <v>15.849310874938965</v>
      </c>
      <c r="AR25" s="1">
        <v>47.862197875976563</v>
      </c>
      <c r="AS25" s="1">
        <v>51.594390869140625</v>
      </c>
      <c r="AT25" s="1">
        <v>500.42214965820313</v>
      </c>
      <c r="AU25" s="1">
        <v>1100.3302001953125</v>
      </c>
      <c r="AV25" s="1">
        <v>142.51539611816406</v>
      </c>
      <c r="AW25" s="1">
        <v>99.759185791015625</v>
      </c>
      <c r="AX25" s="1">
        <v>3.3228223323822021</v>
      </c>
      <c r="AY25" s="1">
        <v>-9.6255272626876831E-2</v>
      </c>
      <c r="AZ25" s="1">
        <v>0.66666668653488159</v>
      </c>
      <c r="BA25" s="1">
        <v>0</v>
      </c>
      <c r="BB25" s="1">
        <v>5</v>
      </c>
      <c r="BC25" s="1">
        <v>1</v>
      </c>
      <c r="BD25" s="1">
        <v>0</v>
      </c>
      <c r="BE25" s="1">
        <v>0.15999999642372131</v>
      </c>
      <c r="BF25" s="1">
        <v>111115</v>
      </c>
      <c r="BG25">
        <f>AT25*0.000001/(AG25*0.0001)</f>
        <v>5.0042214965820309</v>
      </c>
      <c r="BH25">
        <f>(AQ25-AP25)/(1000-AQ25)*BG25</f>
        <v>5.8297063064053738E-3</v>
      </c>
      <c r="BI25">
        <f>(AL25+273.15)</f>
        <v>297.41292419433591</v>
      </c>
      <c r="BJ25">
        <f>(AK25+273.15)</f>
        <v>297.53262939453123</v>
      </c>
      <c r="BK25">
        <f>(AU25*BC25+AV25*BD25)*BE25</f>
        <v>176.05282809616256</v>
      </c>
      <c r="BL25">
        <f>((BK25+0.00000010773*(BJ25^4-BI25^4))-BH25*44100)/(AH25*56+0.00000043092*BI25^3)</f>
        <v>-0.27349608291289262</v>
      </c>
      <c r="BM25">
        <f>0.61365*EXP(17.502*AF25/(240.97+AF25))</f>
        <v>2.9930730409484778</v>
      </c>
      <c r="BN25">
        <f>BM25*1000/AW25</f>
        <v>30.002981852905577</v>
      </c>
      <c r="BO25">
        <f>(BN25-AQ25)</f>
        <v>14.153670977966613</v>
      </c>
      <c r="BP25">
        <f>IF(D25,AL25,(AK25+AL25)/2)</f>
        <v>24.262924194335938</v>
      </c>
      <c r="BQ25">
        <f>0.61365*EXP(17.502*BP25/(240.97+BP25))</f>
        <v>3.0426045137434099</v>
      </c>
      <c r="BR25">
        <f>IF(BO25&lt;&gt;0,(1000-(BN25+AQ25)/2)/BO25*BH25,0)</f>
        <v>0.40244355088042094</v>
      </c>
      <c r="BS25">
        <f>AQ25*AW25/1000</f>
        <v>1.5811143482326007</v>
      </c>
      <c r="BT25">
        <f>(BQ25-BS25)</f>
        <v>1.4614901655108092</v>
      </c>
      <c r="BU25">
        <f>1/(1.6/F25+1.37/AJ25)</f>
        <v>0.25299080298347143</v>
      </c>
      <c r="BV25">
        <f>G25*AW25*0.001</f>
        <v>29.150090073886862</v>
      </c>
      <c r="BW25">
        <f>G25/AO25</f>
        <v>0.74022936601681</v>
      </c>
      <c r="BX25">
        <f>(1-BH25*AW25/BM25/F25)*100</f>
        <v>53.661928040019525</v>
      </c>
      <c r="BY25">
        <f>(AO25-E25/(AJ25/1.35))</f>
        <v>391.51674041333331</v>
      </c>
      <c r="BZ25">
        <f>E25*BX25/100/BY25</f>
        <v>3.2813038076409846E-2</v>
      </c>
      <c r="CA25">
        <f>(K25-J25)</f>
        <v>0</v>
      </c>
      <c r="CB25">
        <f>AU25*V25</f>
        <v>935.28067016601551</v>
      </c>
      <c r="CC25">
        <f>(M25-L25)</f>
        <v>0</v>
      </c>
      <c r="CD25" t="e">
        <f>(M25-N25)/(M25-J25)</f>
        <v>#DIV/0!</v>
      </c>
      <c r="CE25" t="e">
        <f>(K25-M25)/(K25-J25)</f>
        <v>#DIV/0!</v>
      </c>
    </row>
    <row r="26" spans="1:83" x14ac:dyDescent="0.25">
      <c r="A26" s="1">
        <v>8</v>
      </c>
      <c r="B26" s="1" t="s">
        <v>112</v>
      </c>
      <c r="C26" s="1">
        <v>4539.4997565476224</v>
      </c>
      <c r="D26" s="1">
        <v>1</v>
      </c>
      <c r="E26">
        <f>(AN26-AO26*(1000-AP26)/(1000-AQ26))*BG26</f>
        <v>24.434773889911341</v>
      </c>
      <c r="F26">
        <f>IF(BR26&lt;&gt;0,1/(1/BR26-1/AJ26),0)</f>
        <v>0.41794000059338504</v>
      </c>
      <c r="G26">
        <f>((BU26-BH26/2)*AO26-E26)/(BU26+BH26/2)</f>
        <v>289.9259173556195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t="e">
        <f>CA26/K26</f>
        <v>#DIV/0!</v>
      </c>
      <c r="P26" t="e">
        <f>CC26/M26</f>
        <v>#DIV/0!</v>
      </c>
      <c r="Q26" t="e">
        <f>(M26-N26)/M26</f>
        <v>#DIV/0!</v>
      </c>
      <c r="R26" s="1">
        <v>-1</v>
      </c>
      <c r="S26" s="1">
        <v>0.85</v>
      </c>
      <c r="T26" s="1">
        <v>0.85</v>
      </c>
      <c r="U26" s="1">
        <v>9.9491033554077148</v>
      </c>
      <c r="V26">
        <f>(U26*T26+(100-U26)*S26)/100</f>
        <v>0.84999999999999987</v>
      </c>
      <c r="W26">
        <f>(E26-R26)/CB26</f>
        <v>2.7159083974307489E-2</v>
      </c>
      <c r="X26" t="e">
        <f>(M26-N26)/(M26-L26)</f>
        <v>#DIV/0!</v>
      </c>
      <c r="Y26" t="e">
        <f>(K26-M26)/(K26-L26)</f>
        <v>#DIV/0!</v>
      </c>
      <c r="Z26" t="e">
        <f>(K26-M26)/M26</f>
        <v>#DIV/0!</v>
      </c>
      <c r="AA26" s="1">
        <v>0</v>
      </c>
      <c r="AB26" s="1">
        <v>0.5</v>
      </c>
      <c r="AC26" t="e">
        <f>Q26*AB26*V26*AA26</f>
        <v>#DIV/0!</v>
      </c>
      <c r="AD26">
        <f>BH26*1000</f>
        <v>5.8169972265900558</v>
      </c>
      <c r="AE26">
        <f>(BM26-BS26)</f>
        <v>1.4133302702587149</v>
      </c>
      <c r="AF26">
        <f>(AL26+BL26*D26)</f>
        <v>23.996716689611098</v>
      </c>
      <c r="AG26" s="1">
        <v>1</v>
      </c>
      <c r="AH26">
        <f>(AG26*BA26+BB26)</f>
        <v>5</v>
      </c>
      <c r="AI26" s="1">
        <v>1</v>
      </c>
      <c r="AJ26">
        <f>AH26*(AI26+1)*(AI26+1)/(AI26*AI26+1)</f>
        <v>10</v>
      </c>
      <c r="AK26" s="1">
        <v>24.389299392700195</v>
      </c>
      <c r="AL26" s="1">
        <v>24.26740837097168</v>
      </c>
      <c r="AM26" s="1">
        <v>24.330131530761719</v>
      </c>
      <c r="AN26" s="1">
        <v>400.054931640625</v>
      </c>
      <c r="AO26" s="1">
        <v>394.713134765625</v>
      </c>
      <c r="AP26" s="1">
        <v>14.704697608947754</v>
      </c>
      <c r="AQ26" s="1">
        <v>15.848723411560059</v>
      </c>
      <c r="AR26" s="1">
        <v>47.849140167236328</v>
      </c>
      <c r="AS26" s="1">
        <v>51.571804046630859</v>
      </c>
      <c r="AT26" s="1">
        <v>500.40875244140625</v>
      </c>
      <c r="AU26" s="1">
        <v>1101.77734375</v>
      </c>
      <c r="AV26" s="1">
        <v>101.18502807617188</v>
      </c>
      <c r="AW26" s="1">
        <v>99.759048461914063</v>
      </c>
      <c r="AX26" s="1">
        <v>3.3228223323822021</v>
      </c>
      <c r="AY26" s="1">
        <v>-9.6255272626876831E-2</v>
      </c>
      <c r="AZ26" s="1">
        <v>0.66666668653488159</v>
      </c>
      <c r="BA26" s="1">
        <v>0</v>
      </c>
      <c r="BB26" s="1">
        <v>5</v>
      </c>
      <c r="BC26" s="1">
        <v>1</v>
      </c>
      <c r="BD26" s="1">
        <v>0</v>
      </c>
      <c r="BE26" s="1">
        <v>0.15999999642372131</v>
      </c>
      <c r="BF26" s="1">
        <v>111115</v>
      </c>
      <c r="BG26">
        <f>AT26*0.000001/(AG26*0.0001)</f>
        <v>5.0040875244140617</v>
      </c>
      <c r="BH26">
        <f>(AQ26-AP26)/(1000-AQ26)*BG26</f>
        <v>5.8169972265900557E-3</v>
      </c>
      <c r="BI26">
        <f>(AL26+273.15)</f>
        <v>297.41740837097166</v>
      </c>
      <c r="BJ26">
        <f>(AK26+273.15)</f>
        <v>297.53929939270017</v>
      </c>
      <c r="BK26">
        <f>(AU26*BC26+AV26*BD26)*BE26</f>
        <v>176.28437105973717</v>
      </c>
      <c r="BL26">
        <f>((BK26+0.00000010773*(BJ26^4-BI26^4))-BH26*44100)/(AH26*56+0.00000043092*BI26^3)</f>
        <v>-0.27069168136058186</v>
      </c>
      <c r="BM26">
        <f>0.61365*EXP(17.502*AF26/(240.97+AF26))</f>
        <v>2.9943838371320068</v>
      </c>
      <c r="BN26">
        <f>BM26*1000/AW26</f>
        <v>30.016162777206123</v>
      </c>
      <c r="BO26">
        <f>(BN26-AQ26)</f>
        <v>14.167439365646064</v>
      </c>
      <c r="BP26">
        <f>IF(D26,AL26,(AK26+AL26)/2)</f>
        <v>24.26740837097168</v>
      </c>
      <c r="BQ26">
        <f>0.61365*EXP(17.502*BP26/(240.97+BP26))</f>
        <v>3.0434225546866487</v>
      </c>
      <c r="BR26">
        <f>IF(BO26&lt;&gt;0,(1000-(BN26+AQ26)/2)/BO26*BH26,0)</f>
        <v>0.40117336111513408</v>
      </c>
      <c r="BS26">
        <f>AQ26*AW26/1000</f>
        <v>1.5810535668732919</v>
      </c>
      <c r="BT26">
        <f>(BQ26-BS26)</f>
        <v>1.4623689878133568</v>
      </c>
      <c r="BU26">
        <f>1/(1.6/F26+1.37/AJ26)</f>
        <v>0.25218768354364507</v>
      </c>
      <c r="BV26">
        <f>G26*AW26*0.001</f>
        <v>28.922733639844136</v>
      </c>
      <c r="BW26">
        <f>G26/AO26</f>
        <v>0.73452310505900276</v>
      </c>
      <c r="BX26">
        <f>(1-BH26*AW26/BM26/F26)*100</f>
        <v>53.630784762798321</v>
      </c>
      <c r="BY26">
        <f>(AO26-E26/(AJ26/1.35))</f>
        <v>391.41444029048699</v>
      </c>
      <c r="BZ26">
        <f>E26*BX26/100/BY26</f>
        <v>3.3480014131439008E-2</v>
      </c>
      <c r="CA26">
        <f>(K26-J26)</f>
        <v>0</v>
      </c>
      <c r="CB26">
        <f>AU26*V26</f>
        <v>936.51074218749989</v>
      </c>
      <c r="CC26">
        <f>(M26-L26)</f>
        <v>0</v>
      </c>
      <c r="CD26" t="e">
        <f>(M26-N26)/(M26-J26)</f>
        <v>#DIV/0!</v>
      </c>
      <c r="CE26" t="e">
        <f>(K26-M26)/(K26-J26)</f>
        <v>#DIV/0!</v>
      </c>
    </row>
    <row r="27" spans="1:83" x14ac:dyDescent="0.25">
      <c r="A27" s="1">
        <v>9</v>
      </c>
      <c r="B27" s="1" t="s">
        <v>113</v>
      </c>
      <c r="C27" s="1">
        <v>4541.4997564097866</v>
      </c>
      <c r="D27" s="1">
        <v>1</v>
      </c>
      <c r="E27">
        <f>(AN27-AO27*(1000-AP27)/(1000-AQ27))*BG27</f>
        <v>24.333507816745282</v>
      </c>
      <c r="F27">
        <f>IF(BR27&lt;&gt;0,1/(1/BR27-1/AJ27),0)</f>
        <v>0.41980576504014544</v>
      </c>
      <c r="G27">
        <f>((BU27-BH27/2)*AO27-E27)/(BU27+BH27/2)</f>
        <v>290.74711241090188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t="e">
        <f>CA27/K27</f>
        <v>#DIV/0!</v>
      </c>
      <c r="P27" t="e">
        <f>CC27/M27</f>
        <v>#DIV/0!</v>
      </c>
      <c r="Q27" t="e">
        <f>(M27-N27)/M27</f>
        <v>#DIV/0!</v>
      </c>
      <c r="R27" s="1">
        <v>-1</v>
      </c>
      <c r="S27" s="1">
        <v>0.85</v>
      </c>
      <c r="T27" s="1">
        <v>0.85</v>
      </c>
      <c r="U27" s="1">
        <v>9.9491033554077148</v>
      </c>
      <c r="V27">
        <f>(U27*T27+(100-U27)*S27)/100</f>
        <v>0.84999999999999987</v>
      </c>
      <c r="W27">
        <f>(E27-R27)/CB27</f>
        <v>2.7054939436589136E-2</v>
      </c>
      <c r="X27" t="e">
        <f>(M27-N27)/(M27-L27)</f>
        <v>#DIV/0!</v>
      </c>
      <c r="Y27" t="e">
        <f>(K27-M27)/(K27-L27)</f>
        <v>#DIV/0!</v>
      </c>
      <c r="Z27" t="e">
        <f>(K27-M27)/M27</f>
        <v>#DIV/0!</v>
      </c>
      <c r="AA27" s="1">
        <v>0</v>
      </c>
      <c r="AB27" s="1">
        <v>0.5</v>
      </c>
      <c r="AC27" t="e">
        <f>Q27*AB27*V27*AA27</f>
        <v>#DIV/0!</v>
      </c>
      <c r="AD27">
        <f>BH27*1000</f>
        <v>5.8431680311898422</v>
      </c>
      <c r="AE27">
        <f>(BM27-BS27)</f>
        <v>1.4136258564960795</v>
      </c>
      <c r="AF27">
        <f>(AL27+BL27*D27)</f>
        <v>24.001319753327802</v>
      </c>
      <c r="AG27" s="1">
        <v>1</v>
      </c>
      <c r="AH27">
        <f>(AG27*BA27+BB27)</f>
        <v>5</v>
      </c>
      <c r="AI27" s="1">
        <v>1</v>
      </c>
      <c r="AJ27">
        <f>AH27*(AI27+1)*(AI27+1)/(AI27*AI27+1)</f>
        <v>10</v>
      </c>
      <c r="AK27" s="1">
        <v>24.395803451538086</v>
      </c>
      <c r="AL27" s="1">
        <v>24.276147842407227</v>
      </c>
      <c r="AM27" s="1">
        <v>24.336450576782227</v>
      </c>
      <c r="AN27" s="1">
        <v>400.0533447265625</v>
      </c>
      <c r="AO27" s="1">
        <v>394.72991943359375</v>
      </c>
      <c r="AP27" s="1">
        <v>14.70490550994873</v>
      </c>
      <c r="AQ27" s="1">
        <v>15.854024887084961</v>
      </c>
      <c r="AR27" s="1">
        <v>47.831287384033203</v>
      </c>
      <c r="AS27" s="1">
        <v>51.569080352783203</v>
      </c>
      <c r="AT27" s="1">
        <v>500.4293212890625</v>
      </c>
      <c r="AU27" s="1">
        <v>1101.614990234375</v>
      </c>
      <c r="AV27" s="1">
        <v>106.02072906494141</v>
      </c>
      <c r="AW27" s="1">
        <v>99.75927734375</v>
      </c>
      <c r="AX27" s="1">
        <v>3.3228223323822021</v>
      </c>
      <c r="AY27" s="1">
        <v>-9.6255272626876831E-2</v>
      </c>
      <c r="AZ27" s="1">
        <v>0.66666668653488159</v>
      </c>
      <c r="BA27" s="1">
        <v>0</v>
      </c>
      <c r="BB27" s="1">
        <v>5</v>
      </c>
      <c r="BC27" s="1">
        <v>1</v>
      </c>
      <c r="BD27" s="1">
        <v>0</v>
      </c>
      <c r="BE27" s="1">
        <v>0.15999999642372131</v>
      </c>
      <c r="BF27" s="1">
        <v>111115</v>
      </c>
      <c r="BG27">
        <f>AT27*0.000001/(AG27*0.0001)</f>
        <v>5.0042932128906239</v>
      </c>
      <c r="BH27">
        <f>(AQ27-AP27)/(1000-AQ27)*BG27</f>
        <v>5.8431680311898425E-3</v>
      </c>
      <c r="BI27">
        <f>(AL27+273.15)</f>
        <v>297.4261478424072</v>
      </c>
      <c r="BJ27">
        <f>(AK27+273.15)</f>
        <v>297.54580345153806</v>
      </c>
      <c r="BK27">
        <f>(AU27*BC27+AV27*BD27)*BE27</f>
        <v>176.25839449781779</v>
      </c>
      <c r="BL27">
        <f>((BK27+0.00000010773*(BJ27^4-BI27^4))-BH27*44100)/(AH27*56+0.00000043092*BI27^3)</f>
        <v>-0.27482808907942446</v>
      </c>
      <c r="BM27">
        <f>0.61365*EXP(17.502*AF27/(240.97+AF27))</f>
        <v>2.995211922221503</v>
      </c>
      <c r="BN27">
        <f>BM27*1000/AW27</f>
        <v>30.024394742762791</v>
      </c>
      <c r="BO27">
        <f>(BN27-AQ27)</f>
        <v>14.17036985567783</v>
      </c>
      <c r="BP27">
        <f>IF(D27,AL27,(AK27+AL27)/2)</f>
        <v>24.276147842407227</v>
      </c>
      <c r="BQ27">
        <f>0.61365*EXP(17.502*BP27/(240.97+BP27))</f>
        <v>3.0450174345964611</v>
      </c>
      <c r="BR27">
        <f>IF(BO27&lt;&gt;0,(1000-(BN27+AQ27)/2)/BO27*BH27,0)</f>
        <v>0.40289212151022086</v>
      </c>
      <c r="BS27">
        <f>AQ27*AW27/1000</f>
        <v>1.5815860657254235</v>
      </c>
      <c r="BT27">
        <f>(BQ27-BS27)</f>
        <v>1.4634313688710376</v>
      </c>
      <c r="BU27">
        <f>1/(1.6/F27+1.37/AJ27)</f>
        <v>0.25327443363105556</v>
      </c>
      <c r="BV27">
        <f>G27*AW27*0.001</f>
        <v>29.004721823893618</v>
      </c>
      <c r="BW27">
        <f>G27/AO27</f>
        <v>0.73657226902916562</v>
      </c>
      <c r="BX27">
        <f>(1-BH27*AW27/BM27/F27)*100</f>
        <v>53.641890619110491</v>
      </c>
      <c r="BY27">
        <f>(AO27-E27/(AJ27/1.35))</f>
        <v>391.44489587833311</v>
      </c>
      <c r="BZ27">
        <f>E27*BX27/100/BY27</f>
        <v>3.334557120118449E-2</v>
      </c>
      <c r="CA27">
        <f>(K27-J27)</f>
        <v>0</v>
      </c>
      <c r="CB27">
        <f>AU27*V27</f>
        <v>936.37274169921864</v>
      </c>
      <c r="CC27">
        <f>(M27-L27)</f>
        <v>0</v>
      </c>
      <c r="CD27" t="e">
        <f>(M27-N27)/(M27-J27)</f>
        <v>#DIV/0!</v>
      </c>
      <c r="CE27" t="e">
        <f>(K27-M27)/(K27-J27)</f>
        <v>#DIV/0!</v>
      </c>
    </row>
    <row r="28" spans="1:83" x14ac:dyDescent="0.25">
      <c r="A28" s="1" t="s">
        <v>12</v>
      </c>
      <c r="B28" s="1" t="s">
        <v>114</v>
      </c>
    </row>
    <row r="29" spans="1:83" x14ac:dyDescent="0.25">
      <c r="A29" s="1">
        <v>10</v>
      </c>
      <c r="B29" s="1" t="s">
        <v>115</v>
      </c>
      <c r="C29" s="1">
        <v>5510.9996895939112</v>
      </c>
      <c r="D29" s="1">
        <v>1</v>
      </c>
      <c r="E29">
        <f>(AN29-AO29*(1000-AP29)/(1000-AQ29))*BG29</f>
        <v>36.029556531796047</v>
      </c>
      <c r="F29">
        <f>IF(BR29&lt;&gt;0,1/(1/BR29-1/AJ29),0)</f>
        <v>0.53649135521391333</v>
      </c>
      <c r="G29">
        <f>((BU29-BH29/2)*AO29-E29)/(BU29+BH29/2)</f>
        <v>270.09575802007504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t="e">
        <f>CA29/K29</f>
        <v>#DIV/0!</v>
      </c>
      <c r="P29" t="e">
        <f>CC29/M29</f>
        <v>#DIV/0!</v>
      </c>
      <c r="Q29" t="e">
        <f>(M29-N29)/M29</f>
        <v>#DIV/0!</v>
      </c>
      <c r="R29" s="1">
        <v>-1</v>
      </c>
      <c r="S29" s="1">
        <v>0.85</v>
      </c>
      <c r="T29" s="1">
        <v>0.85</v>
      </c>
      <c r="U29" s="1">
        <v>9.7861328125</v>
      </c>
      <c r="V29">
        <f>(U29*T29+(100-U29)*S29)/100</f>
        <v>0.85</v>
      </c>
      <c r="W29">
        <f>(E29-R29)/CB29</f>
        <v>3.9608827846283744E-2</v>
      </c>
      <c r="X29" t="e">
        <f>(M29-N29)/(M29-L29)</f>
        <v>#DIV/0!</v>
      </c>
      <c r="Y29" t="e">
        <f>(K29-M29)/(K29-L29)</f>
        <v>#DIV/0!</v>
      </c>
      <c r="Z29" t="e">
        <f>(K29-M29)/M29</f>
        <v>#DIV/0!</v>
      </c>
      <c r="AA29" s="1">
        <v>0</v>
      </c>
      <c r="AB29" s="1">
        <v>0.5</v>
      </c>
      <c r="AC29" t="e">
        <f>Q29*AB29*V29*AA29</f>
        <v>#DIV/0!</v>
      </c>
      <c r="AD29">
        <f>BH29*1000</f>
        <v>9.2703287911739984</v>
      </c>
      <c r="AE29">
        <f>(BM29-BS29)</f>
        <v>1.7679938756154434</v>
      </c>
      <c r="AF29">
        <f>(AL29+BL29*D29)</f>
        <v>26.695242855256993</v>
      </c>
      <c r="AG29" s="1">
        <v>1</v>
      </c>
      <c r="AH29">
        <f>(AG29*BA29+BB29)</f>
        <v>5</v>
      </c>
      <c r="AI29" s="1">
        <v>1</v>
      </c>
      <c r="AJ29">
        <f>AH29*(AI29+1)*(AI29+1)/(AI29*AI29+1)</f>
        <v>10</v>
      </c>
      <c r="AK29" s="1">
        <v>27.558847427368164</v>
      </c>
      <c r="AL29" s="1">
        <v>27.490711212158203</v>
      </c>
      <c r="AM29" s="1">
        <v>27.426921844482422</v>
      </c>
      <c r="AN29" s="1">
        <v>399.984619140625</v>
      </c>
      <c r="AO29" s="1">
        <v>392.05807495117188</v>
      </c>
      <c r="AP29" s="1">
        <v>15.701594352722168</v>
      </c>
      <c r="AQ29" s="1">
        <v>17.521734237670898</v>
      </c>
      <c r="AR29" s="1">
        <v>42.345058441162109</v>
      </c>
      <c r="AS29" s="1">
        <v>47.25372314453125</v>
      </c>
      <c r="AT29" s="1">
        <v>500.39541625976563</v>
      </c>
      <c r="AU29" s="1">
        <v>1099.8604736328125</v>
      </c>
      <c r="AV29" s="1">
        <v>487.75689697265625</v>
      </c>
      <c r="AW29" s="1">
        <v>99.738998413085938</v>
      </c>
      <c r="AX29" s="1">
        <v>3.3228223323822021</v>
      </c>
      <c r="AY29" s="1">
        <v>-9.6255272626876831E-2</v>
      </c>
      <c r="AZ29" s="1">
        <v>0.66666668653488159</v>
      </c>
      <c r="BA29" s="1">
        <v>0</v>
      </c>
      <c r="BB29" s="1">
        <v>5</v>
      </c>
      <c r="BC29" s="1">
        <v>1</v>
      </c>
      <c r="BD29" s="1">
        <v>0</v>
      </c>
      <c r="BE29" s="1">
        <v>0.15999999642372131</v>
      </c>
      <c r="BF29" s="1">
        <v>111115</v>
      </c>
      <c r="BG29">
        <f>AT29*0.000001/(AG29*0.0001)</f>
        <v>5.0039541625976565</v>
      </c>
      <c r="BH29">
        <f>(AQ29-AP29)/(1000-AQ29)*BG29</f>
        <v>9.2703287911739991E-3</v>
      </c>
      <c r="BI29">
        <f>(AL29+273.15)</f>
        <v>300.64071121215818</v>
      </c>
      <c r="BJ29">
        <f>(AK29+273.15)</f>
        <v>300.70884742736814</v>
      </c>
      <c r="BK29">
        <f>(AU29*BC29+AV29*BD29)*BE29</f>
        <v>175.97767184784243</v>
      </c>
      <c r="BL29">
        <f>((BK29+0.00000010773*(BJ29^4-BI29^4))-BH29*44100)/(AH29*56+0.00000043092*BI29^3)</f>
        <v>-0.79546835690120954</v>
      </c>
      <c r="BM29">
        <f>0.61365*EXP(17.502*AF29/(240.97+AF29))</f>
        <v>3.5155940989410146</v>
      </c>
      <c r="BN29">
        <f>BM29*1000/AW29</f>
        <v>35.247938668689919</v>
      </c>
      <c r="BO29">
        <f>(BN29-AQ29)</f>
        <v>17.726204431019021</v>
      </c>
      <c r="BP29">
        <f>IF(D29,AL29,(AK29+AL29)/2)</f>
        <v>27.490711212158203</v>
      </c>
      <c r="BQ29">
        <f>0.61365*EXP(17.502*BP29/(240.97+BP29))</f>
        <v>3.6836203298245347</v>
      </c>
      <c r="BR29">
        <f>IF(BO29&lt;&gt;0,(1000-(BN29+AQ29)/2)/BO29*BH29,0)</f>
        <v>0.50917457920983733</v>
      </c>
      <c r="BS29">
        <f>AQ29*AW29/1000</f>
        <v>1.7476002233255712</v>
      </c>
      <c r="BT29">
        <f>(BQ29-BS29)</f>
        <v>1.9360201064989635</v>
      </c>
      <c r="BU29">
        <f>1/(1.6/F29+1.37/AJ29)</f>
        <v>0.32058056444495747</v>
      </c>
      <c r="BV29">
        <f>G29*AW29*0.001</f>
        <v>26.939080380545509</v>
      </c>
      <c r="BW29">
        <f>G29/AO29</f>
        <v>0.68891772744054203</v>
      </c>
      <c r="BX29">
        <f>(1-BH29*AW29/BM29/F29)*100</f>
        <v>50.97713541209292</v>
      </c>
      <c r="BY29">
        <f>(AO29-E29/(AJ29/1.35))</f>
        <v>387.19408481937938</v>
      </c>
      <c r="BZ29">
        <f>E29*BX29/100/BY29</f>
        <v>4.7435734536487341E-2</v>
      </c>
      <c r="CA29">
        <f>(K29-J29)</f>
        <v>0</v>
      </c>
      <c r="CB29">
        <f>AU29*V29</f>
        <v>934.88140258789065</v>
      </c>
      <c r="CC29">
        <f>(M29-L29)</f>
        <v>0</v>
      </c>
      <c r="CD29" t="e">
        <f>(M29-N29)/(M29-J29)</f>
        <v>#DIV/0!</v>
      </c>
      <c r="CE29" t="e">
        <f>(K29-M29)/(K29-J29)</f>
        <v>#DIV/0!</v>
      </c>
    </row>
    <row r="30" spans="1:83" x14ac:dyDescent="0.25">
      <c r="A30" s="1">
        <v>11</v>
      </c>
      <c r="B30" s="1" t="s">
        <v>116</v>
      </c>
      <c r="C30" s="1">
        <v>5512.9996894560754</v>
      </c>
      <c r="D30" s="1">
        <v>1</v>
      </c>
      <c r="E30">
        <f>(AN30-AO30*(1000-AP30)/(1000-AQ30))*BG30</f>
        <v>36.139326127394966</v>
      </c>
      <c r="F30">
        <f>IF(BR30&lt;&gt;0,1/(1/BR30-1/AJ30),0)</f>
        <v>0.53832643843731354</v>
      </c>
      <c r="G30">
        <f>((BU30-BH30/2)*AO30-E30)/(BU30+BH30/2)</f>
        <v>270.1448889769548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t="e">
        <f>CA30/K30</f>
        <v>#DIV/0!</v>
      </c>
      <c r="P30" t="e">
        <f>CC30/M30</f>
        <v>#DIV/0!</v>
      </c>
      <c r="Q30" t="e">
        <f>(M30-N30)/M30</f>
        <v>#DIV/0!</v>
      </c>
      <c r="R30" s="1">
        <v>-1</v>
      </c>
      <c r="S30" s="1">
        <v>0.85</v>
      </c>
      <c r="T30" s="1">
        <v>0.85</v>
      </c>
      <c r="U30" s="1">
        <v>9.7861328125</v>
      </c>
      <c r="V30">
        <f>(U30*T30+(100-U30)*S30)/100</f>
        <v>0.85</v>
      </c>
      <c r="W30">
        <f>(E30-R30)/CB30</f>
        <v>3.9727667566919957E-2</v>
      </c>
      <c r="X30" t="e">
        <f>(M30-N30)/(M30-L30)</f>
        <v>#DIV/0!</v>
      </c>
      <c r="Y30" t="e">
        <f>(K30-M30)/(K30-L30)</f>
        <v>#DIV/0!</v>
      </c>
      <c r="Z30" t="e">
        <f>(K30-M30)/M30</f>
        <v>#DIV/0!</v>
      </c>
      <c r="AA30" s="1">
        <v>0</v>
      </c>
      <c r="AB30" s="1">
        <v>0.5</v>
      </c>
      <c r="AC30" t="e">
        <f>Q30*AB30*V30*AA30</f>
        <v>#DIV/0!</v>
      </c>
      <c r="AD30">
        <f>BH30*1000</f>
        <v>9.2939214299103305</v>
      </c>
      <c r="AE30">
        <f>(BM30-BS30)</f>
        <v>1.7667536925335041</v>
      </c>
      <c r="AF30">
        <f>(AL30+BL30*D30)</f>
        <v>26.6913203091698</v>
      </c>
      <c r="AG30" s="1">
        <v>1</v>
      </c>
      <c r="AH30">
        <f>(AG30*BA30+BB30)</f>
        <v>5</v>
      </c>
      <c r="AI30" s="1">
        <v>1</v>
      </c>
      <c r="AJ30">
        <f>AH30*(AI30+1)*(AI30+1)/(AI30*AI30+1)</f>
        <v>10</v>
      </c>
      <c r="AK30" s="1">
        <v>27.562107086181641</v>
      </c>
      <c r="AL30" s="1">
        <v>27.490226745605469</v>
      </c>
      <c r="AM30" s="1">
        <v>27.430461883544922</v>
      </c>
      <c r="AN30" s="1">
        <v>400.02651977539063</v>
      </c>
      <c r="AO30" s="1">
        <v>392.07626342773438</v>
      </c>
      <c r="AP30" s="1">
        <v>15.701374053955078</v>
      </c>
      <c r="AQ30" s="1">
        <v>17.526113510131836</v>
      </c>
      <c r="AR30" s="1">
        <v>42.336189270019531</v>
      </c>
      <c r="AS30" s="1">
        <v>47.256301879882813</v>
      </c>
      <c r="AT30" s="1">
        <v>500.40213012695313</v>
      </c>
      <c r="AU30" s="1">
        <v>1099.821044921875</v>
      </c>
      <c r="AV30" s="1">
        <v>282.77304077148438</v>
      </c>
      <c r="AW30" s="1">
        <v>99.738525390625</v>
      </c>
      <c r="AX30" s="1">
        <v>3.3228223323822021</v>
      </c>
      <c r="AY30" s="1">
        <v>-9.6255272626876831E-2</v>
      </c>
      <c r="AZ30" s="1">
        <v>0.66666668653488159</v>
      </c>
      <c r="BA30" s="1">
        <v>0</v>
      </c>
      <c r="BB30" s="1">
        <v>5</v>
      </c>
      <c r="BC30" s="1">
        <v>1</v>
      </c>
      <c r="BD30" s="1">
        <v>0</v>
      </c>
      <c r="BE30" s="1">
        <v>0.15999999642372131</v>
      </c>
      <c r="BF30" s="1">
        <v>111115</v>
      </c>
      <c r="BG30">
        <f>AT30*0.000001/(AG30*0.0001)</f>
        <v>5.0040213012695309</v>
      </c>
      <c r="BH30">
        <f>(AQ30-AP30)/(1000-AQ30)*BG30</f>
        <v>9.2939214299103314E-3</v>
      </c>
      <c r="BI30">
        <f>(AL30+273.15)</f>
        <v>300.64022674560545</v>
      </c>
      <c r="BJ30">
        <f>(AK30+273.15)</f>
        <v>300.71210708618162</v>
      </c>
      <c r="BK30">
        <f>(AU30*BC30+AV30*BD30)*BE30</f>
        <v>175.97136325423344</v>
      </c>
      <c r="BL30">
        <f>((BK30+0.00000010773*(BJ30^4-BI30^4))-BH30*44100)/(AH30*56+0.00000043092*BI30^3)</f>
        <v>-0.79890643643566872</v>
      </c>
      <c r="BM30">
        <f>0.61365*EXP(17.502*AF30/(240.97+AF30))</f>
        <v>3.514782409862764</v>
      </c>
      <c r="BN30">
        <f>BM30*1000/AW30</f>
        <v>35.239967666427304</v>
      </c>
      <c r="BO30">
        <f>(BN30-AQ30)</f>
        <v>17.713854156295469</v>
      </c>
      <c r="BP30">
        <f>IF(D30,AL30,(AK30+AL30)/2)</f>
        <v>27.490226745605469</v>
      </c>
      <c r="BQ30">
        <f>0.61365*EXP(17.502*BP30/(240.97+BP30))</f>
        <v>3.6835159004992244</v>
      </c>
      <c r="BR30">
        <f>IF(BO30&lt;&gt;0,(1000-(BN30+AQ30)/2)/BO30*BH30,0)</f>
        <v>0.51082725666366791</v>
      </c>
      <c r="BS30">
        <f>AQ30*AW30/1000</f>
        <v>1.7480287173292599</v>
      </c>
      <c r="BT30">
        <f>(BQ30-BS30)</f>
        <v>1.9354871831699645</v>
      </c>
      <c r="BU30">
        <f>1/(1.6/F30+1.37/AJ30)</f>
        <v>0.32162880131448535</v>
      </c>
      <c r="BV30">
        <f>G30*AW30*0.001</f>
        <v>26.943852868375579</v>
      </c>
      <c r="BW30">
        <f>G30/AO30</f>
        <v>0.6890110781387474</v>
      </c>
      <c r="BX30">
        <f>(1-BH30*AW30/BM30/F30)*100</f>
        <v>51.00883287268919</v>
      </c>
      <c r="BY30">
        <f>(AO30-E30/(AJ30/1.35))</f>
        <v>387.19745440053606</v>
      </c>
      <c r="BZ30">
        <f>E30*BX30/100/BY30</f>
        <v>4.7609425775226574E-2</v>
      </c>
      <c r="CA30">
        <f>(K30-J30)</f>
        <v>0</v>
      </c>
      <c r="CB30">
        <f>AU30*V30</f>
        <v>934.84788818359368</v>
      </c>
      <c r="CC30">
        <f>(M30-L30)</f>
        <v>0</v>
      </c>
      <c r="CD30" t="e">
        <f>(M30-N30)/(M30-J30)</f>
        <v>#DIV/0!</v>
      </c>
      <c r="CE30" t="e">
        <f>(K30-M30)/(K30-J30)</f>
        <v>#DIV/0!</v>
      </c>
    </row>
    <row r="31" spans="1:83" x14ac:dyDescent="0.25">
      <c r="A31" s="1">
        <v>12</v>
      </c>
      <c r="B31" s="1" t="s">
        <v>117</v>
      </c>
      <c r="C31" s="1">
        <v>5514.9996893182397</v>
      </c>
      <c r="D31" s="1">
        <v>1</v>
      </c>
      <c r="E31">
        <f>(AN31-AO31*(1000-AP31)/(1000-AQ31))*BG31</f>
        <v>36.230563614752676</v>
      </c>
      <c r="F31">
        <f>IF(BR31&lt;&gt;0,1/(1/BR31-1/AJ31),0)</f>
        <v>0.53881982970205022</v>
      </c>
      <c r="G31">
        <f>((BU31-BH31/2)*AO31-E31)/(BU31+BH31/2)</f>
        <v>269.94403710272911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t="e">
        <f>CA31/K31</f>
        <v>#DIV/0!</v>
      </c>
      <c r="P31" t="e">
        <f>CC31/M31</f>
        <v>#DIV/0!</v>
      </c>
      <c r="Q31" t="e">
        <f>(M31-N31)/M31</f>
        <v>#DIV/0!</v>
      </c>
      <c r="R31" s="1">
        <v>-1</v>
      </c>
      <c r="S31" s="1">
        <v>0.85</v>
      </c>
      <c r="T31" s="1">
        <v>0.85</v>
      </c>
      <c r="U31" s="1">
        <v>9.7861328125</v>
      </c>
      <c r="V31">
        <f>(U31*T31+(100-U31)*S31)/100</f>
        <v>0.85</v>
      </c>
      <c r="W31">
        <f>(E31-R31)/CB31</f>
        <v>3.9829666699160687E-2</v>
      </c>
      <c r="X31" t="e">
        <f>(M31-N31)/(M31-L31)</f>
        <v>#DIV/0!</v>
      </c>
      <c r="Y31" t="e">
        <f>(K31-M31)/(K31-L31)</f>
        <v>#DIV/0!</v>
      </c>
      <c r="Z31" t="e">
        <f>(K31-M31)/M31</f>
        <v>#DIV/0!</v>
      </c>
      <c r="AA31" s="1">
        <v>0</v>
      </c>
      <c r="AB31" s="1">
        <v>0.5</v>
      </c>
      <c r="AC31" t="e">
        <f>Q31*AB31*V31*AA31</f>
        <v>#DIV/0!</v>
      </c>
      <c r="AD31">
        <f>BH31*1000</f>
        <v>9.3041188258427763</v>
      </c>
      <c r="AE31">
        <f>(BM31-BS31)</f>
        <v>1.7671288257512563</v>
      </c>
      <c r="AF31">
        <f>(AL31+BL31*D31)</f>
        <v>26.693925783683259</v>
      </c>
      <c r="AG31" s="1">
        <v>1</v>
      </c>
      <c r="AH31">
        <f>(AG31*BA31+BB31)</f>
        <v>5</v>
      </c>
      <c r="AI31" s="1">
        <v>1</v>
      </c>
      <c r="AJ31">
        <f>AH31*(AI31+1)*(AI31+1)/(AI31*AI31+1)</f>
        <v>10</v>
      </c>
      <c r="AK31" s="1">
        <v>27.565656661987305</v>
      </c>
      <c r="AL31" s="1">
        <v>27.494466781616211</v>
      </c>
      <c r="AM31" s="1">
        <v>27.43365478515625</v>
      </c>
      <c r="AN31" s="1">
        <v>400.0289306640625</v>
      </c>
      <c r="AO31" s="1">
        <v>392.0594482421875</v>
      </c>
      <c r="AP31" s="1">
        <v>15.701162338256836</v>
      </c>
      <c r="AQ31" s="1">
        <v>17.527952194213867</v>
      </c>
      <c r="AR31" s="1">
        <v>42.326362609863281</v>
      </c>
      <c r="AS31" s="1">
        <v>47.250926971435547</v>
      </c>
      <c r="AT31" s="1">
        <v>500.38796997070313</v>
      </c>
      <c r="AU31" s="1">
        <v>1099.699462890625</v>
      </c>
      <c r="AV31" s="1">
        <v>129.20372009277344</v>
      </c>
      <c r="AW31" s="1">
        <v>99.737419128417969</v>
      </c>
      <c r="AX31" s="1">
        <v>3.3228223323822021</v>
      </c>
      <c r="AY31" s="1">
        <v>-9.6255272626876831E-2</v>
      </c>
      <c r="AZ31" s="1">
        <v>0.66666668653488159</v>
      </c>
      <c r="BA31" s="1">
        <v>0</v>
      </c>
      <c r="BB31" s="1">
        <v>5</v>
      </c>
      <c r="BC31" s="1">
        <v>1</v>
      </c>
      <c r="BD31" s="1">
        <v>0</v>
      </c>
      <c r="BE31" s="1">
        <v>0.15999999642372131</v>
      </c>
      <c r="BF31" s="1">
        <v>111115</v>
      </c>
      <c r="BG31">
        <f>AT31*0.000001/(AG31*0.0001)</f>
        <v>5.0038796997070305</v>
      </c>
      <c r="BH31">
        <f>(AQ31-AP31)/(1000-AQ31)*BG31</f>
        <v>9.3041188258427762E-3</v>
      </c>
      <c r="BI31">
        <f>(AL31+273.15)</f>
        <v>300.64446678161619</v>
      </c>
      <c r="BJ31">
        <f>(AK31+273.15)</f>
        <v>300.71565666198728</v>
      </c>
      <c r="BK31">
        <f>(AU31*BC31+AV31*BD31)*BE31</f>
        <v>175.95191012966825</v>
      </c>
      <c r="BL31">
        <f>((BK31+0.00000010773*(BJ31^4-BI31^4))-BH31*44100)/(AH31*56+0.00000043092*BI31^3)</f>
        <v>-0.8005409979329513</v>
      </c>
      <c r="BM31">
        <f>0.61365*EXP(17.502*AF31/(240.97+AF31))</f>
        <v>3.5153215402084381</v>
      </c>
      <c r="BN31">
        <f>BM31*1000/AW31</f>
        <v>35.245764036487131</v>
      </c>
      <c r="BO31">
        <f>(BN31-AQ31)</f>
        <v>17.717811842273264</v>
      </c>
      <c r="BP31">
        <f>IF(D31,AL31,(AK31+AL31)/2)</f>
        <v>27.494466781616211</v>
      </c>
      <c r="BQ31">
        <f>0.61365*EXP(17.502*BP31/(240.97+BP31))</f>
        <v>3.6844299503147044</v>
      </c>
      <c r="BR31">
        <f>IF(BO31&lt;&gt;0,(1000-(BN31+AQ31)/2)/BO31*BH31,0)</f>
        <v>0.51127150706521141</v>
      </c>
      <c r="BS31">
        <f>AQ31*AW31/1000</f>
        <v>1.7481927144571818</v>
      </c>
      <c r="BT31">
        <f>(BQ31-BS31)</f>
        <v>1.9362372358575226</v>
      </c>
      <c r="BU31">
        <f>1/(1.6/F31+1.37/AJ31)</f>
        <v>0.32191058272935863</v>
      </c>
      <c r="BV31">
        <f>G31*AW31*0.001</f>
        <v>26.923521569732106</v>
      </c>
      <c r="BW31">
        <f>G31/AO31</f>
        <v>0.68852832985669088</v>
      </c>
      <c r="BX31">
        <f>(1-BH31*AW31/BM31/F31)*100</f>
        <v>51.008047427447757</v>
      </c>
      <c r="BY31">
        <f>(AO31-E31/(AJ31/1.35))</f>
        <v>387.16832215419589</v>
      </c>
      <c r="BZ31">
        <f>E31*BX31/100/BY31</f>
        <v>4.7732477101999383E-2</v>
      </c>
      <c r="CA31">
        <f>(K31-J31)</f>
        <v>0</v>
      </c>
      <c r="CB31">
        <f>AU31*V31</f>
        <v>934.74454345703123</v>
      </c>
      <c r="CC31">
        <f>(M31-L31)</f>
        <v>0</v>
      </c>
      <c r="CD31" t="e">
        <f>(M31-N31)/(M31-J31)</f>
        <v>#DIV/0!</v>
      </c>
      <c r="CE31" t="e">
        <f>(K31-M31)/(K31-J31)</f>
        <v>#DIV/0!</v>
      </c>
    </row>
    <row r="32" spans="1:83" x14ac:dyDescent="0.25">
      <c r="A32" s="1" t="s">
        <v>12</v>
      </c>
      <c r="B32" s="1" t="s">
        <v>118</v>
      </c>
    </row>
    <row r="33" spans="1:83" x14ac:dyDescent="0.25">
      <c r="A33" s="1">
        <v>13</v>
      </c>
      <c r="B33" s="1" t="s">
        <v>119</v>
      </c>
      <c r="C33" s="1">
        <v>6624.9996128194034</v>
      </c>
      <c r="D33" s="1">
        <v>1</v>
      </c>
      <c r="E33">
        <f>(AN33-AO33*(1000-AP33)/(1000-AQ33))*BG33</f>
        <v>30.74195620816046</v>
      </c>
      <c r="F33">
        <f>IF(BR33&lt;&gt;0,1/(1/BR33-1/AJ33),0)</f>
        <v>0.3949293232108575</v>
      </c>
      <c r="G33">
        <f>((BU33-BH33/2)*AO33-E33)/(BU33+BH33/2)</f>
        <v>257.13891783092447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t="e">
        <f>CA33/K33</f>
        <v>#DIV/0!</v>
      </c>
      <c r="P33" t="e">
        <f>CC33/M33</f>
        <v>#DIV/0!</v>
      </c>
      <c r="Q33" t="e">
        <f>(M33-N33)/M33</f>
        <v>#DIV/0!</v>
      </c>
      <c r="R33" s="1">
        <v>-1</v>
      </c>
      <c r="S33" s="1">
        <v>0.85</v>
      </c>
      <c r="T33" s="1">
        <v>0.85</v>
      </c>
      <c r="U33" s="1">
        <v>10.117593765258789</v>
      </c>
      <c r="V33">
        <f>(U33*T33+(100-U33)*S33)/100</f>
        <v>0.84999999999999987</v>
      </c>
      <c r="W33">
        <f>(E33-R33)/CB33</f>
        <v>3.3924996167539044E-2</v>
      </c>
      <c r="X33" t="e">
        <f>(M33-N33)/(M33-L33)</f>
        <v>#DIV/0!</v>
      </c>
      <c r="Y33" t="e">
        <f>(K33-M33)/(K33-L33)</f>
        <v>#DIV/0!</v>
      </c>
      <c r="Z33" t="e">
        <f>(K33-M33)/M33</f>
        <v>#DIV/0!</v>
      </c>
      <c r="AA33" s="1">
        <v>0</v>
      </c>
      <c r="AB33" s="1">
        <v>0.5</v>
      </c>
      <c r="AC33" t="e">
        <f>Q33*AB33*V33*AA33</f>
        <v>#DIV/0!</v>
      </c>
      <c r="AD33">
        <f>BH33*1000</f>
        <v>5.4749787690473948</v>
      </c>
      <c r="AE33">
        <f>(BM33-BS33)</f>
        <v>1.4034565641192782</v>
      </c>
      <c r="AF33">
        <f>(AL33+BL33*D33)</f>
        <v>24.223913453916396</v>
      </c>
      <c r="AG33" s="1">
        <v>1</v>
      </c>
      <c r="AH33">
        <f>(AG33*BA33+BB33)</f>
        <v>5</v>
      </c>
      <c r="AI33" s="1">
        <v>1</v>
      </c>
      <c r="AJ33">
        <f>AH33*(AI33+1)*(AI33+1)/(AI33*AI33+1)</f>
        <v>10</v>
      </c>
      <c r="AK33" s="1">
        <v>24.809162139892578</v>
      </c>
      <c r="AL33" s="1">
        <v>24.433448791503906</v>
      </c>
      <c r="AM33" s="1">
        <v>24.845918655395508</v>
      </c>
      <c r="AN33" s="1">
        <v>399.92959594726563</v>
      </c>
      <c r="AO33" s="1">
        <v>393.35552978515625</v>
      </c>
      <c r="AP33" s="1">
        <v>15.289351463317871</v>
      </c>
      <c r="AQ33" s="1">
        <v>16.3656005859375</v>
      </c>
      <c r="AR33" s="1">
        <v>48.500858306884766</v>
      </c>
      <c r="AS33" s="1">
        <v>51.914936065673828</v>
      </c>
      <c r="AT33" s="1">
        <v>500.3839111328125</v>
      </c>
      <c r="AU33" s="1">
        <v>1100.765869140625</v>
      </c>
      <c r="AV33" s="1">
        <v>307.15017700195313</v>
      </c>
      <c r="AW33" s="1">
        <v>99.723770141601563</v>
      </c>
      <c r="AX33" s="1">
        <v>3.3228223323822021</v>
      </c>
      <c r="AY33" s="1">
        <v>-9.6255272626876831E-2</v>
      </c>
      <c r="AZ33" s="1">
        <v>0.66666668653488159</v>
      </c>
      <c r="BA33" s="1">
        <v>0</v>
      </c>
      <c r="BB33" s="1">
        <v>5</v>
      </c>
      <c r="BC33" s="1">
        <v>1</v>
      </c>
      <c r="BD33" s="1">
        <v>0</v>
      </c>
      <c r="BE33" s="1">
        <v>0.15999999642372131</v>
      </c>
      <c r="BF33" s="1">
        <v>111115</v>
      </c>
      <c r="BG33">
        <f>AT33*0.000001/(AG33*0.0001)</f>
        <v>5.0038391113281246</v>
      </c>
      <c r="BH33">
        <f>(AQ33-AP33)/(1000-AQ33)*BG33</f>
        <v>5.4749787690473945E-3</v>
      </c>
      <c r="BI33">
        <f>(AL33+273.15)</f>
        <v>297.58344879150388</v>
      </c>
      <c r="BJ33">
        <f>(AK33+273.15)</f>
        <v>297.95916213989256</v>
      </c>
      <c r="BK33">
        <f>(AU33*BC33+AV33*BD33)*BE33</f>
        <v>176.12253512585448</v>
      </c>
      <c r="BL33">
        <f>((BK33+0.00000010773*(BJ33^4-BI33^4))-BH33*44100)/(AH33*56+0.00000043092*BI33^3)</f>
        <v>-0.20953533758750895</v>
      </c>
      <c r="BM33">
        <f>0.61365*EXP(17.502*AF33/(240.97+AF33))</f>
        <v>3.0354959551805694</v>
      </c>
      <c r="BN33">
        <f>BM33*1000/AW33</f>
        <v>30.439041272410318</v>
      </c>
      <c r="BO33">
        <f>(BN33-AQ33)</f>
        <v>14.073440686472818</v>
      </c>
      <c r="BP33">
        <f>IF(D33,AL33,(AK33+AL33)/2)</f>
        <v>24.433448791503906</v>
      </c>
      <c r="BQ33">
        <f>0.61365*EXP(17.502*BP33/(240.97+BP33))</f>
        <v>3.07384872608666</v>
      </c>
      <c r="BR33">
        <f>IF(BO33&lt;&gt;0,(1000-(BN33+AQ33)/2)/BO33*BH33,0)</f>
        <v>0.37992497200439745</v>
      </c>
      <c r="BS33">
        <f>AQ33*AW33/1000</f>
        <v>1.6320393910612911</v>
      </c>
      <c r="BT33">
        <f>(BQ33-BS33)</f>
        <v>1.4418093350253689</v>
      </c>
      <c r="BU33">
        <f>1/(1.6/F33+1.37/AJ33)</f>
        <v>0.23875706043935793</v>
      </c>
      <c r="BV33">
        <f>G33*AW33*0.001</f>
        <v>25.642862336231282</v>
      </c>
      <c r="BW33">
        <f>G33/AO33</f>
        <v>0.65370612171479869</v>
      </c>
      <c r="BX33">
        <f>(1-BH33*AW33/BM33/F33)*100</f>
        <v>54.455903717232523</v>
      </c>
      <c r="BY33">
        <f>(AO33-E33/(AJ33/1.35))</f>
        <v>389.20536569705456</v>
      </c>
      <c r="BZ33">
        <f>E33*BX33/100/BY33</f>
        <v>4.3012793627671041E-2</v>
      </c>
      <c r="CA33">
        <f>(K33-J33)</f>
        <v>0</v>
      </c>
      <c r="CB33">
        <f>AU33*V33</f>
        <v>935.65098876953107</v>
      </c>
      <c r="CC33">
        <f>(M33-L33)</f>
        <v>0</v>
      </c>
      <c r="CD33" t="e">
        <f>(M33-N33)/(M33-J33)</f>
        <v>#DIV/0!</v>
      </c>
      <c r="CE33" t="e">
        <f>(K33-M33)/(K33-J33)</f>
        <v>#DIV/0!</v>
      </c>
    </row>
    <row r="34" spans="1:83" x14ac:dyDescent="0.25">
      <c r="A34" s="1">
        <v>14</v>
      </c>
      <c r="B34" s="1" t="s">
        <v>120</v>
      </c>
      <c r="C34" s="1">
        <v>6626.9996126815677</v>
      </c>
      <c r="D34" s="1">
        <v>1</v>
      </c>
      <c r="E34">
        <f>(AN34-AO34*(1000-AP34)/(1000-AQ34))*BG34</f>
        <v>30.733883350270833</v>
      </c>
      <c r="F34">
        <f>IF(BR34&lt;&gt;0,1/(1/BR34-1/AJ34),0)</f>
        <v>0.39587410858660249</v>
      </c>
      <c r="G34">
        <f>((BU34-BH34/2)*AO34-E34)/(BU34+BH34/2)</f>
        <v>257.46641135263616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t="e">
        <f>CA34/K34</f>
        <v>#DIV/0!</v>
      </c>
      <c r="P34" t="e">
        <f>CC34/M34</f>
        <v>#DIV/0!</v>
      </c>
      <c r="Q34" t="e">
        <f>(M34-N34)/M34</f>
        <v>#DIV/0!</v>
      </c>
      <c r="R34" s="1">
        <v>-1</v>
      </c>
      <c r="S34" s="1">
        <v>0.85</v>
      </c>
      <c r="T34" s="1">
        <v>0.85</v>
      </c>
      <c r="U34" s="1">
        <v>10.117593765258789</v>
      </c>
      <c r="V34">
        <f>(U34*T34+(100-U34)*S34)/100</f>
        <v>0.84999999999999987</v>
      </c>
      <c r="W34">
        <f>(E34-R34)/CB34</f>
        <v>3.3916631387014125E-2</v>
      </c>
      <c r="X34" t="e">
        <f>(M34-N34)/(M34-L34)</f>
        <v>#DIV/0!</v>
      </c>
      <c r="Y34" t="e">
        <f>(K34-M34)/(K34-L34)</f>
        <v>#DIV/0!</v>
      </c>
      <c r="Z34" t="e">
        <f>(K34-M34)/M34</f>
        <v>#DIV/0!</v>
      </c>
      <c r="AA34" s="1">
        <v>0</v>
      </c>
      <c r="AB34" s="1">
        <v>0.5</v>
      </c>
      <c r="AC34" t="e">
        <f>Q34*AB34*V34*AA34</f>
        <v>#DIV/0!</v>
      </c>
      <c r="AD34">
        <f>BH34*1000</f>
        <v>5.4803684161549926</v>
      </c>
      <c r="AE34">
        <f>(BM34-BS34)</f>
        <v>1.4016246163924018</v>
      </c>
      <c r="AF34">
        <f>(AL34+BL34*D34)</f>
        <v>24.214901394507898</v>
      </c>
      <c r="AG34" s="1">
        <v>1</v>
      </c>
      <c r="AH34">
        <f>(AG34*BA34+BB34)</f>
        <v>5</v>
      </c>
      <c r="AI34" s="1">
        <v>1</v>
      </c>
      <c r="AJ34">
        <f>AH34*(AI34+1)*(AI34+1)/(AI34*AI34+1)</f>
        <v>10</v>
      </c>
      <c r="AK34" s="1">
        <v>24.804357528686523</v>
      </c>
      <c r="AL34" s="1">
        <v>24.425121307373047</v>
      </c>
      <c r="AM34" s="1">
        <v>24.842161178588867</v>
      </c>
      <c r="AN34" s="1">
        <v>399.91860961914063</v>
      </c>
      <c r="AO34" s="1">
        <v>393.34579467773438</v>
      </c>
      <c r="AP34" s="1">
        <v>15.290209770202637</v>
      </c>
      <c r="AQ34" s="1">
        <v>16.367507934570313</v>
      </c>
      <c r="AR34" s="1">
        <v>48.517547607421875</v>
      </c>
      <c r="AS34" s="1">
        <v>51.935935974121094</v>
      </c>
      <c r="AT34" s="1">
        <v>500.38778686523438</v>
      </c>
      <c r="AU34" s="1">
        <v>1100.75732421875</v>
      </c>
      <c r="AV34" s="1">
        <v>330.75982666015625</v>
      </c>
      <c r="AW34" s="1">
        <v>99.723869323730469</v>
      </c>
      <c r="AX34" s="1">
        <v>3.3228223323822021</v>
      </c>
      <c r="AY34" s="1">
        <v>-9.6255272626876831E-2</v>
      </c>
      <c r="AZ34" s="1">
        <v>0.66666668653488159</v>
      </c>
      <c r="BA34" s="1">
        <v>0</v>
      </c>
      <c r="BB34" s="1">
        <v>5</v>
      </c>
      <c r="BC34" s="1">
        <v>1</v>
      </c>
      <c r="BD34" s="1">
        <v>0</v>
      </c>
      <c r="BE34" s="1">
        <v>0.15999999642372131</v>
      </c>
      <c r="BF34" s="1">
        <v>111115</v>
      </c>
      <c r="BG34">
        <f>AT34*0.000001/(AG34*0.0001)</f>
        <v>5.0038778686523431</v>
      </c>
      <c r="BH34">
        <f>(AQ34-AP34)/(1000-AQ34)*BG34</f>
        <v>5.4803684161549926E-3</v>
      </c>
      <c r="BI34">
        <f>(AL34+273.15)</f>
        <v>297.57512130737302</v>
      </c>
      <c r="BJ34">
        <f>(AK34+273.15)</f>
        <v>297.9543575286865</v>
      </c>
      <c r="BK34">
        <f>(AU34*BC34+AV34*BD34)*BE34</f>
        <v>176.12116793838504</v>
      </c>
      <c r="BL34">
        <f>((BK34+0.00000010773*(BJ34^4-BI34^4))-BH34*44100)/(AH34*56+0.00000043092*BI34^3)</f>
        <v>-0.21021991286514755</v>
      </c>
      <c r="BM34">
        <f>0.61365*EXP(17.502*AF34/(240.97+AF34))</f>
        <v>3.0338558388146133</v>
      </c>
      <c r="BN34">
        <f>BM34*1000/AW34</f>
        <v>30.422564421020432</v>
      </c>
      <c r="BO34">
        <f>(BN34-AQ34)</f>
        <v>14.05505648645012</v>
      </c>
      <c r="BP34">
        <f>IF(D34,AL34,(AK34+AL34)/2)</f>
        <v>24.425121307373047</v>
      </c>
      <c r="BQ34">
        <f>0.61365*EXP(17.502*BP34/(240.97+BP34))</f>
        <v>3.0723164423354516</v>
      </c>
      <c r="BR34">
        <f>IF(BO34&lt;&gt;0,(1000-(BN34+AQ34)/2)/BO34*BH34,0)</f>
        <v>0.38079925213756227</v>
      </c>
      <c r="BS34">
        <f>AQ34*AW34/1000</f>
        <v>1.6322312224222115</v>
      </c>
      <c r="BT34">
        <f>(BQ34-BS34)</f>
        <v>1.4400852199132401</v>
      </c>
      <c r="BU34">
        <f>1/(1.6/F34+1.37/AJ34)</f>
        <v>0.23930951027250577</v>
      </c>
      <c r="BV34">
        <f>G34*AW34*0.001</f>
        <v>25.675546760980126</v>
      </c>
      <c r="BW34">
        <f>G34/AO34</f>
        <v>0.65455488487827029</v>
      </c>
      <c r="BX34">
        <f>(1-BH34*AW34/BM34/F34)*100</f>
        <v>54.495239082959031</v>
      </c>
      <c r="BY34">
        <f>(AO34-E34/(AJ34/1.35))</f>
        <v>389.19672042544784</v>
      </c>
      <c r="BZ34">
        <f>E34*BX34/100/BY34</f>
        <v>4.3033515783224771E-2</v>
      </c>
      <c r="CA34">
        <f>(K34-J34)</f>
        <v>0</v>
      </c>
      <c r="CB34">
        <f>AU34*V34</f>
        <v>935.64372558593732</v>
      </c>
      <c r="CC34">
        <f>(M34-L34)</f>
        <v>0</v>
      </c>
      <c r="CD34" t="e">
        <f>(M34-N34)/(M34-J34)</f>
        <v>#DIV/0!</v>
      </c>
      <c r="CE34" t="e">
        <f>(K34-M34)/(K34-J34)</f>
        <v>#DIV/0!</v>
      </c>
    </row>
    <row r="35" spans="1:83" x14ac:dyDescent="0.25">
      <c r="A35" s="1">
        <v>15</v>
      </c>
      <c r="B35" s="1" t="s">
        <v>121</v>
      </c>
      <c r="C35" s="1">
        <v>6628.9996125437319</v>
      </c>
      <c r="D35" s="1">
        <v>1</v>
      </c>
      <c r="E35">
        <f>(AN35-AO35*(1000-AP35)/(1000-AQ35))*BG35</f>
        <v>30.459351892618272</v>
      </c>
      <c r="F35">
        <f>IF(BR35&lt;&gt;0,1/(1/BR35-1/AJ35),0)</f>
        <v>0.39651954673684237</v>
      </c>
      <c r="G35">
        <f>((BU35-BH35/2)*AO35-E35)/(BU35+BH35/2)</f>
        <v>258.85636706562872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t="e">
        <f>CA35/K35</f>
        <v>#DIV/0!</v>
      </c>
      <c r="P35" t="e">
        <f>CC35/M35</f>
        <v>#DIV/0!</v>
      </c>
      <c r="Q35" t="e">
        <f>(M35-N35)/M35</f>
        <v>#DIV/0!</v>
      </c>
      <c r="R35" s="1">
        <v>-1</v>
      </c>
      <c r="S35" s="1">
        <v>0.85</v>
      </c>
      <c r="T35" s="1">
        <v>0.85</v>
      </c>
      <c r="U35" s="1">
        <v>10.117593765258789</v>
      </c>
      <c r="V35">
        <f>(U35*T35+(100-U35)*S35)/100</f>
        <v>0.84999999999999987</v>
      </c>
      <c r="W35">
        <f>(E35-R35)/CB35</f>
        <v>3.3623947705363672E-2</v>
      </c>
      <c r="X35" t="e">
        <f>(M35-N35)/(M35-L35)</f>
        <v>#DIV/0!</v>
      </c>
      <c r="Y35" t="e">
        <f>(K35-M35)/(K35-L35)</f>
        <v>#DIV/0!</v>
      </c>
      <c r="Z35" t="e">
        <f>(K35-M35)/M35</f>
        <v>#DIV/0!</v>
      </c>
      <c r="AA35" s="1">
        <v>0</v>
      </c>
      <c r="AB35" s="1">
        <v>0.5</v>
      </c>
      <c r="AC35" t="e">
        <f>Q35*AB35*V35*AA35</f>
        <v>#DIV/0!</v>
      </c>
      <c r="AD35">
        <f>BH35*1000</f>
        <v>5.4848080278468485</v>
      </c>
      <c r="AE35">
        <f>(BM35-BS35)</f>
        <v>1.4005785085600544</v>
      </c>
      <c r="AF35">
        <f>(AL35+BL35*D35)</f>
        <v>24.210040697999396</v>
      </c>
      <c r="AG35" s="1">
        <v>1</v>
      </c>
      <c r="AH35">
        <f>(AG35*BA35+BB35)</f>
        <v>5</v>
      </c>
      <c r="AI35" s="1">
        <v>1</v>
      </c>
      <c r="AJ35">
        <f>AH35*(AI35+1)*(AI35+1)/(AI35*AI35+1)</f>
        <v>10</v>
      </c>
      <c r="AK35" s="1">
        <v>24.799962997436523</v>
      </c>
      <c r="AL35" s="1">
        <v>24.420955657958984</v>
      </c>
      <c r="AM35" s="1">
        <v>24.837734222412109</v>
      </c>
      <c r="AN35" s="1">
        <v>399.91708374023438</v>
      </c>
      <c r="AO35" s="1">
        <v>393.39898681640625</v>
      </c>
      <c r="AP35" s="1">
        <v>15.290894508361816</v>
      </c>
      <c r="AQ35" s="1">
        <v>16.369020462036133</v>
      </c>
      <c r="AR35" s="1">
        <v>48.532779693603516</v>
      </c>
      <c r="AS35" s="1">
        <v>51.9547119140625</v>
      </c>
      <c r="AT35" s="1">
        <v>500.40786743164063</v>
      </c>
      <c r="AU35" s="1">
        <v>1100.7333984375</v>
      </c>
      <c r="AV35" s="1">
        <v>373.134033203125</v>
      </c>
      <c r="AW35" s="1">
        <v>99.724540710449219</v>
      </c>
      <c r="AX35" s="1">
        <v>3.3228223323822021</v>
      </c>
      <c r="AY35" s="1">
        <v>-9.6255272626876831E-2</v>
      </c>
      <c r="AZ35" s="1">
        <v>0.66666668653488159</v>
      </c>
      <c r="BA35" s="1">
        <v>0</v>
      </c>
      <c r="BB35" s="1">
        <v>5</v>
      </c>
      <c r="BC35" s="1">
        <v>1</v>
      </c>
      <c r="BD35" s="1">
        <v>0</v>
      </c>
      <c r="BE35" s="1">
        <v>0.15999999642372131</v>
      </c>
      <c r="BF35" s="1">
        <v>111115</v>
      </c>
      <c r="BG35">
        <f>AT35*0.000001/(AG35*0.0001)</f>
        <v>5.0040786743164061</v>
      </c>
      <c r="BH35">
        <f>(AQ35-AP35)/(1000-AQ35)*BG35</f>
        <v>5.4848080278468488E-3</v>
      </c>
      <c r="BI35">
        <f>(AL35+273.15)</f>
        <v>297.57095565795896</v>
      </c>
      <c r="BJ35">
        <f>(AK35+273.15)</f>
        <v>297.9499629974365</v>
      </c>
      <c r="BK35">
        <f>(AU35*BC35+AV35*BD35)*BE35</f>
        <v>176.11733981347061</v>
      </c>
      <c r="BL35">
        <f>((BK35+0.00000010773*(BJ35^4-BI35^4))-BH35*44100)/(AH35*56+0.00000043092*BI35^3)</f>
        <v>-0.21091495995958767</v>
      </c>
      <c r="BM35">
        <f>0.61365*EXP(17.502*AF35/(240.97+AF35))</f>
        <v>3.0329715560165531</v>
      </c>
      <c r="BN35">
        <f>BM35*1000/AW35</f>
        <v>30.413492350120755</v>
      </c>
      <c r="BO35">
        <f>(BN35-AQ35)</f>
        <v>14.044471888084622</v>
      </c>
      <c r="BP35">
        <f>IF(D35,AL35,(AK35+AL35)/2)</f>
        <v>24.420955657958984</v>
      </c>
      <c r="BQ35">
        <f>0.61365*EXP(17.502*BP35/(240.97+BP35))</f>
        <v>3.0715502000718429</v>
      </c>
      <c r="BR35">
        <f>IF(BO35&lt;&gt;0,(1000-(BN35+AQ35)/2)/BO35*BH35,0)</f>
        <v>0.38139643267568135</v>
      </c>
      <c r="BS35">
        <f>AQ35*AW35/1000</f>
        <v>1.6323930474564987</v>
      </c>
      <c r="BT35">
        <f>(BQ35-BS35)</f>
        <v>1.4391571526153442</v>
      </c>
      <c r="BU35">
        <f>1/(1.6/F35+1.37/AJ35)</f>
        <v>0.23968687136420244</v>
      </c>
      <c r="BV35">
        <f>G35*AW35*0.001</f>
        <v>25.81433231559528</v>
      </c>
      <c r="BW35">
        <f>G35/AO35</f>
        <v>0.65799957737672909</v>
      </c>
      <c r="BX35">
        <f>(1-BH35*AW35/BM35/F35)*100</f>
        <v>54.518944196656307</v>
      </c>
      <c r="BY35">
        <f>(AO35-E35/(AJ35/1.35))</f>
        <v>389.28697431090279</v>
      </c>
      <c r="BZ35">
        <f>E35*BX35/100/BY35</f>
        <v>4.2657777312983793E-2</v>
      </c>
      <c r="CA35">
        <f>(K35-J35)</f>
        <v>0</v>
      </c>
      <c r="CB35">
        <f>AU35*V35</f>
        <v>935.62338867187486</v>
      </c>
      <c r="CC35">
        <f>(M35-L35)</f>
        <v>0</v>
      </c>
      <c r="CD35" t="e">
        <f>(M35-N35)/(M35-J35)</f>
        <v>#DIV/0!</v>
      </c>
      <c r="CE35" t="e">
        <f>(K35-M35)/(K35-J35)</f>
        <v>#DIV/0!</v>
      </c>
    </row>
    <row r="36" spans="1:83" x14ac:dyDescent="0.25">
      <c r="A36" s="1" t="s">
        <v>12</v>
      </c>
      <c r="B36" s="1" t="s">
        <v>122</v>
      </c>
    </row>
    <row r="37" spans="1:83" x14ac:dyDescent="0.25">
      <c r="A37" s="1">
        <v>16</v>
      </c>
      <c r="B37" s="1" t="s">
        <v>123</v>
      </c>
      <c r="C37" s="1">
        <v>7204.9995728470385</v>
      </c>
      <c r="D37" s="1">
        <v>1</v>
      </c>
      <c r="E37">
        <f>(AN37-AO37*(1000-AP37)/(1000-AQ37))*BG37</f>
        <v>22.223454604607674</v>
      </c>
      <c r="F37">
        <f>IF(BR37&lt;&gt;0,1/(1/BR37-1/AJ37),0)</f>
        <v>0.35004371700817316</v>
      </c>
      <c r="G37">
        <f>((BU37-BH37/2)*AO37-E37)/(BU37+BH37/2)</f>
        <v>282.78696815963406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t="e">
        <f>CA37/K37</f>
        <v>#DIV/0!</v>
      </c>
      <c r="P37" t="e">
        <f>CC37/M37</f>
        <v>#DIV/0!</v>
      </c>
      <c r="Q37" t="e">
        <f>(M37-N37)/M37</f>
        <v>#DIV/0!</v>
      </c>
      <c r="R37" s="1">
        <v>-1</v>
      </c>
      <c r="S37" s="1">
        <v>0.85</v>
      </c>
      <c r="T37" s="1">
        <v>0.85</v>
      </c>
      <c r="U37" s="1">
        <v>10.032642364501953</v>
      </c>
      <c r="V37">
        <f>(U37*T37+(100-U37)*S37)/100</f>
        <v>0.85</v>
      </c>
      <c r="W37">
        <f>(E37-R37)/CB37</f>
        <v>2.4856063804323925E-2</v>
      </c>
      <c r="X37" t="e">
        <f>(M37-N37)/(M37-L37)</f>
        <v>#DIV/0!</v>
      </c>
      <c r="Y37" t="e">
        <f>(K37-M37)/(K37-L37)</f>
        <v>#DIV/0!</v>
      </c>
      <c r="Z37" t="e">
        <f>(K37-M37)/M37</f>
        <v>#DIV/0!</v>
      </c>
      <c r="AA37" s="1">
        <v>0</v>
      </c>
      <c r="AB37" s="1">
        <v>0.5</v>
      </c>
      <c r="AC37" t="e">
        <f>Q37*AB37*V37*AA37</f>
        <v>#DIV/0!</v>
      </c>
      <c r="AD37">
        <f>BH37*1000</f>
        <v>4.7064983453399405</v>
      </c>
      <c r="AE37">
        <f>(BM37-BS37)</f>
        <v>1.3553170418136726</v>
      </c>
      <c r="AF37">
        <f>(AL37+BL37*D37)</f>
        <v>24.02162424534076</v>
      </c>
      <c r="AG37" s="1">
        <v>1</v>
      </c>
      <c r="AH37">
        <f>(AG37*BA37+BB37)</f>
        <v>5</v>
      </c>
      <c r="AI37" s="1">
        <v>1</v>
      </c>
      <c r="AJ37">
        <f>AH37*(AI37+1)*(AI37+1)/(AI37*AI37+1)</f>
        <v>10</v>
      </c>
      <c r="AK37" s="1">
        <v>24.377822875976563</v>
      </c>
      <c r="AL37" s="1">
        <v>24.120370864868164</v>
      </c>
      <c r="AM37" s="1">
        <v>24.387983322143555</v>
      </c>
      <c r="AN37" s="1">
        <v>399.73239135742188</v>
      </c>
      <c r="AO37" s="1">
        <v>394.91998291015625</v>
      </c>
      <c r="AP37" s="1">
        <v>15.557766914367676</v>
      </c>
      <c r="AQ37" s="1">
        <v>16.482778549194336</v>
      </c>
      <c r="AR37" s="1">
        <v>50.63653564453125</v>
      </c>
      <c r="AS37" s="1">
        <v>53.647209167480469</v>
      </c>
      <c r="AT37" s="1">
        <v>500.417724609375</v>
      </c>
      <c r="AU37" s="1">
        <v>1099.197021484375</v>
      </c>
      <c r="AV37" s="1">
        <v>232.3453369140625</v>
      </c>
      <c r="AW37" s="1">
        <v>99.713165283203125</v>
      </c>
      <c r="AX37" s="1">
        <v>3.3228223323822021</v>
      </c>
      <c r="AY37" s="1">
        <v>-9.6255272626876831E-2</v>
      </c>
      <c r="AZ37" s="1">
        <v>0.66666668653488159</v>
      </c>
      <c r="BA37" s="1">
        <v>0</v>
      </c>
      <c r="BB37" s="1">
        <v>5</v>
      </c>
      <c r="BC37" s="1">
        <v>1</v>
      </c>
      <c r="BD37" s="1">
        <v>0</v>
      </c>
      <c r="BE37" s="1">
        <v>0.15999999642372131</v>
      </c>
      <c r="BF37" s="1">
        <v>111115</v>
      </c>
      <c r="BG37">
        <f>AT37*0.000001/(AG37*0.0001)</f>
        <v>5.0041772460937493</v>
      </c>
      <c r="BH37">
        <f>(AQ37-AP37)/(1000-AQ37)*BG37</f>
        <v>4.7064983453399406E-3</v>
      </c>
      <c r="BI37">
        <f>(AL37+273.15)</f>
        <v>297.27037086486814</v>
      </c>
      <c r="BJ37">
        <f>(AK37+273.15)</f>
        <v>297.52782287597654</v>
      </c>
      <c r="BK37">
        <f>(AU37*BC37+AV37*BD37)*BE37</f>
        <v>175.87151950646512</v>
      </c>
      <c r="BL37">
        <f>((BK37+0.00000010773*(BJ37^4-BI37^4))-BH37*44100)/(AH37*56+0.00000043092*BI37^3)</f>
        <v>-9.8746619527403046E-2</v>
      </c>
      <c r="BM37">
        <f>0.61365*EXP(17.502*AF37/(240.97+AF37))</f>
        <v>2.9988670636159225</v>
      </c>
      <c r="BN37">
        <f>BM37*1000/AW37</f>
        <v>30.074935993643436</v>
      </c>
      <c r="BO37">
        <f>(BN37-AQ37)</f>
        <v>13.5921574444491</v>
      </c>
      <c r="BP37">
        <f>IF(D37,AL37,(AK37+AL37)/2)</f>
        <v>24.120370864868164</v>
      </c>
      <c r="BQ37">
        <f>0.61365*EXP(17.502*BP37/(240.97+BP37))</f>
        <v>3.0166987331913271</v>
      </c>
      <c r="BR37">
        <f>IF(BO37&lt;&gt;0,(1000-(BN37+AQ37)/2)/BO37*BH37,0)</f>
        <v>0.33820506133027067</v>
      </c>
      <c r="BS37">
        <f>AQ37*AW37/1000</f>
        <v>1.6435500218022498</v>
      </c>
      <c r="BT37">
        <f>(BQ37-BS37)</f>
        <v>1.3731487113890772</v>
      </c>
      <c r="BU37">
        <f>1/(1.6/F37+1.37/AJ37)</f>
        <v>0.21241084063883534</v>
      </c>
      <c r="BV37">
        <f>G37*AW37*0.001</f>
        <v>28.197583696037491</v>
      </c>
      <c r="BW37">
        <f>G37/AO37</f>
        <v>0.7160614311683684</v>
      </c>
      <c r="BX37">
        <f>(1-BH37*AW37/BM37/F37)*100</f>
        <v>55.29347521322785</v>
      </c>
      <c r="BY37">
        <f>(AO37-E37/(AJ37/1.35))</f>
        <v>391.91981653853423</v>
      </c>
      <c r="BZ37">
        <f>E37*BX37/100/BY37</f>
        <v>3.1353659204710053E-2</v>
      </c>
      <c r="CA37">
        <f>(K37-J37)</f>
        <v>0</v>
      </c>
      <c r="CB37">
        <f>AU37*V37</f>
        <v>934.31746826171877</v>
      </c>
      <c r="CC37">
        <f>(M37-L37)</f>
        <v>0</v>
      </c>
      <c r="CD37" t="e">
        <f>(M37-N37)/(M37-J37)</f>
        <v>#DIV/0!</v>
      </c>
      <c r="CE37" t="e">
        <f>(K37-M37)/(K37-J37)</f>
        <v>#DIV/0!</v>
      </c>
    </row>
    <row r="38" spans="1:83" x14ac:dyDescent="0.25">
      <c r="A38" s="1">
        <v>17</v>
      </c>
      <c r="B38" s="1" t="s">
        <v>124</v>
      </c>
      <c r="C38" s="1">
        <v>7207.9995726402849</v>
      </c>
      <c r="D38" s="1">
        <v>1</v>
      </c>
      <c r="E38">
        <f>(AN38-AO38*(1000-AP38)/(1000-AQ38))*BG38</f>
        <v>23.025731277563832</v>
      </c>
      <c r="F38">
        <f>IF(BR38&lt;&gt;0,1/(1/BR38-1/AJ38),0)</f>
        <v>0.3505606218696985</v>
      </c>
      <c r="G38">
        <f>((BU38-BH38/2)*AO38-E38)/(BU38+BH38/2)</f>
        <v>279.10100699400959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t="e">
        <f>CA38/K38</f>
        <v>#DIV/0!</v>
      </c>
      <c r="P38" t="e">
        <f>CC38/M38</f>
        <v>#DIV/0!</v>
      </c>
      <c r="Q38" t="e">
        <f>(M38-N38)/M38</f>
        <v>#DIV/0!</v>
      </c>
      <c r="R38" s="1">
        <v>-1</v>
      </c>
      <c r="S38" s="1">
        <v>0.85</v>
      </c>
      <c r="T38" s="1">
        <v>0.85</v>
      </c>
      <c r="U38" s="1">
        <v>10.032642364501953</v>
      </c>
      <c r="V38">
        <f>(U38*T38+(100-U38)*S38)/100</f>
        <v>0.85</v>
      </c>
      <c r="W38">
        <f>(E38-R38)/CB38</f>
        <v>2.5715411652486454E-2</v>
      </c>
      <c r="X38" t="e">
        <f>(M38-N38)/(M38-L38)</f>
        <v>#DIV/0!</v>
      </c>
      <c r="Y38" t="e">
        <f>(K38-M38)/(K38-L38)</f>
        <v>#DIV/0!</v>
      </c>
      <c r="Z38" t="e">
        <f>(K38-M38)/M38</f>
        <v>#DIV/0!</v>
      </c>
      <c r="AA38" s="1">
        <v>0</v>
      </c>
      <c r="AB38" s="1">
        <v>0.5</v>
      </c>
      <c r="AC38" t="e">
        <f>Q38*AB38*V38*AA38</f>
        <v>#DIV/0!</v>
      </c>
      <c r="AD38">
        <f>BH38*1000</f>
        <v>4.7145899428238698</v>
      </c>
      <c r="AE38">
        <f>(BM38-BS38)</f>
        <v>1.3557086505246561</v>
      </c>
      <c r="AF38">
        <f>(AL38+BL38*D38)</f>
        <v>24.024233036792218</v>
      </c>
      <c r="AG38" s="1">
        <v>1</v>
      </c>
      <c r="AH38">
        <f>(AG38*BA38+BB38)</f>
        <v>5</v>
      </c>
      <c r="AI38" s="1">
        <v>1</v>
      </c>
      <c r="AJ38">
        <f>AH38*(AI38+1)*(AI38+1)/(AI38*AI38+1)</f>
        <v>10</v>
      </c>
      <c r="AK38" s="1">
        <v>24.377292633056641</v>
      </c>
      <c r="AL38" s="1">
        <v>24.124397277832031</v>
      </c>
      <c r="AM38" s="1">
        <v>24.386896133422852</v>
      </c>
      <c r="AN38" s="1">
        <v>399.78927612304688</v>
      </c>
      <c r="AO38" s="1">
        <v>394.81597900390625</v>
      </c>
      <c r="AP38" s="1">
        <v>15.556963920593262</v>
      </c>
      <c r="AQ38" s="1">
        <v>16.483570098876953</v>
      </c>
      <c r="AR38" s="1">
        <v>50.635513305664063</v>
      </c>
      <c r="AS38" s="1">
        <v>53.651470184326172</v>
      </c>
      <c r="AT38" s="1">
        <v>500.4150390625</v>
      </c>
      <c r="AU38" s="1">
        <v>1099.1683349609375</v>
      </c>
      <c r="AV38" s="1">
        <v>127.28722381591797</v>
      </c>
      <c r="AW38" s="1">
        <v>99.713127136230469</v>
      </c>
      <c r="AX38" s="1">
        <v>3.3228223323822021</v>
      </c>
      <c r="AY38" s="1">
        <v>-9.6255272626876831E-2</v>
      </c>
      <c r="AZ38" s="1">
        <v>0.66666668653488159</v>
      </c>
      <c r="BA38" s="1">
        <v>0</v>
      </c>
      <c r="BB38" s="1">
        <v>5</v>
      </c>
      <c r="BC38" s="1">
        <v>1</v>
      </c>
      <c r="BD38" s="1">
        <v>0</v>
      </c>
      <c r="BE38" s="1">
        <v>0.15999999642372131</v>
      </c>
      <c r="BF38" s="1">
        <v>111115</v>
      </c>
      <c r="BG38">
        <f>AT38*0.000001/(AG38*0.0001)</f>
        <v>5.004150390625</v>
      </c>
      <c r="BH38">
        <f>(AQ38-AP38)/(1000-AQ38)*BG38</f>
        <v>4.7145899428238701E-3</v>
      </c>
      <c r="BI38">
        <f>(AL38+273.15)</f>
        <v>297.27439727783201</v>
      </c>
      <c r="BJ38">
        <f>(AK38+273.15)</f>
        <v>297.52729263305662</v>
      </c>
      <c r="BK38">
        <f>(AU38*BC38+AV38*BD38)*BE38</f>
        <v>175.86692966281771</v>
      </c>
      <c r="BL38">
        <f>((BK38+0.00000010773*(BJ38^4-BI38^4))-BH38*44100)/(AH38*56+0.00000043092*BI38^3)</f>
        <v>-0.10016424103981449</v>
      </c>
      <c r="BM38">
        <f>0.61365*EXP(17.502*AF38/(240.97+AF38))</f>
        <v>2.9993369714529408</v>
      </c>
      <c r="BN38">
        <f>BM38*1000/AW38</f>
        <v>30.079660096861417</v>
      </c>
      <c r="BO38">
        <f>(BN38-AQ38)</f>
        <v>13.596089997984464</v>
      </c>
      <c r="BP38">
        <f>IF(D38,AL38,(AK38+AL38)/2)</f>
        <v>24.124397277832031</v>
      </c>
      <c r="BQ38">
        <f>0.61365*EXP(17.502*BP38/(240.97+BP38))</f>
        <v>3.0174277858283314</v>
      </c>
      <c r="BR38">
        <f>IF(BO38&lt;&gt;0,(1000-(BN38+AQ38)/2)/BO38*BH38,0)</f>
        <v>0.33868756937570993</v>
      </c>
      <c r="BS38">
        <f>AQ38*AW38/1000</f>
        <v>1.6436283209282847</v>
      </c>
      <c r="BT38">
        <f>(BQ38-BS38)</f>
        <v>1.3737994649000467</v>
      </c>
      <c r="BU38">
        <f>1/(1.6/F38+1.37/AJ38)</f>
        <v>0.21271536407320432</v>
      </c>
      <c r="BV38">
        <f>G38*AW38*0.001</f>
        <v>27.830034194243627</v>
      </c>
      <c r="BW38">
        <f>G38/AO38</f>
        <v>0.70691416213234926</v>
      </c>
      <c r="BX38">
        <f>(1-BH38*AW38/BM38/F38)*100</f>
        <v>55.289670505968161</v>
      </c>
      <c r="BY38">
        <f>(AO38-E38/(AJ38/1.35))</f>
        <v>391.70750528143515</v>
      </c>
      <c r="BZ38">
        <f>E38*BX38/100/BY38</f>
        <v>3.250091147936468E-2</v>
      </c>
      <c r="CA38">
        <f>(K38-J38)</f>
        <v>0</v>
      </c>
      <c r="CB38">
        <f>AU38*V38</f>
        <v>934.2930847167969</v>
      </c>
      <c r="CC38">
        <f>(M38-L38)</f>
        <v>0</v>
      </c>
      <c r="CD38" t="e">
        <f>(M38-N38)/(M38-J38)</f>
        <v>#DIV/0!</v>
      </c>
      <c r="CE38" t="e">
        <f>(K38-M38)/(K38-J38)</f>
        <v>#DIV/0!</v>
      </c>
    </row>
    <row r="39" spans="1:83" x14ac:dyDescent="0.25">
      <c r="A39" s="1">
        <v>18</v>
      </c>
      <c r="B39" s="1" t="s">
        <v>125</v>
      </c>
      <c r="C39" s="1">
        <v>7210.9995724335313</v>
      </c>
      <c r="D39" s="1">
        <v>1</v>
      </c>
      <c r="E39">
        <f>(AN39-AO39*(1000-AP39)/(1000-AQ39))*BG39</f>
        <v>22.637610899137339</v>
      </c>
      <c r="F39">
        <f>IF(BR39&lt;&gt;0,1/(1/BR39-1/AJ39),0)</f>
        <v>0.34891421897912323</v>
      </c>
      <c r="G39">
        <f>((BU39-BH39/2)*AO39-E39)/(BU39+BH39/2)</f>
        <v>280.36832770019208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t="e">
        <f>CA39/K39</f>
        <v>#DIV/0!</v>
      </c>
      <c r="P39" t="e">
        <f>CC39/M39</f>
        <v>#DIV/0!</v>
      </c>
      <c r="Q39" t="e">
        <f>(M39-N39)/M39</f>
        <v>#DIV/0!</v>
      </c>
      <c r="R39" s="1">
        <v>-1</v>
      </c>
      <c r="S39" s="1">
        <v>0.85</v>
      </c>
      <c r="T39" s="1">
        <v>0.85</v>
      </c>
      <c r="U39" s="1">
        <v>10.032642364501953</v>
      </c>
      <c r="V39">
        <f>(U39*T39+(100-U39)*S39)/100</f>
        <v>0.85</v>
      </c>
      <c r="W39">
        <f>(E39-R39)/CB39</f>
        <v>2.5303898896754835E-2</v>
      </c>
      <c r="X39" t="e">
        <f>(M39-N39)/(M39-L39)</f>
        <v>#DIV/0!</v>
      </c>
      <c r="Y39" t="e">
        <f>(K39-M39)/(K39-L39)</f>
        <v>#DIV/0!</v>
      </c>
      <c r="Z39" t="e">
        <f>(K39-M39)/M39</f>
        <v>#DIV/0!</v>
      </c>
      <c r="AA39" s="1">
        <v>0</v>
      </c>
      <c r="AB39" s="1">
        <v>0.5</v>
      </c>
      <c r="AC39" t="e">
        <f>Q39*AB39*V39*AA39</f>
        <v>#DIV/0!</v>
      </c>
      <c r="AD39">
        <f>BH39*1000</f>
        <v>4.6934811960803291</v>
      </c>
      <c r="AE39">
        <f>(BM39-BS39)</f>
        <v>1.3558011137218846</v>
      </c>
      <c r="AF39">
        <f>(AL39+BL39*D39)</f>
        <v>24.022596039477047</v>
      </c>
      <c r="AG39" s="1">
        <v>1</v>
      </c>
      <c r="AH39">
        <f>(AG39*BA39+BB39)</f>
        <v>5</v>
      </c>
      <c r="AI39" s="1">
        <v>1</v>
      </c>
      <c r="AJ39">
        <f>AH39*(AI39+1)*(AI39+1)/(AI39*AI39+1)</f>
        <v>10</v>
      </c>
      <c r="AK39" s="1">
        <v>24.376440048217773</v>
      </c>
      <c r="AL39" s="1">
        <v>24.119501113891602</v>
      </c>
      <c r="AM39" s="1">
        <v>24.385442733764648</v>
      </c>
      <c r="AN39" s="1">
        <v>399.65411376953125</v>
      </c>
      <c r="AO39" s="1">
        <v>394.76028442382813</v>
      </c>
      <c r="AP39" s="1">
        <v>15.557202339172363</v>
      </c>
      <c r="AQ39" s="1">
        <v>16.47962760925293</v>
      </c>
      <c r="AR39" s="1">
        <v>50.639053344726563</v>
      </c>
      <c r="AS39" s="1">
        <v>53.641567230224609</v>
      </c>
      <c r="AT39" s="1">
        <v>500.43450927734375</v>
      </c>
      <c r="AU39" s="1">
        <v>1098.998779296875</v>
      </c>
      <c r="AV39" s="1">
        <v>120.09416961669922</v>
      </c>
      <c r="AW39" s="1">
        <v>99.713478088378906</v>
      </c>
      <c r="AX39" s="1">
        <v>3.3228223323822021</v>
      </c>
      <c r="AY39" s="1">
        <v>-9.6255272626876831E-2</v>
      </c>
      <c r="AZ39" s="1">
        <v>0.66666668653488159</v>
      </c>
      <c r="BA39" s="1">
        <v>0</v>
      </c>
      <c r="BB39" s="1">
        <v>5</v>
      </c>
      <c r="BC39" s="1">
        <v>1</v>
      </c>
      <c r="BD39" s="1">
        <v>0</v>
      </c>
      <c r="BE39" s="1">
        <v>0.15999999642372131</v>
      </c>
      <c r="BF39" s="1">
        <v>111115</v>
      </c>
      <c r="BG39">
        <f>AT39*0.000001/(AG39*0.0001)</f>
        <v>5.0043450927734368</v>
      </c>
      <c r="BH39">
        <f>(AQ39-AP39)/(1000-AQ39)*BG39</f>
        <v>4.6934811960803293E-3</v>
      </c>
      <c r="BI39">
        <f>(AL39+273.15)</f>
        <v>297.26950111389158</v>
      </c>
      <c r="BJ39">
        <f>(AK39+273.15)</f>
        <v>297.52644004821775</v>
      </c>
      <c r="BK39">
        <f>(AU39*BC39+AV39*BD39)*BE39</f>
        <v>175.83980075717409</v>
      </c>
      <c r="BL39">
        <f>((BK39+0.00000010773*(BJ39^4-BI39^4))-BH39*44100)/(AH39*56+0.00000043092*BI39^3)</f>
        <v>-9.690507441455308E-2</v>
      </c>
      <c r="BM39">
        <f>0.61365*EXP(17.502*AF39/(240.97+AF39))</f>
        <v>2.9990421002417706</v>
      </c>
      <c r="BN39">
        <f>BM39*1000/AW39</f>
        <v>30.076597043216502</v>
      </c>
      <c r="BO39">
        <f>(BN39-AQ39)</f>
        <v>13.596969433963572</v>
      </c>
      <c r="BP39">
        <f>IF(D39,AL39,(AK39+AL39)/2)</f>
        <v>24.119501113891602</v>
      </c>
      <c r="BQ39">
        <f>0.61365*EXP(17.502*BP39/(240.97+BP39))</f>
        <v>3.0165412697611518</v>
      </c>
      <c r="BR39">
        <f>IF(BO39&lt;&gt;0,(1000-(BN39+AQ39)/2)/BO39*BH39,0)</f>
        <v>0.33715055666346233</v>
      </c>
      <c r="BS39">
        <f>AQ39*AW39/1000</f>
        <v>1.643240986519886</v>
      </c>
      <c r="BT39">
        <f>(BQ39-BS39)</f>
        <v>1.3733002832412657</v>
      </c>
      <c r="BU39">
        <f>1/(1.6/F39+1.37/AJ39)</f>
        <v>0.21174532996778847</v>
      </c>
      <c r="BV39">
        <f>G39*AW39*0.001</f>
        <v>27.956501100808538</v>
      </c>
      <c r="BW39">
        <f>G39/AO39</f>
        <v>0.71022425193913141</v>
      </c>
      <c r="BX39">
        <f>(1-BH39*AW39/BM39/F39)*100</f>
        <v>55.275271103443217</v>
      </c>
      <c r="BY39">
        <f>(AO39-E39/(AJ39/1.35))</f>
        <v>391.70420695244457</v>
      </c>
      <c r="BZ39">
        <f>E39*BX39/100/BY39</f>
        <v>3.1945025286286836E-2</v>
      </c>
      <c r="CA39">
        <f>(K39-J39)</f>
        <v>0</v>
      </c>
      <c r="CB39">
        <f>AU39*V39</f>
        <v>934.14896240234373</v>
      </c>
      <c r="CC39">
        <f>(M39-L39)</f>
        <v>0</v>
      </c>
      <c r="CD39" t="e">
        <f>(M39-N39)/(M39-J39)</f>
        <v>#DIV/0!</v>
      </c>
      <c r="CE39" t="e">
        <f>(K39-M39)/(K39-J39)</f>
        <v>#DIV/0!</v>
      </c>
    </row>
    <row r="40" spans="1:83" x14ac:dyDescent="0.25">
      <c r="A40" s="1" t="s">
        <v>12</v>
      </c>
      <c r="B40" s="1" t="s">
        <v>126</v>
      </c>
    </row>
    <row r="41" spans="1:83" x14ac:dyDescent="0.25">
      <c r="A41" s="1">
        <v>19</v>
      </c>
      <c r="B41" s="1" t="s">
        <v>127</v>
      </c>
      <c r="C41" s="1">
        <v>8618.4994754316285</v>
      </c>
      <c r="D41" s="1">
        <v>1</v>
      </c>
      <c r="E41">
        <f t="shared" ref="E41:E46" si="0">(AN41-AO41*(1000-AP41)/(1000-AQ41))*BG41</f>
        <v>39.361055162888974</v>
      </c>
      <c r="F41">
        <f t="shared" ref="F41:F46" si="1">IF(BR41&lt;&gt;0,1/(1/BR41-1/AJ41),0)</f>
        <v>0.59856565187410293</v>
      </c>
      <c r="G41">
        <f t="shared" ref="G41:G46" si="2">((BU41-BH41/2)*AO41-E41)/(BU41+BH41/2)</f>
        <v>274.19421232528384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t="e">
        <f t="shared" ref="O41:O46" si="3">CA41/K41</f>
        <v>#DIV/0!</v>
      </c>
      <c r="P41" t="e">
        <f t="shared" ref="P41:P46" si="4">CC41/M41</f>
        <v>#DIV/0!</v>
      </c>
      <c r="Q41" t="e">
        <f t="shared" ref="Q41:Q46" si="5">(M41-N41)/M41</f>
        <v>#DIV/0!</v>
      </c>
      <c r="R41" s="1">
        <v>-1</v>
      </c>
      <c r="S41" s="1">
        <v>0.85</v>
      </c>
      <c r="T41" s="1">
        <v>0.85</v>
      </c>
      <c r="U41" s="1">
        <v>9.746220588684082</v>
      </c>
      <c r="V41">
        <f t="shared" ref="V41:V46" si="6">(U41*T41+(100-U41)*S41)/100</f>
        <v>0.85</v>
      </c>
      <c r="W41">
        <f t="shared" ref="W41:W46" si="7">(E41-R41)/CB41</f>
        <v>4.3176573032005693E-2</v>
      </c>
      <c r="X41" t="e">
        <f t="shared" ref="X41:X46" si="8">(M41-N41)/(M41-L41)</f>
        <v>#DIV/0!</v>
      </c>
      <c r="Y41" t="e">
        <f t="shared" ref="Y41:Y46" si="9">(K41-M41)/(K41-L41)</f>
        <v>#DIV/0!</v>
      </c>
      <c r="Z41" t="e">
        <f t="shared" ref="Z41:Z46" si="10">(K41-M41)/M41</f>
        <v>#DIV/0!</v>
      </c>
      <c r="AA41" s="1">
        <v>0</v>
      </c>
      <c r="AB41" s="1">
        <v>0.5</v>
      </c>
      <c r="AC41" t="e">
        <f t="shared" ref="AC41:AC46" si="11">Q41*AB41*V41*AA41</f>
        <v>#DIV/0!</v>
      </c>
      <c r="AD41">
        <f t="shared" ref="AD41:AD46" si="12">BH41*1000</f>
        <v>7.0363510177134811</v>
      </c>
      <c r="AE41">
        <f t="shared" ref="AE41:AE46" si="13">(BM41-BS41)</f>
        <v>1.2127407553266272</v>
      </c>
      <c r="AF41">
        <f t="shared" ref="AF41:AF46" si="14">(AL41+BL41*D41)</f>
        <v>23.677601790869215</v>
      </c>
      <c r="AG41" s="1">
        <v>1</v>
      </c>
      <c r="AH41">
        <f t="shared" ref="AH41:AH46" si="15">(AG41*BA41+BB41)</f>
        <v>5</v>
      </c>
      <c r="AI41" s="1">
        <v>1</v>
      </c>
      <c r="AJ41">
        <f t="shared" ref="AJ41:AJ46" si="16">AH41*(AI41+1)*(AI41+1)/(AI41*AI41+1)</f>
        <v>10</v>
      </c>
      <c r="AK41" s="1">
        <v>24.379419326782227</v>
      </c>
      <c r="AL41" s="1">
        <v>24.129007339477539</v>
      </c>
      <c r="AM41" s="1">
        <v>24.348413467407227</v>
      </c>
      <c r="AN41" s="1">
        <v>399.79718017578125</v>
      </c>
      <c r="AO41" s="1">
        <v>391.38107299804688</v>
      </c>
      <c r="AP41" s="1">
        <v>15.922571182250977</v>
      </c>
      <c r="AQ41" s="1">
        <v>17.304359436035156</v>
      </c>
      <c r="AR41" s="1">
        <v>51.796344757080078</v>
      </c>
      <c r="AS41" s="1">
        <v>56.29132080078125</v>
      </c>
      <c r="AT41" s="1">
        <v>500.40890502929688</v>
      </c>
      <c r="AU41" s="1">
        <v>1099.753662109375</v>
      </c>
      <c r="AV41" s="1">
        <v>274.25021362304688</v>
      </c>
      <c r="AW41" s="1">
        <v>99.669708251953125</v>
      </c>
      <c r="AX41" s="1">
        <v>3.3228223323822021</v>
      </c>
      <c r="AY41" s="1">
        <v>-9.6255272626876831E-2</v>
      </c>
      <c r="AZ41" s="1">
        <v>0.66666668653488159</v>
      </c>
      <c r="BA41" s="1">
        <v>0</v>
      </c>
      <c r="BB41" s="1">
        <v>5</v>
      </c>
      <c r="BC41" s="1">
        <v>1</v>
      </c>
      <c r="BD41" s="1">
        <v>0</v>
      </c>
      <c r="BE41" s="1">
        <v>0.15999999642372131</v>
      </c>
      <c r="BF41" s="1">
        <v>111115</v>
      </c>
      <c r="BG41">
        <f t="shared" ref="BG41:BG46" si="17">AT41*0.000001/(AG41*0.0001)</f>
        <v>5.0040890502929685</v>
      </c>
      <c r="BH41">
        <f t="shared" ref="BH41:BH46" si="18">(AQ41-AP41)/(1000-AQ41)*BG41</f>
        <v>7.0363510177134814E-3</v>
      </c>
      <c r="BI41">
        <f t="shared" ref="BI41:BI46" si="19">(AL41+273.15)</f>
        <v>297.27900733947752</v>
      </c>
      <c r="BJ41">
        <f t="shared" ref="BJ41:BJ46" si="20">(AK41+273.15)</f>
        <v>297.5294193267822</v>
      </c>
      <c r="BK41">
        <f t="shared" ref="BK41:BK46" si="21">(AU41*BC41+AV41*BD41)*BE41</f>
        <v>175.96058200447442</v>
      </c>
      <c r="BL41">
        <f t="shared" ref="BL41:BL46" si="22">((BK41+0.00000010773*(BJ41^4-BI41^4))-BH41*44100)/(AH41*56+0.00000043092*BI41^3)</f>
        <v>-0.45140554860832333</v>
      </c>
      <c r="BM41">
        <f t="shared" ref="BM41:BM46" si="23">0.61365*EXP(17.502*AF41/(240.97+AF41))</f>
        <v>2.9374612118031833</v>
      </c>
      <c r="BN41">
        <f t="shared" ref="BN41:BN46" si="24">BM41*1000/AW41</f>
        <v>29.471955555218763</v>
      </c>
      <c r="BO41">
        <f t="shared" ref="BO41:BO46" si="25">(BN41-AQ41)</f>
        <v>12.167596119183607</v>
      </c>
      <c r="BP41">
        <f t="shared" ref="BP41:BP46" si="26">IF(D41,AL41,(AK41+AL41)/2)</f>
        <v>24.129007339477539</v>
      </c>
      <c r="BQ41">
        <f t="shared" ref="BQ41:BQ46" si="27">0.61365*EXP(17.502*BP41/(240.97+BP41))</f>
        <v>3.018262707438915</v>
      </c>
      <c r="BR41">
        <f t="shared" ref="BR41:BR46" si="28">IF(BO41&lt;&gt;0,(1000-(BN41+AQ41)/2)/BO41*BH41,0)</f>
        <v>0.56476099836043459</v>
      </c>
      <c r="BS41">
        <f t="shared" ref="BS41:BS46" si="29">AQ41*AW41/1000</f>
        <v>1.7247204564765561</v>
      </c>
      <c r="BT41">
        <f t="shared" ref="BT41:BT46" si="30">(BQ41-BS41)</f>
        <v>1.2935422509623589</v>
      </c>
      <c r="BU41">
        <f t="shared" ref="BU41:BU46" si="31">1/(1.6/F41+1.37/AJ41)</f>
        <v>0.35586468987735687</v>
      </c>
      <c r="BV41">
        <f t="shared" ref="BV41:BV46" si="32">G41*AW41*0.001</f>
        <v>27.32885714683513</v>
      </c>
      <c r="BW41">
        <f t="shared" ref="BW41:BW46" si="33">G41/AO41</f>
        <v>0.70058117584713187</v>
      </c>
      <c r="BX41">
        <f t="shared" ref="BX41:BX46" si="34">(1-BH41*AW41/BM41/F41)*100</f>
        <v>60.113424471112374</v>
      </c>
      <c r="BY41">
        <f t="shared" ref="BY41:BY46" si="35">(AO41-E41/(AJ41/1.35))</f>
        <v>386.06733055105684</v>
      </c>
      <c r="BZ41">
        <f t="shared" ref="BZ41:BZ46" si="36">E41*BX41/100/BY41</f>
        <v>6.1287957550313812E-2</v>
      </c>
      <c r="CA41">
        <f t="shared" ref="CA41:CA46" si="37">(K41-J41)</f>
        <v>0</v>
      </c>
      <c r="CB41">
        <f t="shared" ref="CB41:CB46" si="38">AU41*V41</f>
        <v>934.79061279296877</v>
      </c>
      <c r="CC41">
        <f t="shared" ref="CC41:CC46" si="39">(M41-L41)</f>
        <v>0</v>
      </c>
      <c r="CD41" t="e">
        <f t="shared" ref="CD41:CD46" si="40">(M41-N41)/(M41-J41)</f>
        <v>#DIV/0!</v>
      </c>
      <c r="CE41" t="e">
        <f t="shared" ref="CE41:CE46" si="41">(K41-M41)/(K41-J41)</f>
        <v>#DIV/0!</v>
      </c>
    </row>
    <row r="42" spans="1:83" x14ac:dyDescent="0.25">
      <c r="A42" s="1">
        <v>20</v>
      </c>
      <c r="B42" s="1" t="s">
        <v>128</v>
      </c>
      <c r="C42" s="1">
        <v>8621.4994752248749</v>
      </c>
      <c r="D42" s="1">
        <v>1</v>
      </c>
      <c r="E42">
        <f t="shared" si="0"/>
        <v>39.054968846147041</v>
      </c>
      <c r="F42">
        <f t="shared" si="1"/>
        <v>0.59854746557426575</v>
      </c>
      <c r="G42">
        <f t="shared" si="2"/>
        <v>275.02527038191801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t="e">
        <f t="shared" si="3"/>
        <v>#DIV/0!</v>
      </c>
      <c r="P42" t="e">
        <f t="shared" si="4"/>
        <v>#DIV/0!</v>
      </c>
      <c r="Q42" t="e">
        <f t="shared" si="5"/>
        <v>#DIV/0!</v>
      </c>
      <c r="R42" s="1">
        <v>-1</v>
      </c>
      <c r="S42" s="1">
        <v>0.85</v>
      </c>
      <c r="T42" s="1">
        <v>0.85</v>
      </c>
      <c r="U42" s="1">
        <v>9.746220588684082</v>
      </c>
      <c r="V42">
        <f t="shared" si="6"/>
        <v>0.85</v>
      </c>
      <c r="W42">
        <f t="shared" si="7"/>
        <v>4.2853339520000019E-2</v>
      </c>
      <c r="X42" t="e">
        <f t="shared" si="8"/>
        <v>#DIV/0!</v>
      </c>
      <c r="Y42" t="e">
        <f t="shared" si="9"/>
        <v>#DIV/0!</v>
      </c>
      <c r="Z42" t="e">
        <f t="shared" si="10"/>
        <v>#DIV/0!</v>
      </c>
      <c r="AA42" s="1">
        <v>0</v>
      </c>
      <c r="AB42" s="1">
        <v>0.5</v>
      </c>
      <c r="AC42" t="e">
        <f t="shared" si="11"/>
        <v>#DIV/0!</v>
      </c>
      <c r="AD42">
        <f t="shared" si="12"/>
        <v>7.0360482302457523</v>
      </c>
      <c r="AE42">
        <f t="shared" si="13"/>
        <v>1.2127171613489236</v>
      </c>
      <c r="AF42">
        <f t="shared" si="14"/>
        <v>23.678826511833591</v>
      </c>
      <c r="AG42" s="1">
        <v>1</v>
      </c>
      <c r="AH42">
        <f t="shared" si="15"/>
        <v>5</v>
      </c>
      <c r="AI42" s="1">
        <v>1</v>
      </c>
      <c r="AJ42">
        <f t="shared" si="16"/>
        <v>10</v>
      </c>
      <c r="AK42" s="1">
        <v>24.385879516601563</v>
      </c>
      <c r="AL42" s="1">
        <v>24.130033493041992</v>
      </c>
      <c r="AM42" s="1">
        <v>24.356094360351563</v>
      </c>
      <c r="AN42" s="1">
        <v>399.71826171875</v>
      </c>
      <c r="AO42" s="1">
        <v>391.36312866210938</v>
      </c>
      <c r="AP42" s="1">
        <v>15.925050735473633</v>
      </c>
      <c r="AQ42" s="1">
        <v>17.306816101074219</v>
      </c>
      <c r="AR42" s="1">
        <v>51.784233093261719</v>
      </c>
      <c r="AS42" s="1">
        <v>56.277381896972656</v>
      </c>
      <c r="AT42" s="1">
        <v>500.3944091796875</v>
      </c>
      <c r="AU42" s="1">
        <v>1099.645751953125</v>
      </c>
      <c r="AV42" s="1">
        <v>151.83314514160156</v>
      </c>
      <c r="AW42" s="1">
        <v>99.669441223144531</v>
      </c>
      <c r="AX42" s="1">
        <v>3.3228223323822021</v>
      </c>
      <c r="AY42" s="1">
        <v>-9.6255272626876831E-2</v>
      </c>
      <c r="AZ42" s="1">
        <v>0.66666668653488159</v>
      </c>
      <c r="BA42" s="1">
        <v>0</v>
      </c>
      <c r="BB42" s="1">
        <v>5</v>
      </c>
      <c r="BC42" s="1">
        <v>1</v>
      </c>
      <c r="BD42" s="1">
        <v>0</v>
      </c>
      <c r="BE42" s="1">
        <v>0.15999999642372131</v>
      </c>
      <c r="BF42" s="1">
        <v>111115</v>
      </c>
      <c r="BG42">
        <f t="shared" si="17"/>
        <v>5.0039440917968747</v>
      </c>
      <c r="BH42">
        <f t="shared" si="18"/>
        <v>7.0360482302457526E-3</v>
      </c>
      <c r="BI42">
        <f t="shared" si="19"/>
        <v>297.28003349304197</v>
      </c>
      <c r="BJ42">
        <f t="shared" si="20"/>
        <v>297.53587951660154</v>
      </c>
      <c r="BK42">
        <f t="shared" si="21"/>
        <v>175.94331637986033</v>
      </c>
      <c r="BL42">
        <f t="shared" si="22"/>
        <v>-0.45120698120839925</v>
      </c>
      <c r="BM42">
        <f t="shared" si="23"/>
        <v>2.9376778514947119</v>
      </c>
      <c r="BN42">
        <f t="shared" si="24"/>
        <v>29.474208096719469</v>
      </c>
      <c r="BO42">
        <f t="shared" si="25"/>
        <v>12.16739199564525</v>
      </c>
      <c r="BP42">
        <f t="shared" si="26"/>
        <v>24.130033493041992</v>
      </c>
      <c r="BQ42">
        <f t="shared" si="27"/>
        <v>3.0184485801104279</v>
      </c>
      <c r="BR42">
        <f t="shared" si="28"/>
        <v>0.56474480820927697</v>
      </c>
      <c r="BS42">
        <f t="shared" si="29"/>
        <v>1.7249606901457883</v>
      </c>
      <c r="BT42">
        <f t="shared" si="30"/>
        <v>1.2934878899646396</v>
      </c>
      <c r="BU42">
        <f t="shared" si="31"/>
        <v>0.35585440471419633</v>
      </c>
      <c r="BV42">
        <f t="shared" si="32"/>
        <v>27.411615021210007</v>
      </c>
      <c r="BW42">
        <f t="shared" si="33"/>
        <v>0.70273679414333945</v>
      </c>
      <c r="BX42">
        <f t="shared" si="34"/>
        <v>60.116977261298189</v>
      </c>
      <c r="BY42">
        <f t="shared" si="35"/>
        <v>386.09070786787953</v>
      </c>
      <c r="BZ42">
        <f t="shared" si="36"/>
        <v>6.0811271191431322E-2</v>
      </c>
      <c r="CA42">
        <f t="shared" si="37"/>
        <v>0</v>
      </c>
      <c r="CB42">
        <f t="shared" si="38"/>
        <v>934.69888916015623</v>
      </c>
      <c r="CC42">
        <f t="shared" si="39"/>
        <v>0</v>
      </c>
      <c r="CD42" t="e">
        <f t="shared" si="40"/>
        <v>#DIV/0!</v>
      </c>
      <c r="CE42" t="e">
        <f t="shared" si="41"/>
        <v>#DIV/0!</v>
      </c>
    </row>
    <row r="43" spans="1:83" x14ac:dyDescent="0.25">
      <c r="A43" s="1">
        <v>21</v>
      </c>
      <c r="B43" s="1" t="s">
        <v>129</v>
      </c>
      <c r="C43" s="1">
        <v>8624.4994750181213</v>
      </c>
      <c r="D43" s="1">
        <v>1</v>
      </c>
      <c r="E43">
        <f t="shared" si="0"/>
        <v>39.78738081392224</v>
      </c>
      <c r="F43">
        <f t="shared" si="1"/>
        <v>0.60039349794362751</v>
      </c>
      <c r="G43">
        <f t="shared" si="2"/>
        <v>273.27211856402937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t="e">
        <f t="shared" si="3"/>
        <v>#DIV/0!</v>
      </c>
      <c r="P43" t="e">
        <f t="shared" si="4"/>
        <v>#DIV/0!</v>
      </c>
      <c r="Q43" t="e">
        <f t="shared" si="5"/>
        <v>#DIV/0!</v>
      </c>
      <c r="R43" s="1">
        <v>-1</v>
      </c>
      <c r="S43" s="1">
        <v>0.85</v>
      </c>
      <c r="T43" s="1">
        <v>0.85</v>
      </c>
      <c r="U43" s="1">
        <v>9.746220588684082</v>
      </c>
      <c r="V43">
        <f t="shared" si="6"/>
        <v>0.85</v>
      </c>
      <c r="W43">
        <f t="shared" si="7"/>
        <v>4.3636789385197904E-2</v>
      </c>
      <c r="X43" t="e">
        <f t="shared" si="8"/>
        <v>#DIV/0!</v>
      </c>
      <c r="Y43" t="e">
        <f t="shared" si="9"/>
        <v>#DIV/0!</v>
      </c>
      <c r="Z43" t="e">
        <f t="shared" si="10"/>
        <v>#DIV/0!</v>
      </c>
      <c r="AA43" s="1">
        <v>0</v>
      </c>
      <c r="AB43" s="1">
        <v>0.5</v>
      </c>
      <c r="AC43" t="e">
        <f t="shared" si="11"/>
        <v>#DIV/0!</v>
      </c>
      <c r="AD43">
        <f t="shared" si="12"/>
        <v>7.0578352522839563</v>
      </c>
      <c r="AE43">
        <f t="shared" si="13"/>
        <v>1.2129249772774067</v>
      </c>
      <c r="AF43">
        <f t="shared" si="14"/>
        <v>23.682618861474865</v>
      </c>
      <c r="AG43" s="1">
        <v>1</v>
      </c>
      <c r="AH43">
        <f t="shared" si="15"/>
        <v>5</v>
      </c>
      <c r="AI43" s="1">
        <v>1</v>
      </c>
      <c r="AJ43">
        <f t="shared" si="16"/>
        <v>10</v>
      </c>
      <c r="AK43" s="1">
        <v>24.392799377441406</v>
      </c>
      <c r="AL43" s="1">
        <v>24.137126922607422</v>
      </c>
      <c r="AM43" s="1">
        <v>24.362676620483398</v>
      </c>
      <c r="AN43" s="1">
        <v>399.82745361328125</v>
      </c>
      <c r="AO43" s="1">
        <v>391.32449340820313</v>
      </c>
      <c r="AP43" s="1">
        <v>15.925612449645996</v>
      </c>
      <c r="AQ43" s="1">
        <v>17.311618804931641</v>
      </c>
      <c r="AR43" s="1">
        <v>51.764129638671875</v>
      </c>
      <c r="AS43" s="1">
        <v>56.269161224365234</v>
      </c>
      <c r="AT43" s="1">
        <v>500.40554809570313</v>
      </c>
      <c r="AU43" s="1">
        <v>1099.6490478515625</v>
      </c>
      <c r="AV43" s="1">
        <v>139.14720153808594</v>
      </c>
      <c r="AW43" s="1">
        <v>99.668540954589844</v>
      </c>
      <c r="AX43" s="1">
        <v>3.3228223323822021</v>
      </c>
      <c r="AY43" s="1">
        <v>-9.6255272626876831E-2</v>
      </c>
      <c r="AZ43" s="1">
        <v>0.66666668653488159</v>
      </c>
      <c r="BA43" s="1">
        <v>0</v>
      </c>
      <c r="BB43" s="1">
        <v>5</v>
      </c>
      <c r="BC43" s="1">
        <v>1</v>
      </c>
      <c r="BD43" s="1">
        <v>0</v>
      </c>
      <c r="BE43" s="1">
        <v>0.15999999642372131</v>
      </c>
      <c r="BF43" s="1">
        <v>111115</v>
      </c>
      <c r="BG43">
        <f t="shared" si="17"/>
        <v>5.0040554809570308</v>
      </c>
      <c r="BH43">
        <f t="shared" si="18"/>
        <v>7.057835252283956E-3</v>
      </c>
      <c r="BI43">
        <f t="shared" si="19"/>
        <v>297.2871269226074</v>
      </c>
      <c r="BJ43">
        <f t="shared" si="20"/>
        <v>297.54279937744138</v>
      </c>
      <c r="BK43">
        <f t="shared" si="21"/>
        <v>175.94384372359855</v>
      </c>
      <c r="BL43">
        <f t="shared" si="22"/>
        <v>-0.45450806113255748</v>
      </c>
      <c r="BM43">
        <f t="shared" si="23"/>
        <v>2.9383487651269835</v>
      </c>
      <c r="BN43">
        <f t="shared" si="24"/>
        <v>29.481205774505412</v>
      </c>
      <c r="BO43">
        <f t="shared" si="25"/>
        <v>12.169586969573771</v>
      </c>
      <c r="BP43">
        <f t="shared" si="26"/>
        <v>24.137126922607422</v>
      </c>
      <c r="BQ43">
        <f t="shared" si="27"/>
        <v>3.0197337245782978</v>
      </c>
      <c r="BR43">
        <f t="shared" si="28"/>
        <v>0.56638793461780257</v>
      </c>
      <c r="BS43">
        <f t="shared" si="29"/>
        <v>1.7254237878495768</v>
      </c>
      <c r="BT43">
        <f t="shared" si="30"/>
        <v>1.294309936728721</v>
      </c>
      <c r="BU43">
        <f t="shared" si="31"/>
        <v>0.35689826289220694</v>
      </c>
      <c r="BV43">
        <f t="shared" si="32"/>
        <v>27.236633340846492</v>
      </c>
      <c r="BW43">
        <f t="shared" si="33"/>
        <v>0.69832612874290612</v>
      </c>
      <c r="BX43">
        <f t="shared" si="34"/>
        <v>60.125955043596122</v>
      </c>
      <c r="BY43">
        <f t="shared" si="35"/>
        <v>385.95319699832362</v>
      </c>
      <c r="BZ43">
        <f t="shared" si="36"/>
        <v>6.1983014747011358E-2</v>
      </c>
      <c r="CA43">
        <f t="shared" si="37"/>
        <v>0</v>
      </c>
      <c r="CB43">
        <f t="shared" si="38"/>
        <v>934.70169067382813</v>
      </c>
      <c r="CC43">
        <f t="shared" si="39"/>
        <v>0</v>
      </c>
      <c r="CD43" t="e">
        <f t="shared" si="40"/>
        <v>#DIV/0!</v>
      </c>
      <c r="CE43" t="e">
        <f t="shared" si="41"/>
        <v>#DIV/0!</v>
      </c>
    </row>
    <row r="44" spans="1:83" x14ac:dyDescent="0.25">
      <c r="A44" s="1">
        <v>22</v>
      </c>
      <c r="B44" s="1" t="s">
        <v>130</v>
      </c>
      <c r="C44" s="1">
        <v>10587.999339697883</v>
      </c>
      <c r="D44" s="1">
        <v>1</v>
      </c>
      <c r="E44">
        <f t="shared" si="0"/>
        <v>29.575280774187668</v>
      </c>
      <c r="F44">
        <f t="shared" si="1"/>
        <v>0.51423284968893068</v>
      </c>
      <c r="G44">
        <f t="shared" si="2"/>
        <v>290.28316072226744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t="e">
        <f t="shared" si="3"/>
        <v>#DIV/0!</v>
      </c>
      <c r="P44" t="e">
        <f t="shared" si="4"/>
        <v>#DIV/0!</v>
      </c>
      <c r="Q44" t="e">
        <f t="shared" si="5"/>
        <v>#DIV/0!</v>
      </c>
      <c r="R44" s="1">
        <v>-1</v>
      </c>
      <c r="S44" s="1">
        <v>0.85</v>
      </c>
      <c r="T44" s="1">
        <v>0.85</v>
      </c>
      <c r="U44" s="1">
        <v>9.9491033554077148</v>
      </c>
      <c r="V44">
        <f t="shared" si="6"/>
        <v>0.84999999999999987</v>
      </c>
      <c r="W44">
        <f t="shared" si="7"/>
        <v>3.2675227757416388E-2</v>
      </c>
      <c r="X44" t="e">
        <f t="shared" si="8"/>
        <v>#DIV/0!</v>
      </c>
      <c r="Y44" t="e">
        <f t="shared" si="9"/>
        <v>#DIV/0!</v>
      </c>
      <c r="Z44" t="e">
        <f t="shared" si="10"/>
        <v>#DIV/0!</v>
      </c>
      <c r="AA44" s="1">
        <v>0</v>
      </c>
      <c r="AB44" s="1">
        <v>0.5</v>
      </c>
      <c r="AC44" t="e">
        <f t="shared" si="11"/>
        <v>#DIV/0!</v>
      </c>
      <c r="AD44">
        <f t="shared" si="12"/>
        <v>6.4196640986217322</v>
      </c>
      <c r="AE44">
        <f t="shared" si="13"/>
        <v>1.2761032690611662</v>
      </c>
      <c r="AF44">
        <f t="shared" si="14"/>
        <v>24.27258052556985</v>
      </c>
      <c r="AG44" s="1">
        <v>1</v>
      </c>
      <c r="AH44">
        <f t="shared" si="15"/>
        <v>5</v>
      </c>
      <c r="AI44" s="1">
        <v>1</v>
      </c>
      <c r="AJ44">
        <f t="shared" si="16"/>
        <v>10</v>
      </c>
      <c r="AK44" s="1">
        <v>25.334602355957031</v>
      </c>
      <c r="AL44" s="1">
        <v>24.611356735229492</v>
      </c>
      <c r="AM44" s="1">
        <v>25.383071899414063</v>
      </c>
      <c r="AN44" s="1">
        <v>399.90115356445313</v>
      </c>
      <c r="AO44" s="1">
        <v>393.48602294921875</v>
      </c>
      <c r="AP44" s="1">
        <v>16.488815307617188</v>
      </c>
      <c r="AQ44" s="1">
        <v>17.748950958251953</v>
      </c>
      <c r="AR44" s="1">
        <v>50.64398193359375</v>
      </c>
      <c r="AS44" s="1">
        <v>54.514377593994141</v>
      </c>
      <c r="AT44" s="1">
        <v>500.40023803710938</v>
      </c>
      <c r="AU44" s="1">
        <v>1100.862060546875</v>
      </c>
      <c r="AV44" s="1">
        <v>148.14886474609375</v>
      </c>
      <c r="AW44" s="1">
        <v>99.6263427734375</v>
      </c>
      <c r="AX44" s="1">
        <v>3.3228223323822021</v>
      </c>
      <c r="AY44" s="1">
        <v>-9.6255272626876831E-2</v>
      </c>
      <c r="AZ44" s="1">
        <v>0.66666668653488159</v>
      </c>
      <c r="BA44" s="1">
        <v>0</v>
      </c>
      <c r="BB44" s="1">
        <v>5</v>
      </c>
      <c r="BC44" s="1">
        <v>1</v>
      </c>
      <c r="BD44" s="1">
        <v>0</v>
      </c>
      <c r="BE44" s="1">
        <v>0.15999999642372131</v>
      </c>
      <c r="BF44" s="1">
        <v>111115</v>
      </c>
      <c r="BG44">
        <f t="shared" si="17"/>
        <v>5.0040023803710936</v>
      </c>
      <c r="BH44">
        <f t="shared" si="18"/>
        <v>6.4196640986217317E-3</v>
      </c>
      <c r="BI44">
        <f t="shared" si="19"/>
        <v>297.76135673522947</v>
      </c>
      <c r="BJ44">
        <f t="shared" si="20"/>
        <v>298.48460235595701</v>
      </c>
      <c r="BK44">
        <f t="shared" si="21"/>
        <v>176.13792575051048</v>
      </c>
      <c r="BL44">
        <f t="shared" si="22"/>
        <v>-0.33877620965964356</v>
      </c>
      <c r="BM44">
        <f t="shared" si="23"/>
        <v>3.0443663410969073</v>
      </c>
      <c r="BN44">
        <f t="shared" si="24"/>
        <v>30.557845007119948</v>
      </c>
      <c r="BO44">
        <f t="shared" si="25"/>
        <v>12.808894048867995</v>
      </c>
      <c r="BP44">
        <f t="shared" si="26"/>
        <v>24.611356735229492</v>
      </c>
      <c r="BQ44">
        <f t="shared" si="27"/>
        <v>3.1067443329910627</v>
      </c>
      <c r="BR44">
        <f t="shared" si="28"/>
        <v>0.48908261500423639</v>
      </c>
      <c r="BS44">
        <f t="shared" si="29"/>
        <v>1.7682630720357411</v>
      </c>
      <c r="BT44">
        <f t="shared" si="30"/>
        <v>1.3384812609553216</v>
      </c>
      <c r="BU44">
        <f t="shared" si="31"/>
        <v>0.30784092929905971</v>
      </c>
      <c r="BV44">
        <f t="shared" si="32"/>
        <v>28.919849671473465</v>
      </c>
      <c r="BW44">
        <f t="shared" si="33"/>
        <v>0.73772165665902156</v>
      </c>
      <c r="BX44">
        <f t="shared" si="34"/>
        <v>59.146453410520159</v>
      </c>
      <c r="BY44">
        <f t="shared" si="35"/>
        <v>389.49336004470342</v>
      </c>
      <c r="BZ44">
        <f t="shared" si="36"/>
        <v>4.4911496468457733E-2</v>
      </c>
      <c r="CA44">
        <f t="shared" si="37"/>
        <v>0</v>
      </c>
      <c r="CB44">
        <f t="shared" si="38"/>
        <v>935.73275146484366</v>
      </c>
      <c r="CC44">
        <f t="shared" si="39"/>
        <v>0</v>
      </c>
      <c r="CD44" t="e">
        <f t="shared" si="40"/>
        <v>#DIV/0!</v>
      </c>
      <c r="CE44" t="e">
        <f t="shared" si="41"/>
        <v>#DIV/0!</v>
      </c>
    </row>
    <row r="45" spans="1:83" x14ac:dyDescent="0.25">
      <c r="A45" s="1">
        <v>23</v>
      </c>
      <c r="B45" s="1" t="s">
        <v>131</v>
      </c>
      <c r="C45" s="1">
        <v>10601.999338733032</v>
      </c>
      <c r="D45" s="1">
        <v>1</v>
      </c>
      <c r="E45">
        <f t="shared" si="0"/>
        <v>29.793440043708753</v>
      </c>
      <c r="F45">
        <f t="shared" si="1"/>
        <v>0.51598130759949712</v>
      </c>
      <c r="G45">
        <f t="shared" si="2"/>
        <v>289.84678941162639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t="e">
        <f t="shared" si="3"/>
        <v>#DIV/0!</v>
      </c>
      <c r="P45" t="e">
        <f t="shared" si="4"/>
        <v>#DIV/0!</v>
      </c>
      <c r="Q45" t="e">
        <f t="shared" si="5"/>
        <v>#DIV/0!</v>
      </c>
      <c r="R45" s="1">
        <v>-1</v>
      </c>
      <c r="S45" s="1">
        <v>0.85</v>
      </c>
      <c r="T45" s="1">
        <v>0.85</v>
      </c>
      <c r="U45" s="1">
        <v>9.9491033554077148</v>
      </c>
      <c r="V45">
        <f t="shared" si="6"/>
        <v>0.84999999999999987</v>
      </c>
      <c r="W45">
        <f t="shared" si="7"/>
        <v>3.2931543843540974E-2</v>
      </c>
      <c r="X45" t="e">
        <f t="shared" si="8"/>
        <v>#DIV/0!</v>
      </c>
      <c r="Y45" t="e">
        <f t="shared" si="9"/>
        <v>#DIV/0!</v>
      </c>
      <c r="Z45" t="e">
        <f t="shared" si="10"/>
        <v>#DIV/0!</v>
      </c>
      <c r="AA45" s="1">
        <v>0</v>
      </c>
      <c r="AB45" s="1">
        <v>0.5</v>
      </c>
      <c r="AC45" t="e">
        <f t="shared" si="11"/>
        <v>#DIV/0!</v>
      </c>
      <c r="AD45">
        <f t="shared" si="12"/>
        <v>6.4397351315224398</v>
      </c>
      <c r="AE45">
        <f t="shared" si="13"/>
        <v>1.275936817546991</v>
      </c>
      <c r="AF45">
        <f t="shared" si="14"/>
        <v>24.260397376409763</v>
      </c>
      <c r="AG45" s="1">
        <v>1</v>
      </c>
      <c r="AH45">
        <f t="shared" si="15"/>
        <v>5</v>
      </c>
      <c r="AI45" s="1">
        <v>1</v>
      </c>
      <c r="AJ45">
        <f t="shared" si="16"/>
        <v>10</v>
      </c>
      <c r="AK45" s="1">
        <v>25.310880661010742</v>
      </c>
      <c r="AL45" s="1">
        <v>24.603254318237305</v>
      </c>
      <c r="AM45" s="1">
        <v>25.355791091918945</v>
      </c>
      <c r="AN45" s="1">
        <v>399.898681640625</v>
      </c>
      <c r="AO45" s="1">
        <v>393.438232421875</v>
      </c>
      <c r="AP45" s="1">
        <v>16.4649658203125</v>
      </c>
      <c r="AQ45" s="1">
        <v>17.729106903076172</v>
      </c>
      <c r="AR45" s="1">
        <v>50.639854431152344</v>
      </c>
      <c r="AS45" s="1">
        <v>54.527862548828125</v>
      </c>
      <c r="AT45" s="1">
        <v>500.38436889648438</v>
      </c>
      <c r="AU45" s="1">
        <v>1100.08740234375</v>
      </c>
      <c r="AV45" s="1">
        <v>121.14833831787109</v>
      </c>
      <c r="AW45" s="1">
        <v>99.621871948242188</v>
      </c>
      <c r="AX45" s="1">
        <v>3.3228223323822021</v>
      </c>
      <c r="AY45" s="1">
        <v>-9.6255272626876831E-2</v>
      </c>
      <c r="AZ45" s="1">
        <v>0.66666668653488159</v>
      </c>
      <c r="BA45" s="1">
        <v>0</v>
      </c>
      <c r="BB45" s="1">
        <v>5</v>
      </c>
      <c r="BC45" s="1">
        <v>1</v>
      </c>
      <c r="BD45" s="1">
        <v>0</v>
      </c>
      <c r="BE45" s="1">
        <v>0.15999999642372131</v>
      </c>
      <c r="BF45" s="1">
        <v>111115</v>
      </c>
      <c r="BG45">
        <f t="shared" si="17"/>
        <v>5.0038436889648432</v>
      </c>
      <c r="BH45">
        <f t="shared" si="18"/>
        <v>6.4397351315224399E-3</v>
      </c>
      <c r="BI45">
        <f t="shared" si="19"/>
        <v>297.75325431823728</v>
      </c>
      <c r="BJ45">
        <f t="shared" si="20"/>
        <v>298.46088066101072</v>
      </c>
      <c r="BK45">
        <f t="shared" si="21"/>
        <v>176.01398044078087</v>
      </c>
      <c r="BL45">
        <f t="shared" si="22"/>
        <v>-0.34285694182754078</v>
      </c>
      <c r="BM45">
        <f t="shared" si="23"/>
        <v>3.042143635201942</v>
      </c>
      <c r="BN45">
        <f t="shared" si="24"/>
        <v>30.536904955795904</v>
      </c>
      <c r="BO45">
        <f t="shared" si="25"/>
        <v>12.807798052719733</v>
      </c>
      <c r="BP45">
        <f t="shared" si="26"/>
        <v>24.603254318237305</v>
      </c>
      <c r="BQ45">
        <f t="shared" si="27"/>
        <v>3.1052395161575919</v>
      </c>
      <c r="BR45">
        <f t="shared" si="28"/>
        <v>0.49066396421474928</v>
      </c>
      <c r="BS45">
        <f t="shared" si="29"/>
        <v>1.766206817654951</v>
      </c>
      <c r="BT45">
        <f t="shared" si="30"/>
        <v>1.3390326985026408</v>
      </c>
      <c r="BU45">
        <f t="shared" si="31"/>
        <v>0.30884334066584695</v>
      </c>
      <c r="BV45">
        <f t="shared" si="32"/>
        <v>28.875079739374165</v>
      </c>
      <c r="BW45">
        <f t="shared" si="33"/>
        <v>0.73670214413943935</v>
      </c>
      <c r="BX45">
        <f t="shared" si="34"/>
        <v>59.129587698495499</v>
      </c>
      <c r="BY45">
        <f t="shared" si="35"/>
        <v>389.41611801597429</v>
      </c>
      <c r="BZ45">
        <f t="shared" si="36"/>
        <v>4.5238852333073655E-2</v>
      </c>
      <c r="CA45">
        <f t="shared" si="37"/>
        <v>0</v>
      </c>
      <c r="CB45">
        <f t="shared" si="38"/>
        <v>935.07429199218734</v>
      </c>
      <c r="CC45">
        <f t="shared" si="39"/>
        <v>0</v>
      </c>
      <c r="CD45" t="e">
        <f t="shared" si="40"/>
        <v>#DIV/0!</v>
      </c>
      <c r="CE45" t="e">
        <f t="shared" si="41"/>
        <v>#DIV/0!</v>
      </c>
    </row>
    <row r="46" spans="1:83" x14ac:dyDescent="0.25">
      <c r="A46" s="1">
        <v>24</v>
      </c>
      <c r="B46" s="1" t="s">
        <v>132</v>
      </c>
      <c r="C46" s="1">
        <v>10604.999338526279</v>
      </c>
      <c r="D46" s="1">
        <v>1</v>
      </c>
      <c r="E46">
        <f t="shared" si="0"/>
        <v>29.47947643748612</v>
      </c>
      <c r="F46">
        <f t="shared" si="1"/>
        <v>0.51623506218379767</v>
      </c>
      <c r="G46">
        <f t="shared" si="2"/>
        <v>290.90066251993704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t="e">
        <f t="shared" si="3"/>
        <v>#DIV/0!</v>
      </c>
      <c r="P46" t="e">
        <f t="shared" si="4"/>
        <v>#DIV/0!</v>
      </c>
      <c r="Q46" t="e">
        <f t="shared" si="5"/>
        <v>#DIV/0!</v>
      </c>
      <c r="R46" s="1">
        <v>-1</v>
      </c>
      <c r="S46" s="1">
        <v>0.85</v>
      </c>
      <c r="T46" s="1">
        <v>0.85</v>
      </c>
      <c r="U46" s="1">
        <v>9.9491033554077148</v>
      </c>
      <c r="V46">
        <f t="shared" si="6"/>
        <v>0.84999999999999987</v>
      </c>
      <c r="W46">
        <f t="shared" si="7"/>
        <v>3.2597212949892936E-2</v>
      </c>
      <c r="X46" t="e">
        <f t="shared" si="8"/>
        <v>#DIV/0!</v>
      </c>
      <c r="Y46" t="e">
        <f t="shared" si="9"/>
        <v>#DIV/0!</v>
      </c>
      <c r="Z46" t="e">
        <f t="shared" si="10"/>
        <v>#DIV/0!</v>
      </c>
      <c r="AA46" s="1">
        <v>0</v>
      </c>
      <c r="AB46" s="1">
        <v>0.5</v>
      </c>
      <c r="AC46" t="e">
        <f t="shared" si="11"/>
        <v>#DIV/0!</v>
      </c>
      <c r="AD46">
        <f t="shared" si="12"/>
        <v>6.4415448007841078</v>
      </c>
      <c r="AE46">
        <f t="shared" si="13"/>
        <v>1.2757104132216643</v>
      </c>
      <c r="AF46">
        <f t="shared" si="14"/>
        <v>24.256428703066039</v>
      </c>
      <c r="AG46" s="1">
        <v>1</v>
      </c>
      <c r="AH46">
        <f t="shared" si="15"/>
        <v>5</v>
      </c>
      <c r="AI46" s="1">
        <v>1</v>
      </c>
      <c r="AJ46">
        <f t="shared" si="16"/>
        <v>10</v>
      </c>
      <c r="AK46" s="1">
        <v>25.306308746337891</v>
      </c>
      <c r="AL46" s="1">
        <v>24.599624633789063</v>
      </c>
      <c r="AM46" s="1">
        <v>25.349939346313477</v>
      </c>
      <c r="AN46" s="1">
        <v>399.8380126953125</v>
      </c>
      <c r="AO46" s="1">
        <v>393.44024658203125</v>
      </c>
      <c r="AP46" s="1">
        <v>16.459579467773438</v>
      </c>
      <c r="AQ46" s="1">
        <v>17.724065780639648</v>
      </c>
      <c r="AR46" s="1">
        <v>50.637195587158203</v>
      </c>
      <c r="AS46" s="1">
        <v>54.527332305908203</v>
      </c>
      <c r="AT46" s="1">
        <v>500.39089965820313</v>
      </c>
      <c r="AU46" s="1">
        <v>1100.0390625</v>
      </c>
      <c r="AV46" s="1">
        <v>126.70262145996094</v>
      </c>
      <c r="AW46" s="1">
        <v>99.622146606445313</v>
      </c>
      <c r="AX46" s="1">
        <v>3.3228223323822021</v>
      </c>
      <c r="AY46" s="1">
        <v>-9.6255272626876831E-2</v>
      </c>
      <c r="AZ46" s="1">
        <v>0.66666668653488159</v>
      </c>
      <c r="BA46" s="1">
        <v>0</v>
      </c>
      <c r="BB46" s="1">
        <v>5</v>
      </c>
      <c r="BC46" s="1">
        <v>1</v>
      </c>
      <c r="BD46" s="1">
        <v>0</v>
      </c>
      <c r="BE46" s="1">
        <v>0.15999999642372131</v>
      </c>
      <c r="BF46" s="1">
        <v>111115</v>
      </c>
      <c r="BG46">
        <f t="shared" si="17"/>
        <v>5.0039089965820303</v>
      </c>
      <c r="BH46">
        <f t="shared" si="18"/>
        <v>6.4415448007841079E-3</v>
      </c>
      <c r="BI46">
        <f t="shared" si="19"/>
        <v>297.74962463378904</v>
      </c>
      <c r="BJ46">
        <f t="shared" si="20"/>
        <v>298.45630874633787</v>
      </c>
      <c r="BK46">
        <f t="shared" si="21"/>
        <v>176.00624606595375</v>
      </c>
      <c r="BL46">
        <f t="shared" si="22"/>
        <v>-0.34319593072302218</v>
      </c>
      <c r="BM46">
        <f t="shared" si="23"/>
        <v>3.041419892882828</v>
      </c>
      <c r="BN46">
        <f t="shared" si="24"/>
        <v>30.529555891802634</v>
      </c>
      <c r="BO46">
        <f t="shared" si="25"/>
        <v>12.805490111162985</v>
      </c>
      <c r="BP46">
        <f t="shared" si="26"/>
        <v>24.599624633789063</v>
      </c>
      <c r="BQ46">
        <f t="shared" si="27"/>
        <v>3.104565601711196</v>
      </c>
      <c r="BR46">
        <f t="shared" si="28"/>
        <v>0.49089342253309853</v>
      </c>
      <c r="BS46">
        <f t="shared" si="29"/>
        <v>1.7657094796611637</v>
      </c>
      <c r="BT46">
        <f t="shared" si="30"/>
        <v>1.3388561220500323</v>
      </c>
      <c r="BU46">
        <f t="shared" si="31"/>
        <v>0.30898879725116229</v>
      </c>
      <c r="BV46">
        <f t="shared" si="32"/>
        <v>28.980148449473241</v>
      </c>
      <c r="BW46">
        <f t="shared" si="33"/>
        <v>0.73937698302881938</v>
      </c>
      <c r="BX46">
        <f t="shared" si="34"/>
        <v>59.128361652392122</v>
      </c>
      <c r="BY46">
        <f t="shared" si="35"/>
        <v>389.4605172629706</v>
      </c>
      <c r="BZ46">
        <f t="shared" si="36"/>
        <v>4.4756093797870086E-2</v>
      </c>
      <c r="CA46">
        <f t="shared" si="37"/>
        <v>0</v>
      </c>
      <c r="CB46">
        <f t="shared" si="38"/>
        <v>935.03320312499989</v>
      </c>
      <c r="CC46">
        <f t="shared" si="39"/>
        <v>0</v>
      </c>
      <c r="CD46" t="e">
        <f t="shared" si="40"/>
        <v>#DIV/0!</v>
      </c>
      <c r="CE46" t="e">
        <f t="shared" si="41"/>
        <v>#DIV/0!</v>
      </c>
    </row>
    <row r="47" spans="1:83" x14ac:dyDescent="0.25">
      <c r="A47" s="1" t="s">
        <v>12</v>
      </c>
      <c r="B47" s="1" t="s">
        <v>133</v>
      </c>
    </row>
    <row r="48" spans="1:83" x14ac:dyDescent="0.25">
      <c r="A48" s="1" t="s">
        <v>12</v>
      </c>
      <c r="B48" s="1" t="s">
        <v>134</v>
      </c>
    </row>
    <row r="49" spans="1:83" x14ac:dyDescent="0.25">
      <c r="A49" s="1">
        <v>25</v>
      </c>
      <c r="B49" s="1" t="s">
        <v>135</v>
      </c>
      <c r="C49" s="1">
        <v>11827.499934080057</v>
      </c>
      <c r="D49" s="1">
        <v>1</v>
      </c>
      <c r="E49">
        <f>(AN49-AO49*(1000-AP49)/(1000-AQ49))*BG49</f>
        <v>32.426121338752736</v>
      </c>
      <c r="F49">
        <f>IF(BR49&lt;&gt;0,1/(1/BR49-1/AJ49),0)</f>
        <v>0.42175061620177823</v>
      </c>
      <c r="G49">
        <f>((BU49-BH49/2)*AO49-E49)/(BU49+BH49/2)</f>
        <v>258.37584511803442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t="e">
        <f>CA49/K49</f>
        <v>#DIV/0!</v>
      </c>
      <c r="P49" t="e">
        <f>CC49/M49</f>
        <v>#DIV/0!</v>
      </c>
      <c r="Q49" t="e">
        <f>(M49-N49)/M49</f>
        <v>#DIV/0!</v>
      </c>
      <c r="R49" s="1">
        <v>-1</v>
      </c>
      <c r="S49" s="1">
        <v>0.85</v>
      </c>
      <c r="T49" s="1">
        <v>0.85</v>
      </c>
      <c r="U49" s="1">
        <v>9.9906988143920898</v>
      </c>
      <c r="V49">
        <f>(U49*T49+(100-U49)*S49)/100</f>
        <v>0.85</v>
      </c>
      <c r="W49">
        <f>(E49-R49)/CB49</f>
        <v>3.5753441230057956E-2</v>
      </c>
      <c r="X49" t="e">
        <f>(M49-N49)/(M49-L49)</f>
        <v>#DIV/0!</v>
      </c>
      <c r="Y49" t="e">
        <f>(K49-M49)/(K49-L49)</f>
        <v>#DIV/0!</v>
      </c>
      <c r="Z49" t="e">
        <f>(K49-M49)/M49</f>
        <v>#DIV/0!</v>
      </c>
      <c r="AA49" s="1">
        <v>0</v>
      </c>
      <c r="AB49" s="1">
        <v>0.5</v>
      </c>
      <c r="AC49" t="e">
        <f>Q49*AB49*V49*AA49</f>
        <v>#DIV/0!</v>
      </c>
      <c r="AD49">
        <f>BH49*1000</f>
        <v>5.4566867553092804</v>
      </c>
      <c r="AE49">
        <f>(BM49-BS49)</f>
        <v>1.3108824294628234</v>
      </c>
      <c r="AF49">
        <f>(AL49+BL49*D49)</f>
        <v>24.088107408415343</v>
      </c>
      <c r="AG49" s="1">
        <v>1</v>
      </c>
      <c r="AH49">
        <f>(AG49*BA49+BB49)</f>
        <v>5</v>
      </c>
      <c r="AI49" s="1">
        <v>1</v>
      </c>
      <c r="AJ49">
        <f>AH49*(AI49+1)*(AI49+1)/(AI49*AI49+1)</f>
        <v>10</v>
      </c>
      <c r="AK49" s="1">
        <v>24.628755569458008</v>
      </c>
      <c r="AL49" s="1">
        <v>24.297107696533203</v>
      </c>
      <c r="AM49" s="1">
        <v>24.594993591308594</v>
      </c>
      <c r="AN49" s="1">
        <v>399.7254638671875</v>
      </c>
      <c r="AO49" s="1">
        <v>392.81716918945313</v>
      </c>
      <c r="AP49" s="1">
        <v>16.000677108764648</v>
      </c>
      <c r="AQ49" s="1">
        <v>17.072509765625</v>
      </c>
      <c r="AR49" s="1">
        <v>51.230369567871094</v>
      </c>
      <c r="AS49" s="1">
        <v>54.662124633789063</v>
      </c>
      <c r="AT49" s="1">
        <v>500.40716552734375</v>
      </c>
      <c r="AU49" s="1">
        <v>1099.889892578125</v>
      </c>
      <c r="AV49" s="1">
        <v>233.47793579101563</v>
      </c>
      <c r="AW49" s="1">
        <v>99.574111938476563</v>
      </c>
      <c r="AX49" s="1">
        <v>3.2316312789916992</v>
      </c>
      <c r="AY49" s="1">
        <v>-0.16126677393913269</v>
      </c>
      <c r="AZ49" s="1">
        <v>0.66666668653488159</v>
      </c>
      <c r="BA49" s="1">
        <v>0</v>
      </c>
      <c r="BB49" s="1">
        <v>5</v>
      </c>
      <c r="BC49" s="1">
        <v>1</v>
      </c>
      <c r="BD49" s="1">
        <v>0</v>
      </c>
      <c r="BE49" s="1">
        <v>0.15999999642372131</v>
      </c>
      <c r="BF49" s="1">
        <v>111115</v>
      </c>
      <c r="BG49">
        <f>AT49*0.000001/(AG49*0.0001)</f>
        <v>5.004071655273437</v>
      </c>
      <c r="BH49">
        <f>(AQ49-AP49)/(1000-AQ49)*BG49</f>
        <v>5.4566867553092801E-3</v>
      </c>
      <c r="BI49">
        <f>(AL49+273.15)</f>
        <v>297.44710769653318</v>
      </c>
      <c r="BJ49">
        <f>(AK49+273.15)</f>
        <v>297.77875556945799</v>
      </c>
      <c r="BK49">
        <f>(AU49*BC49+AV49*BD49)*BE49</f>
        <v>175.98237887898722</v>
      </c>
      <c r="BL49">
        <f>((BK49+0.00000010773*(BJ49^4-BI49^4))-BH49*44100)/(AH49*56+0.00000043092*BI49^3)</f>
        <v>-0.2090002881178594</v>
      </c>
      <c r="BM49">
        <f>0.61365*EXP(17.502*AF49/(240.97+AF49))</f>
        <v>3.0108624279359013</v>
      </c>
      <c r="BN49">
        <f>BM49*1000/AW49</f>
        <v>30.237401763585002</v>
      </c>
      <c r="BO49">
        <f>(BN49-AQ49)</f>
        <v>13.164891997960002</v>
      </c>
      <c r="BP49">
        <f>IF(D49,AL49,(AK49+AL49)/2)</f>
        <v>24.297107696533203</v>
      </c>
      <c r="BQ49">
        <f>0.61365*EXP(17.502*BP49/(240.97+BP49))</f>
        <v>3.0488454092001578</v>
      </c>
      <c r="BR49">
        <f>IF(BO49&lt;&gt;0,(1000-(BN49+AQ49)/2)/BO49*BH49,0)</f>
        <v>0.40468308227038141</v>
      </c>
      <c r="BS49">
        <f>AQ49*AW49/1000</f>
        <v>1.6999799984730779</v>
      </c>
      <c r="BT49">
        <f>(BQ49-BS49)</f>
        <v>1.3488654107270799</v>
      </c>
      <c r="BU49">
        <f>1/(1.6/F49+1.37/AJ49)</f>
        <v>0.25440689254699789</v>
      </c>
      <c r="BV49">
        <f>G49*AW49*0.001</f>
        <v>25.727545323981641</v>
      </c>
      <c r="BW49">
        <f>G49/AO49</f>
        <v>0.65775089630418226</v>
      </c>
      <c r="BX49">
        <f>(1-BH49*AW49/BM49/F49)*100</f>
        <v>57.211326078015446</v>
      </c>
      <c r="BY49">
        <f>(AO49-E49/(AJ49/1.35))</f>
        <v>388.43964280872149</v>
      </c>
      <c r="BZ49">
        <f>E49*BX49/100/BY49</f>
        <v>4.7758807209855272E-2</v>
      </c>
      <c r="CA49">
        <f>(K49-J49)</f>
        <v>0</v>
      </c>
      <c r="CB49">
        <f>AU49*V49</f>
        <v>934.90640869140623</v>
      </c>
      <c r="CC49">
        <f>(M49-L49)</f>
        <v>0</v>
      </c>
      <c r="CD49" t="e">
        <f>(M49-N49)/(M49-J49)</f>
        <v>#DIV/0!</v>
      </c>
      <c r="CE49" t="e">
        <f>(K49-M49)/(K49-J49)</f>
        <v>#DIV/0!</v>
      </c>
    </row>
    <row r="50" spans="1:83" x14ac:dyDescent="0.25">
      <c r="A50" s="1">
        <v>26</v>
      </c>
      <c r="B50" s="1" t="s">
        <v>136</v>
      </c>
      <c r="C50" s="1">
        <v>11830.499933873303</v>
      </c>
      <c r="D50" s="1">
        <v>1</v>
      </c>
      <c r="E50">
        <f>(AN50-AO50*(1000-AP50)/(1000-AQ50))*BG50</f>
        <v>32.510918195805232</v>
      </c>
      <c r="F50">
        <f>IF(BR50&lt;&gt;0,1/(1/BR50-1/AJ50),0)</f>
        <v>0.42437420490192962</v>
      </c>
      <c r="G50">
        <f>((BU50-BH50/2)*AO50-E50)/(BU50+BH50/2)</f>
        <v>258.79327992127031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t="e">
        <f>CA50/K50</f>
        <v>#DIV/0!</v>
      </c>
      <c r="P50" t="e">
        <f>CC50/M50</f>
        <v>#DIV/0!</v>
      </c>
      <c r="Q50" t="e">
        <f>(M50-N50)/M50</f>
        <v>#DIV/0!</v>
      </c>
      <c r="R50" s="1">
        <v>-1</v>
      </c>
      <c r="S50" s="1">
        <v>0.85</v>
      </c>
      <c r="T50" s="1">
        <v>0.85</v>
      </c>
      <c r="U50" s="1">
        <v>9.9906988143920898</v>
      </c>
      <c r="V50">
        <f>(U50*T50+(100-U50)*S50)/100</f>
        <v>0.85</v>
      </c>
      <c r="W50">
        <f>(E50-R50)/CB50</f>
        <v>3.5839261633106294E-2</v>
      </c>
      <c r="X50" t="e">
        <f>(M50-N50)/(M50-L50)</f>
        <v>#DIV/0!</v>
      </c>
      <c r="Y50" t="e">
        <f>(K50-M50)/(K50-L50)</f>
        <v>#DIV/0!</v>
      </c>
      <c r="Z50" t="e">
        <f>(K50-M50)/M50</f>
        <v>#DIV/0!</v>
      </c>
      <c r="AA50" s="1">
        <v>0</v>
      </c>
      <c r="AB50" s="1">
        <v>0.5</v>
      </c>
      <c r="AC50" t="e">
        <f>Q50*AB50*V50*AA50</f>
        <v>#DIV/0!</v>
      </c>
      <c r="AD50">
        <f>BH50*1000</f>
        <v>5.4810465239667696</v>
      </c>
      <c r="AE50">
        <f>(BM50-BS50)</f>
        <v>1.3089325567422876</v>
      </c>
      <c r="AF50">
        <f>(AL50+BL50*D50)</f>
        <v>24.077772618275876</v>
      </c>
      <c r="AG50" s="1">
        <v>1</v>
      </c>
      <c r="AH50">
        <f>(AG50*BA50+BB50)</f>
        <v>5</v>
      </c>
      <c r="AI50" s="1">
        <v>1</v>
      </c>
      <c r="AJ50">
        <f>AH50*(AI50+1)*(AI50+1)/(AI50*AI50+1)</f>
        <v>10</v>
      </c>
      <c r="AK50" s="1">
        <v>24.629323959350586</v>
      </c>
      <c r="AL50" s="1">
        <v>24.290082931518555</v>
      </c>
      <c r="AM50" s="1">
        <v>24.594760894775391</v>
      </c>
      <c r="AN50" s="1">
        <v>399.72604370117188</v>
      </c>
      <c r="AO50" s="1">
        <v>392.79901123046875</v>
      </c>
      <c r="AP50" s="1">
        <v>15.996774673461914</v>
      </c>
      <c r="AQ50" s="1">
        <v>17.073375701904297</v>
      </c>
      <c r="AR50" s="1">
        <v>51.216022491455078</v>
      </c>
      <c r="AS50" s="1">
        <v>54.662918090820313</v>
      </c>
      <c r="AT50" s="1">
        <v>500.41439819335938</v>
      </c>
      <c r="AU50" s="1">
        <v>1100.0396728515625</v>
      </c>
      <c r="AV50" s="1">
        <v>155.97621154785156</v>
      </c>
      <c r="AW50" s="1">
        <v>99.573890686035156</v>
      </c>
      <c r="AX50" s="1">
        <v>3.2316312789916992</v>
      </c>
      <c r="AY50" s="1">
        <v>-0.16126677393913269</v>
      </c>
      <c r="AZ50" s="1">
        <v>0.66666668653488159</v>
      </c>
      <c r="BA50" s="1">
        <v>0</v>
      </c>
      <c r="BB50" s="1">
        <v>5</v>
      </c>
      <c r="BC50" s="1">
        <v>1</v>
      </c>
      <c r="BD50" s="1">
        <v>0</v>
      </c>
      <c r="BE50" s="1">
        <v>0.15999999642372131</v>
      </c>
      <c r="BF50" s="1">
        <v>111115</v>
      </c>
      <c r="BG50">
        <f>AT50*0.000001/(AG50*0.0001)</f>
        <v>5.004143981933594</v>
      </c>
      <c r="BH50">
        <f>(AQ50-AP50)/(1000-AQ50)*BG50</f>
        <v>5.48104652396677E-3</v>
      </c>
      <c r="BI50">
        <f>(AL50+273.15)</f>
        <v>297.44008293151853</v>
      </c>
      <c r="BJ50">
        <f>(AK50+273.15)</f>
        <v>297.77932395935056</v>
      </c>
      <c r="BK50">
        <f>(AU50*BC50+AV50*BD50)*BE50</f>
        <v>176.00634372220156</v>
      </c>
      <c r="BL50">
        <f>((BK50+0.00000010773*(BJ50^4-BI50^4))-BH50*44100)/(AH50*56+0.00000043092*BI50^3)</f>
        <v>-0.21231031324267857</v>
      </c>
      <c r="BM50">
        <f>0.61365*EXP(17.502*AF50/(240.97+AF50))</f>
        <v>3.0089950025253147</v>
      </c>
      <c r="BN50">
        <f>BM50*1000/AW50</f>
        <v>30.218714783506137</v>
      </c>
      <c r="BO50">
        <f>(BN50-AQ50)</f>
        <v>13.14533908160184</v>
      </c>
      <c r="BP50">
        <f>IF(D50,AL50,(AK50+AL50)/2)</f>
        <v>24.290082931518555</v>
      </c>
      <c r="BQ50">
        <f>0.61365*EXP(17.502*BP50/(240.97+BP50))</f>
        <v>3.0475619823107292</v>
      </c>
      <c r="BR50">
        <f>IF(BO50&lt;&gt;0,(1000-(BN50+AQ50)/2)/BO50*BH50,0)</f>
        <v>0.407098015248122</v>
      </c>
      <c r="BS50">
        <f>AQ50*AW50/1000</f>
        <v>1.7000624457830271</v>
      </c>
      <c r="BT50">
        <f>(BQ50-BS50)</f>
        <v>1.347499536527702</v>
      </c>
      <c r="BU50">
        <f>1/(1.6/F50+1.37/AJ50)</f>
        <v>0.25593399395658112</v>
      </c>
      <c r="BV50">
        <f>G50*AW50*0.001</f>
        <v>25.769053765161068</v>
      </c>
      <c r="BW50">
        <f>G50/AO50</f>
        <v>0.65884402078962301</v>
      </c>
      <c r="BX50">
        <f>(1-BH50*AW50/BM50/F50)*100</f>
        <v>57.259606049548495</v>
      </c>
      <c r="BY50">
        <f>(AO50-E50/(AJ50/1.35))</f>
        <v>388.41003727403506</v>
      </c>
      <c r="BZ50">
        <f>E50*BX50/100/BY50</f>
        <v>4.7927761632161857E-2</v>
      </c>
      <c r="CA50">
        <f>(K50-J50)</f>
        <v>0</v>
      </c>
      <c r="CB50">
        <f>AU50*V50</f>
        <v>935.03372192382813</v>
      </c>
      <c r="CC50">
        <f>(M50-L50)</f>
        <v>0</v>
      </c>
      <c r="CD50" t="e">
        <f>(M50-N50)/(M50-J50)</f>
        <v>#DIV/0!</v>
      </c>
      <c r="CE50" t="e">
        <f>(K50-M50)/(K50-J50)</f>
        <v>#DIV/0!</v>
      </c>
    </row>
    <row r="51" spans="1:83" x14ac:dyDescent="0.25">
      <c r="A51" s="1">
        <v>27</v>
      </c>
      <c r="B51" s="1" t="s">
        <v>137</v>
      </c>
      <c r="C51" s="1">
        <v>11833.49993366655</v>
      </c>
      <c r="D51" s="1">
        <v>1</v>
      </c>
      <c r="E51">
        <f>(AN51-AO51*(1000-AP51)/(1000-AQ51))*BG51</f>
        <v>32.65417547158453</v>
      </c>
      <c r="F51">
        <f>IF(BR51&lt;&gt;0,1/(1/BR51-1/AJ51),0)</f>
        <v>0.42321536821549854</v>
      </c>
      <c r="G51">
        <f>((BU51-BH51/2)*AO51-E51)/(BU51+BH51/2)</f>
        <v>257.85998172993612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t="e">
        <f>CA51/K51</f>
        <v>#DIV/0!</v>
      </c>
      <c r="P51" t="e">
        <f>CC51/M51</f>
        <v>#DIV/0!</v>
      </c>
      <c r="Q51" t="e">
        <f>(M51-N51)/M51</f>
        <v>#DIV/0!</v>
      </c>
      <c r="R51" s="1">
        <v>-1</v>
      </c>
      <c r="S51" s="1">
        <v>0.85</v>
      </c>
      <c r="T51" s="1">
        <v>0.85</v>
      </c>
      <c r="U51" s="1">
        <v>9.9906988143920898</v>
      </c>
      <c r="V51">
        <f>(U51*T51+(100-U51)*S51)/100</f>
        <v>0.85</v>
      </c>
      <c r="W51">
        <f>(E51-R51)/CB51</f>
        <v>3.5990084162283137E-2</v>
      </c>
      <c r="X51" t="e">
        <f>(M51-N51)/(M51-L51)</f>
        <v>#DIV/0!</v>
      </c>
      <c r="Y51" t="e">
        <f>(K51-M51)/(K51-L51)</f>
        <v>#DIV/0!</v>
      </c>
      <c r="Z51" t="e">
        <f>(K51-M51)/M51</f>
        <v>#DIV/0!</v>
      </c>
      <c r="AA51" s="1">
        <v>0</v>
      </c>
      <c r="AB51" s="1">
        <v>0.5</v>
      </c>
      <c r="AC51" t="e">
        <f>Q51*AB51*V51*AA51</f>
        <v>#DIV/0!</v>
      </c>
      <c r="AD51">
        <f>BH51*1000</f>
        <v>5.4678870106662449</v>
      </c>
      <c r="AE51">
        <f>(BM51-BS51)</f>
        <v>1.3092256953051051</v>
      </c>
      <c r="AF51">
        <f>(AL51+BL51*D51)</f>
        <v>24.077488458993315</v>
      </c>
      <c r="AG51" s="1">
        <v>1</v>
      </c>
      <c r="AH51">
        <f>(AG51*BA51+BB51)</f>
        <v>5</v>
      </c>
      <c r="AI51" s="1">
        <v>1</v>
      </c>
      <c r="AJ51">
        <f>AH51*(AI51+1)*(AI51+1)/(AI51*AI51+1)</f>
        <v>10</v>
      </c>
      <c r="AK51" s="1">
        <v>24.628881454467773</v>
      </c>
      <c r="AL51" s="1">
        <v>24.287691116333008</v>
      </c>
      <c r="AM51" s="1">
        <v>24.593669891357422</v>
      </c>
      <c r="AN51" s="1">
        <v>399.7086181640625</v>
      </c>
      <c r="AO51" s="1">
        <v>392.75372314453125</v>
      </c>
      <c r="AP51" s="1">
        <v>15.995806694030762</v>
      </c>
      <c r="AQ51" s="1">
        <v>17.069875717163086</v>
      </c>
      <c r="AR51" s="1">
        <v>51.214397430419922</v>
      </c>
      <c r="AS51" s="1">
        <v>54.653289794921875</v>
      </c>
      <c r="AT51" s="1">
        <v>500.39157104492188</v>
      </c>
      <c r="AU51" s="1">
        <v>1100.1126708984375</v>
      </c>
      <c r="AV51" s="1">
        <v>147.78880310058594</v>
      </c>
      <c r="AW51" s="1">
        <v>99.574127197265625</v>
      </c>
      <c r="AX51" s="1">
        <v>3.2316312789916992</v>
      </c>
      <c r="AY51" s="1">
        <v>-0.16126677393913269</v>
      </c>
      <c r="AZ51" s="1">
        <v>0.66666668653488159</v>
      </c>
      <c r="BA51" s="1">
        <v>0</v>
      </c>
      <c r="BB51" s="1">
        <v>5</v>
      </c>
      <c r="BC51" s="1">
        <v>1</v>
      </c>
      <c r="BD51" s="1">
        <v>0</v>
      </c>
      <c r="BE51" s="1">
        <v>0.15999999642372131</v>
      </c>
      <c r="BF51" s="1">
        <v>111115</v>
      </c>
      <c r="BG51">
        <f>AT51*0.000001/(AG51*0.0001)</f>
        <v>5.0039157104492178</v>
      </c>
      <c r="BH51">
        <f>(AQ51-AP51)/(1000-AQ51)*BG51</f>
        <v>5.4678870106662451E-3</v>
      </c>
      <c r="BI51">
        <f>(AL51+273.15)</f>
        <v>297.43769111633299</v>
      </c>
      <c r="BJ51">
        <f>(AK51+273.15)</f>
        <v>297.77888145446775</v>
      </c>
      <c r="BK51">
        <f>(AU51*BC51+AV51*BD51)*BE51</f>
        <v>176.0180234094405</v>
      </c>
      <c r="BL51">
        <f>((BK51+0.00000010773*(BJ51^4-BI51^4))-BH51*44100)/(AH51*56+0.00000043092*BI51^3)</f>
        <v>-0.2102026573396911</v>
      </c>
      <c r="BM51">
        <f>0.61365*EXP(17.502*AF51/(240.97+AF51))</f>
        <v>3.008943671207418</v>
      </c>
      <c r="BN51">
        <f>BM51*1000/AW51</f>
        <v>30.218127498586256</v>
      </c>
      <c r="BO51">
        <f>(BN51-AQ51)</f>
        <v>13.14825178142317</v>
      </c>
      <c r="BP51">
        <f>IF(D51,AL51,(AK51+AL51)/2)</f>
        <v>24.287691116333008</v>
      </c>
      <c r="BQ51">
        <f>0.61365*EXP(17.502*BP51/(240.97+BP51))</f>
        <v>3.0471251046817831</v>
      </c>
      <c r="BR51">
        <f>IF(BO51&lt;&gt;0,(1000-(BN51+AQ51)/2)/BO51*BH51,0)</f>
        <v>0.40603149149738321</v>
      </c>
      <c r="BS51">
        <f>AQ51*AW51/1000</f>
        <v>1.6997179759023129</v>
      </c>
      <c r="BT51">
        <f>(BQ51-BS51)</f>
        <v>1.3474071287794702</v>
      </c>
      <c r="BU51">
        <f>1/(1.6/F51+1.37/AJ51)</f>
        <v>0.25525955632498493</v>
      </c>
      <c r="BV51">
        <f>G51*AW51*0.001</f>
        <v>25.676182619861251</v>
      </c>
      <c r="BW51">
        <f>G51/AO51</f>
        <v>0.65654369783031963</v>
      </c>
      <c r="BX51">
        <f>(1-BH51*AW51/BM51/F51)*100</f>
        <v>57.244641477518229</v>
      </c>
      <c r="BY51">
        <f>(AO51-E51/(AJ51/1.35))</f>
        <v>388.34540945586735</v>
      </c>
      <c r="BZ51">
        <f>E51*BX51/100/BY51</f>
        <v>4.8134380427825196E-2</v>
      </c>
      <c r="CA51">
        <f>(K51-J51)</f>
        <v>0</v>
      </c>
      <c r="CB51">
        <f>AU51*V51</f>
        <v>935.09577026367185</v>
      </c>
      <c r="CC51">
        <f>(M51-L51)</f>
        <v>0</v>
      </c>
      <c r="CD51" t="e">
        <f>(M51-N51)/(M51-J51)</f>
        <v>#DIV/0!</v>
      </c>
      <c r="CE51" t="e">
        <f>(K51-M51)/(K51-J51)</f>
        <v>#DIV/0!</v>
      </c>
    </row>
    <row r="52" spans="1:83" x14ac:dyDescent="0.25">
      <c r="A52" s="1" t="s">
        <v>12</v>
      </c>
      <c r="B52" s="1" t="s">
        <v>138</v>
      </c>
    </row>
    <row r="53" spans="1:83" x14ac:dyDescent="0.25">
      <c r="A53" s="1">
        <v>28</v>
      </c>
      <c r="B53" s="1" t="s">
        <v>139</v>
      </c>
      <c r="C53" s="1">
        <v>12588.999881599098</v>
      </c>
      <c r="D53" s="1">
        <v>1</v>
      </c>
      <c r="E53">
        <f>(AN53-AO53*(1000-AP53)/(1000-AQ53))*BG53</f>
        <v>33.437615073615135</v>
      </c>
      <c r="F53">
        <f>IF(BR53&lt;&gt;0,1/(1/BR53-1/AJ53),0)</f>
        <v>0.36777891767581589</v>
      </c>
      <c r="G53">
        <f>((BU53-BH53/2)*AO53-E53)/(BU53+BH53/2)</f>
        <v>235.16447295918141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t="e">
        <f>CA53/K53</f>
        <v>#DIV/0!</v>
      </c>
      <c r="P53" t="e">
        <f>CC53/M53</f>
        <v>#DIV/0!</v>
      </c>
      <c r="Q53" t="e">
        <f>(M53-N53)/M53</f>
        <v>#DIV/0!</v>
      </c>
      <c r="R53" s="1">
        <v>-1</v>
      </c>
      <c r="S53" s="1">
        <v>0.85</v>
      </c>
      <c r="T53" s="1">
        <v>0.85</v>
      </c>
      <c r="U53" s="1">
        <v>9.9491033554077148</v>
      </c>
      <c r="V53">
        <f>(U53*T53+(100-U53)*S53)/100</f>
        <v>0.84999999999999987</v>
      </c>
      <c r="W53">
        <f>(E53-R53)/CB53</f>
        <v>3.6844876568444082E-2</v>
      </c>
      <c r="X53" t="e">
        <f>(M53-N53)/(M53-L53)</f>
        <v>#DIV/0!</v>
      </c>
      <c r="Y53" t="e">
        <f>(K53-M53)/(K53-L53)</f>
        <v>#DIV/0!</v>
      </c>
      <c r="Z53" t="e">
        <f>(K53-M53)/M53</f>
        <v>#DIV/0!</v>
      </c>
      <c r="AA53" s="1">
        <v>0</v>
      </c>
      <c r="AB53" s="1">
        <v>0.5</v>
      </c>
      <c r="AC53" t="e">
        <f>Q53*AB53*V53*AA53</f>
        <v>#DIV/0!</v>
      </c>
      <c r="AD53">
        <f>BH53*1000</f>
        <v>5.5486824646753607</v>
      </c>
      <c r="AE53">
        <f>(BM53-BS53)</f>
        <v>1.5181453202090094</v>
      </c>
      <c r="AF53">
        <f>(AL53+BL53*D53)</f>
        <v>25.451186103068938</v>
      </c>
      <c r="AG53" s="1">
        <v>1</v>
      </c>
      <c r="AH53">
        <f>(AG53*BA53+BB53)</f>
        <v>5</v>
      </c>
      <c r="AI53" s="1">
        <v>1</v>
      </c>
      <c r="AJ53">
        <f>AH53*(AI53+1)*(AI53+1)/(AI53*AI53+1)</f>
        <v>10</v>
      </c>
      <c r="AK53" s="1">
        <v>25.809986114501953</v>
      </c>
      <c r="AL53" s="1">
        <v>25.682018280029297</v>
      </c>
      <c r="AM53" s="1">
        <v>25.732254028320313</v>
      </c>
      <c r="AN53" s="1">
        <v>400.15252685546875</v>
      </c>
      <c r="AO53" s="1">
        <v>393.03463745117188</v>
      </c>
      <c r="AP53" s="1">
        <v>16.468002319335938</v>
      </c>
      <c r="AQ53" s="1">
        <v>17.557367324829102</v>
      </c>
      <c r="AR53" s="1">
        <v>49.141670227050781</v>
      </c>
      <c r="AS53" s="1">
        <v>52.392410278320313</v>
      </c>
      <c r="AT53" s="1">
        <v>500.40731811523438</v>
      </c>
      <c r="AU53" s="1">
        <v>1099.6058349609375</v>
      </c>
      <c r="AV53" s="1">
        <v>103.78980255126953</v>
      </c>
      <c r="AW53" s="1">
        <v>99.563636779785156</v>
      </c>
      <c r="AX53" s="1">
        <v>3.2316312789916992</v>
      </c>
      <c r="AY53" s="1">
        <v>-0.16126677393913269</v>
      </c>
      <c r="AZ53" s="1">
        <v>0.66666668653488159</v>
      </c>
      <c r="BA53" s="1">
        <v>0</v>
      </c>
      <c r="BB53" s="1">
        <v>5</v>
      </c>
      <c r="BC53" s="1">
        <v>1</v>
      </c>
      <c r="BD53" s="1">
        <v>0</v>
      </c>
      <c r="BE53" s="1">
        <v>0.15999999642372131</v>
      </c>
      <c r="BF53" s="1">
        <v>111115</v>
      </c>
      <c r="BG53">
        <f>AT53*0.000001/(AG53*0.0001)</f>
        <v>5.0040731811523438</v>
      </c>
      <c r="BH53">
        <f>(AQ53-AP53)/(1000-AQ53)*BG53</f>
        <v>5.5486824646753608E-3</v>
      </c>
      <c r="BI53">
        <f>(AL53+273.15)</f>
        <v>298.83201828002927</v>
      </c>
      <c r="BJ53">
        <f>(AK53+273.15)</f>
        <v>298.95998611450193</v>
      </c>
      <c r="BK53">
        <f>(AU53*BC53+AV53*BD53)*BE53</f>
        <v>175.93692966125309</v>
      </c>
      <c r="BL53">
        <f>((BK53+0.00000010773*(BJ53^4-BI53^4))-BH53*44100)/(AH53*56+0.00000043092*BI53^3)</f>
        <v>-0.23083217696035838</v>
      </c>
      <c r="BM53">
        <f>0.61365*EXP(17.502*AF53/(240.97+AF53))</f>
        <v>3.2662206633475623</v>
      </c>
      <c r="BN53">
        <f>BM53*1000/AW53</f>
        <v>32.805357146322301</v>
      </c>
      <c r="BO53">
        <f>(BN53-AQ53)</f>
        <v>15.247989821493199</v>
      </c>
      <c r="BP53">
        <f>IF(D53,AL53,(AK53+AL53)/2)</f>
        <v>25.682018280029297</v>
      </c>
      <c r="BQ53">
        <f>0.61365*EXP(17.502*BP53/(240.97+BP53))</f>
        <v>3.3112875941257434</v>
      </c>
      <c r="BR53">
        <f>IF(BO53&lt;&gt;0,(1000-(BN53+AQ53)/2)/BO53*BH53,0)</f>
        <v>0.35473260048861294</v>
      </c>
      <c r="BS53">
        <f>AQ53*AW53/1000</f>
        <v>1.748075343138553</v>
      </c>
      <c r="BT53">
        <f>(BQ53-BS53)</f>
        <v>1.5632122509871904</v>
      </c>
      <c r="BU53">
        <f>1/(1.6/F53+1.37/AJ53)</f>
        <v>0.22284422063504794</v>
      </c>
      <c r="BV53">
        <f>G53*AW53*0.001</f>
        <v>23.413830169217544</v>
      </c>
      <c r="BW53">
        <f>G53/AO53</f>
        <v>0.59833014841699994</v>
      </c>
      <c r="BX53">
        <f>(1-BH53*AW53/BM53/F53)*100</f>
        <v>54.010544099592252</v>
      </c>
      <c r="BY53">
        <f>(AO53-E53/(AJ53/1.35))</f>
        <v>388.52055941623382</v>
      </c>
      <c r="BZ53">
        <f>E53*BX53/100/BY53</f>
        <v>4.6483609161693702E-2</v>
      </c>
      <c r="CA53">
        <f>(K53-J53)</f>
        <v>0</v>
      </c>
      <c r="CB53">
        <f>AU53*V53</f>
        <v>934.66495971679672</v>
      </c>
      <c r="CC53">
        <f>(M53-L53)</f>
        <v>0</v>
      </c>
      <c r="CD53" t="e">
        <f>(M53-N53)/(M53-J53)</f>
        <v>#DIV/0!</v>
      </c>
      <c r="CE53" t="e">
        <f>(K53-M53)/(K53-J53)</f>
        <v>#DIV/0!</v>
      </c>
    </row>
    <row r="54" spans="1:83" x14ac:dyDescent="0.25">
      <c r="A54" s="1">
        <v>29</v>
      </c>
      <c r="B54" s="1" t="s">
        <v>140</v>
      </c>
      <c r="C54" s="1">
        <v>12590.999881461263</v>
      </c>
      <c r="D54" s="1">
        <v>1</v>
      </c>
      <c r="E54">
        <f>(AN54-AO54*(1000-AP54)/(1000-AQ54))*BG54</f>
        <v>33.358928810364191</v>
      </c>
      <c r="F54">
        <f>IF(BR54&lt;&gt;0,1/(1/BR54-1/AJ54),0)</f>
        <v>0.36811758070798323</v>
      </c>
      <c r="G54">
        <f>((BU54-BH54/2)*AO54-E54)/(BU54+BH54/2)</f>
        <v>235.61863072785584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t="e">
        <f>CA54/K54</f>
        <v>#DIV/0!</v>
      </c>
      <c r="P54" t="e">
        <f>CC54/M54</f>
        <v>#DIV/0!</v>
      </c>
      <c r="Q54" t="e">
        <f>(M54-N54)/M54</f>
        <v>#DIV/0!</v>
      </c>
      <c r="R54" s="1">
        <v>-1</v>
      </c>
      <c r="S54" s="1">
        <v>0.85</v>
      </c>
      <c r="T54" s="1">
        <v>0.85</v>
      </c>
      <c r="U54" s="1">
        <v>9.9491033554077148</v>
      </c>
      <c r="V54">
        <f>(U54*T54+(100-U54)*S54)/100</f>
        <v>0.84999999999999987</v>
      </c>
      <c r="W54">
        <f>(E54-R54)/CB54</f>
        <v>3.6766306156048263E-2</v>
      </c>
      <c r="X54" t="e">
        <f>(M54-N54)/(M54-L54)</f>
        <v>#DIV/0!</v>
      </c>
      <c r="Y54" t="e">
        <f>(K54-M54)/(K54-L54)</f>
        <v>#DIV/0!</v>
      </c>
      <c r="Z54" t="e">
        <f>(K54-M54)/M54</f>
        <v>#DIV/0!</v>
      </c>
      <c r="AA54" s="1">
        <v>0</v>
      </c>
      <c r="AB54" s="1">
        <v>0.5</v>
      </c>
      <c r="AC54" t="e">
        <f>Q54*AB54*V54*AA54</f>
        <v>#DIV/0!</v>
      </c>
      <c r="AD54">
        <f>BH54*1000</f>
        <v>5.5590531604054467</v>
      </c>
      <c r="AE54">
        <f>(BM54-BS54)</f>
        <v>1.5196117450759954</v>
      </c>
      <c r="AF54">
        <f>(AL54+BL54*D54)</f>
        <v>25.460392865193509</v>
      </c>
      <c r="AG54" s="1">
        <v>1</v>
      </c>
      <c r="AH54">
        <f>(AG54*BA54+BB54)</f>
        <v>5</v>
      </c>
      <c r="AI54" s="1">
        <v>1</v>
      </c>
      <c r="AJ54">
        <f>AH54*(AI54+1)*(AI54+1)/(AI54*AI54+1)</f>
        <v>10</v>
      </c>
      <c r="AK54" s="1">
        <v>25.818445205688477</v>
      </c>
      <c r="AL54" s="1">
        <v>25.692983627319336</v>
      </c>
      <c r="AM54" s="1">
        <v>25.740930557250977</v>
      </c>
      <c r="AN54" s="1">
        <v>400.11837768554688</v>
      </c>
      <c r="AO54" s="1">
        <v>393.01522827148438</v>
      </c>
      <c r="AP54" s="1">
        <v>16.469217300415039</v>
      </c>
      <c r="AQ54" s="1">
        <v>17.560644149780273</v>
      </c>
      <c r="AR54" s="1">
        <v>49.120513916015625</v>
      </c>
      <c r="AS54" s="1">
        <v>52.375762939453125</v>
      </c>
      <c r="AT54" s="1">
        <v>500.39382934570313</v>
      </c>
      <c r="AU54" s="1">
        <v>1099.4378662109375</v>
      </c>
      <c r="AV54" s="1">
        <v>102.54250335693359</v>
      </c>
      <c r="AW54" s="1">
        <v>99.563323974609375</v>
      </c>
      <c r="AX54" s="1">
        <v>3.2316312789916992</v>
      </c>
      <c r="AY54" s="1">
        <v>-0.16126677393913269</v>
      </c>
      <c r="AZ54" s="1">
        <v>0.66666668653488159</v>
      </c>
      <c r="BA54" s="1">
        <v>0</v>
      </c>
      <c r="BB54" s="1">
        <v>5</v>
      </c>
      <c r="BC54" s="1">
        <v>1</v>
      </c>
      <c r="BD54" s="1">
        <v>0</v>
      </c>
      <c r="BE54" s="1">
        <v>0.15999999642372131</v>
      </c>
      <c r="BF54" s="1">
        <v>111115</v>
      </c>
      <c r="BG54">
        <f>AT54*0.000001/(AG54*0.0001)</f>
        <v>5.0039382934570309</v>
      </c>
      <c r="BH54">
        <f>(AQ54-AP54)/(1000-AQ54)*BG54</f>
        <v>5.5590531604054463E-3</v>
      </c>
      <c r="BI54">
        <f>(AL54+273.15)</f>
        <v>298.84298362731931</v>
      </c>
      <c r="BJ54">
        <f>(AK54+273.15)</f>
        <v>298.96844520568845</v>
      </c>
      <c r="BK54">
        <f>(AU54*BC54+AV54*BD54)*BE54</f>
        <v>175.91005466185379</v>
      </c>
      <c r="BL54">
        <f>((BK54+0.00000010773*(BJ54^4-BI54^4))-BH54*44100)/(AH54*56+0.00000043092*BI54^3)</f>
        <v>-0.23259076212582847</v>
      </c>
      <c r="BM54">
        <f>0.61365*EXP(17.502*AF54/(240.97+AF54))</f>
        <v>3.2680078477633976</v>
      </c>
      <c r="BN54">
        <f>BM54*1000/AW54</f>
        <v>32.823410441748656</v>
      </c>
      <c r="BO54">
        <f>(BN54-AQ54)</f>
        <v>15.262766291968383</v>
      </c>
      <c r="BP54">
        <f>IF(D54,AL54,(AK54+AL54)/2)</f>
        <v>25.692983627319336</v>
      </c>
      <c r="BQ54">
        <f>0.61365*EXP(17.502*BP54/(240.97+BP54))</f>
        <v>3.3134418812031301</v>
      </c>
      <c r="BR54">
        <f>IF(BO54&lt;&gt;0,(1000-(BN54+AQ54)/2)/BO54*BH54,0)</f>
        <v>0.35504765242336928</v>
      </c>
      <c r="BS54">
        <f>AQ54*AW54/1000</f>
        <v>1.7483961026874022</v>
      </c>
      <c r="BT54">
        <f>(BQ54-BS54)</f>
        <v>1.5650457785157279</v>
      </c>
      <c r="BU54">
        <f>1/(1.6/F54+1.37/AJ54)</f>
        <v>0.22304315263827235</v>
      </c>
      <c r="BV54">
        <f>G54*AW54*0.001</f>
        <v>23.458974065611365</v>
      </c>
      <c r="BW54">
        <f>G54/AO54</f>
        <v>0.59951527009303773</v>
      </c>
      <c r="BX54">
        <f>(1-BH54*AW54/BM54/F54)*100</f>
        <v>53.992295567539706</v>
      </c>
      <c r="BY54">
        <f>(AO54-E54/(AJ54/1.35))</f>
        <v>388.51177288208521</v>
      </c>
      <c r="BZ54">
        <f>E54*BX54/100/BY54</f>
        <v>4.6359602716398184E-2</v>
      </c>
      <c r="CA54">
        <f>(K54-J54)</f>
        <v>0</v>
      </c>
      <c r="CB54">
        <f>AU54*V54</f>
        <v>934.52218627929676</v>
      </c>
      <c r="CC54">
        <f>(M54-L54)</f>
        <v>0</v>
      </c>
      <c r="CD54" t="e">
        <f>(M54-N54)/(M54-J54)</f>
        <v>#DIV/0!</v>
      </c>
      <c r="CE54" t="e">
        <f>(K54-M54)/(K54-J54)</f>
        <v>#DIV/0!</v>
      </c>
    </row>
    <row r="55" spans="1:83" x14ac:dyDescent="0.25">
      <c r="A55" s="1">
        <v>30</v>
      </c>
      <c r="B55" s="1" t="s">
        <v>141</v>
      </c>
      <c r="C55" s="1">
        <v>12593.999881254509</v>
      </c>
      <c r="D55" s="1">
        <v>1</v>
      </c>
      <c r="E55">
        <f>(AN55-AO55*(1000-AP55)/(1000-AQ55))*BG55</f>
        <v>33.841638531555191</v>
      </c>
      <c r="F55">
        <f>IF(BR55&lt;&gt;0,1/(1/BR55-1/AJ55),0)</f>
        <v>0.36812775284549032</v>
      </c>
      <c r="G55">
        <f>((BU55-BH55/2)*AO55-E55)/(BU55+BH55/2)</f>
        <v>233.47224384746221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t="e">
        <f>CA55/K55</f>
        <v>#DIV/0!</v>
      </c>
      <c r="P55" t="e">
        <f>CC55/M55</f>
        <v>#DIV/0!</v>
      </c>
      <c r="Q55" t="e">
        <f>(M55-N55)/M55</f>
        <v>#DIV/0!</v>
      </c>
      <c r="R55" s="1">
        <v>-1</v>
      </c>
      <c r="S55" s="1">
        <v>0.85</v>
      </c>
      <c r="T55" s="1">
        <v>0.85</v>
      </c>
      <c r="U55" s="1">
        <v>9.9491033554077148</v>
      </c>
      <c r="V55">
        <f>(U55*T55+(100-U55)*S55)/100</f>
        <v>0.84999999999999987</v>
      </c>
      <c r="W55">
        <f>(E55-R55)/CB55</f>
        <v>3.7280738590307456E-2</v>
      </c>
      <c r="X55" t="e">
        <f>(M55-N55)/(M55-L55)</f>
        <v>#DIV/0!</v>
      </c>
      <c r="Y55" t="e">
        <f>(K55-M55)/(K55-L55)</f>
        <v>#DIV/0!</v>
      </c>
      <c r="Z55" t="e">
        <f>(K55-M55)/M55</f>
        <v>#DIV/0!</v>
      </c>
      <c r="AA55" s="1">
        <v>0</v>
      </c>
      <c r="AB55" s="1">
        <v>0.5</v>
      </c>
      <c r="AC55" t="e">
        <f>Q55*AB55*V55*AA55</f>
        <v>#DIV/0!</v>
      </c>
      <c r="AD55">
        <f>BH55*1000</f>
        <v>5.5672360175855413</v>
      </c>
      <c r="AE55">
        <f>(BM55-BS55)</f>
        <v>1.5217688441372388</v>
      </c>
      <c r="AF55">
        <f>(AL55+BL55*D55)</f>
        <v>25.474336407327481</v>
      </c>
      <c r="AG55" s="1">
        <v>1</v>
      </c>
      <c r="AH55">
        <f>(AG55*BA55+BB55)</f>
        <v>5</v>
      </c>
      <c r="AI55" s="1">
        <v>1</v>
      </c>
      <c r="AJ55">
        <f>AH55*(AI55+1)*(AI55+1)/(AI55*AI55+1)</f>
        <v>10</v>
      </c>
      <c r="AK55" s="1">
        <v>25.832502365112305</v>
      </c>
      <c r="AL55" s="1">
        <v>25.708173751831055</v>
      </c>
      <c r="AM55" s="1">
        <v>25.753707885742188</v>
      </c>
      <c r="AN55" s="1">
        <v>400.21353149414063</v>
      </c>
      <c r="AO55" s="1">
        <v>393.01348876953125</v>
      </c>
      <c r="AP55" s="1">
        <v>16.473339080810547</v>
      </c>
      <c r="AQ55" s="1">
        <v>17.566333770751953</v>
      </c>
      <c r="AR55" s="1">
        <v>49.091468811035156</v>
      </c>
      <c r="AS55" s="1">
        <v>52.348655700683594</v>
      </c>
      <c r="AT55" s="1">
        <v>500.40866088867188</v>
      </c>
      <c r="AU55" s="1">
        <v>1099.499755859375</v>
      </c>
      <c r="AV55" s="1">
        <v>92.945060729980469</v>
      </c>
      <c r="AW55" s="1">
        <v>99.562454223632813</v>
      </c>
      <c r="AX55" s="1">
        <v>3.2316312789916992</v>
      </c>
      <c r="AY55" s="1">
        <v>-0.16126677393913269</v>
      </c>
      <c r="AZ55" s="1">
        <v>0.66666668653488159</v>
      </c>
      <c r="BA55" s="1">
        <v>0</v>
      </c>
      <c r="BB55" s="1">
        <v>5</v>
      </c>
      <c r="BC55" s="1">
        <v>1</v>
      </c>
      <c r="BD55" s="1">
        <v>0</v>
      </c>
      <c r="BE55" s="1">
        <v>0.15999999642372131</v>
      </c>
      <c r="BF55" s="1">
        <v>111115</v>
      </c>
      <c r="BG55">
        <f>AT55*0.000001/(AG55*0.0001)</f>
        <v>5.004086608886718</v>
      </c>
      <c r="BH55">
        <f>(AQ55-AP55)/(1000-AQ55)*BG55</f>
        <v>5.5672360175855412E-3</v>
      </c>
      <c r="BI55">
        <f>(AL55+273.15)</f>
        <v>298.85817375183103</v>
      </c>
      <c r="BJ55">
        <f>(AK55+273.15)</f>
        <v>298.98250236511228</v>
      </c>
      <c r="BK55">
        <f>(AU55*BC55+AV55*BD55)*BE55</f>
        <v>175.91995700538246</v>
      </c>
      <c r="BL55">
        <f>((BK55+0.00000010773*(BJ55^4-BI55^4))-BH55*44100)/(AH55*56+0.00000043092*BI55^3)</f>
        <v>-0.23383734450357344</v>
      </c>
      <c r="BM55">
        <f>0.61365*EXP(17.502*AF55/(240.97+AF55))</f>
        <v>3.2707161460647853</v>
      </c>
      <c r="BN55">
        <f>BM55*1000/AW55</f>
        <v>32.850899182519612</v>
      </c>
      <c r="BO55">
        <f>(BN55-AQ55)</f>
        <v>15.284565411767659</v>
      </c>
      <c r="BP55">
        <f>IF(D55,AL55,(AK55+AL55)/2)</f>
        <v>25.708173751831055</v>
      </c>
      <c r="BQ55">
        <f>0.61365*EXP(17.502*BP55/(240.97+BP55))</f>
        <v>3.3164282041942581</v>
      </c>
      <c r="BR55">
        <f>IF(BO55&lt;&gt;0,(1000-(BN55+AQ55)/2)/BO55*BH55,0)</f>
        <v>0.35505711505576226</v>
      </c>
      <c r="BS55">
        <f>AQ55*AW55/1000</f>
        <v>1.7489473019275465</v>
      </c>
      <c r="BT55">
        <f>(BQ55-BS55)</f>
        <v>1.5674809022667116</v>
      </c>
      <c r="BU55">
        <f>1/(1.6/F55+1.37/AJ55)</f>
        <v>0.22304912761901799</v>
      </c>
      <c r="BV55">
        <f>G55*AW55*0.001</f>
        <v>23.245069590551793</v>
      </c>
      <c r="BW55">
        <f>G55/AO55</f>
        <v>0.59405656680749119</v>
      </c>
      <c r="BX55">
        <f>(1-BH55*AW55/BM55/F55)*100</f>
        <v>53.964399559927955</v>
      </c>
      <c r="BY55">
        <f>(AO55-E55/(AJ55/1.35))</f>
        <v>388.44486756777133</v>
      </c>
      <c r="BZ55">
        <f>E55*BX55/100/BY55</f>
        <v>4.7014231772823621E-2</v>
      </c>
      <c r="CA55">
        <f>(K55-J55)</f>
        <v>0</v>
      </c>
      <c r="CB55">
        <f>AU55*V55</f>
        <v>934.57479248046866</v>
      </c>
      <c r="CC55">
        <f>(M55-L55)</f>
        <v>0</v>
      </c>
      <c r="CD55" t="e">
        <f>(M55-N55)/(M55-J55)</f>
        <v>#DIV/0!</v>
      </c>
      <c r="CE55" t="e">
        <f>(K55-M55)/(K55-J55)</f>
        <v>#DIV/0!</v>
      </c>
    </row>
    <row r="56" spans="1:83" x14ac:dyDescent="0.25">
      <c r="A56" s="1" t="s">
        <v>12</v>
      </c>
      <c r="B56" s="1" t="s">
        <v>142</v>
      </c>
    </row>
    <row r="57" spans="1:83" x14ac:dyDescent="0.25">
      <c r="A57" s="1" t="s">
        <v>12</v>
      </c>
      <c r="B57" s="1" t="s">
        <v>143</v>
      </c>
    </row>
    <row r="58" spans="1:83" x14ac:dyDescent="0.25">
      <c r="A58" s="1">
        <v>31</v>
      </c>
      <c r="B58" s="1" t="s">
        <v>144</v>
      </c>
      <c r="C58" s="1">
        <v>13840.999795313925</v>
      </c>
      <c r="D58" s="1">
        <v>1</v>
      </c>
      <c r="E58">
        <f>(AN58-AO58*(1000-AP58)/(1000-AQ58))*BG58</f>
        <v>33.336899120715785</v>
      </c>
      <c r="F58">
        <f>IF(BR58&lt;&gt;0,1/(1/BR58-1/AJ58),0)</f>
        <v>0.45852214607582265</v>
      </c>
      <c r="G58">
        <f>((BU58-BH58/2)*AO58-E58)/(BU58+BH58/2)</f>
        <v>263.69419603412143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t="e">
        <f>CA58/K58</f>
        <v>#DIV/0!</v>
      </c>
      <c r="P58" t="e">
        <f>CC58/M58</f>
        <v>#DIV/0!</v>
      </c>
      <c r="Q58" t="e">
        <f>(M58-N58)/M58</f>
        <v>#DIV/0!</v>
      </c>
      <c r="R58" s="1">
        <v>-1</v>
      </c>
      <c r="S58" s="1">
        <v>0.85</v>
      </c>
      <c r="T58" s="1">
        <v>0.85</v>
      </c>
      <c r="U58" s="1">
        <v>9.9906988143920898</v>
      </c>
      <c r="V58">
        <f>(U58*T58+(100-U58)*S58)/100</f>
        <v>0.85</v>
      </c>
      <c r="W58">
        <f>(E58-R58)/CB58</f>
        <v>3.6656904636537049E-2</v>
      </c>
      <c r="X58" t="e">
        <f>(M58-N58)/(M58-L58)</f>
        <v>#DIV/0!</v>
      </c>
      <c r="Y58" t="e">
        <f>(K58-M58)/(K58-L58)</f>
        <v>#DIV/0!</v>
      </c>
      <c r="Z58" t="e">
        <f>(K58-M58)/M58</f>
        <v>#DIV/0!</v>
      </c>
      <c r="AA58" s="1">
        <v>0</v>
      </c>
      <c r="AB58" s="1">
        <v>0.5</v>
      </c>
      <c r="AC58" t="e">
        <f>Q58*AB58*V58*AA58</f>
        <v>#DIV/0!</v>
      </c>
      <c r="AD58">
        <f>BH58*1000</f>
        <v>6.8194031480357786</v>
      </c>
      <c r="AE58">
        <f>(BM58-BS58)</f>
        <v>1.5082806311869237</v>
      </c>
      <c r="AF58">
        <f>(AL58+BL58*D58)</f>
        <v>25.713168459861667</v>
      </c>
      <c r="AG58" s="1">
        <v>1</v>
      </c>
      <c r="AH58">
        <f>(AG58*BA58+BB58)</f>
        <v>5</v>
      </c>
      <c r="AI58" s="1">
        <v>1</v>
      </c>
      <c r="AJ58">
        <f>AH58*(AI58+1)*(AI58+1)/(AI58*AI58+1)</f>
        <v>10</v>
      </c>
      <c r="AK58" s="1">
        <v>26.715473175048828</v>
      </c>
      <c r="AL58" s="1">
        <v>26.116085052490234</v>
      </c>
      <c r="AM58" s="1">
        <v>26.743854522705078</v>
      </c>
      <c r="AN58" s="1">
        <v>399.90377807617188</v>
      </c>
      <c r="AO58" s="1">
        <v>392.70602416992188</v>
      </c>
      <c r="AP58" s="1">
        <v>16.838489532470703</v>
      </c>
      <c r="AQ58" s="1">
        <v>18.176607131958008</v>
      </c>
      <c r="AR58" s="1">
        <v>47.615043640136719</v>
      </c>
      <c r="AS58" s="1">
        <v>51.398906707763672</v>
      </c>
      <c r="AT58" s="1">
        <v>500.36331176757813</v>
      </c>
      <c r="AU58" s="1">
        <v>1102.0120849609375</v>
      </c>
      <c r="AV58" s="1">
        <v>142.73443603515625</v>
      </c>
      <c r="AW58" s="1">
        <v>99.530677795410156</v>
      </c>
      <c r="AX58" s="1">
        <v>3.2316312789916992</v>
      </c>
      <c r="AY58" s="1">
        <v>-0.16126677393913269</v>
      </c>
      <c r="AZ58" s="1">
        <v>0.66666668653488159</v>
      </c>
      <c r="BA58" s="1">
        <v>0</v>
      </c>
      <c r="BB58" s="1">
        <v>5</v>
      </c>
      <c r="BC58" s="1">
        <v>1</v>
      </c>
      <c r="BD58" s="1">
        <v>0</v>
      </c>
      <c r="BE58" s="1">
        <v>0.15999999642372131</v>
      </c>
      <c r="BF58" s="1">
        <v>111115</v>
      </c>
      <c r="BG58">
        <f>AT58*0.000001/(AG58*0.0001)</f>
        <v>5.0036331176757809</v>
      </c>
      <c r="BH58">
        <f>(AQ58-AP58)/(1000-AQ58)*BG58</f>
        <v>6.8194031480357789E-3</v>
      </c>
      <c r="BI58">
        <f>(AL58+273.15)</f>
        <v>299.26608505249021</v>
      </c>
      <c r="BJ58">
        <f>(AK58+273.15)</f>
        <v>299.86547317504881</v>
      </c>
      <c r="BK58">
        <f>(AU58*BC58+AV58*BD58)*BE58</f>
        <v>176.32192965264767</v>
      </c>
      <c r="BL58">
        <f>((BK58+0.00000010773*(BJ58^4-BI58^4))-BH58*44100)/(AH58*56+0.00000043092*BI58^3)</f>
        <v>-0.40291659262856661</v>
      </c>
      <c r="BM58">
        <f>0.61365*EXP(17.502*AF58/(240.97+AF58))</f>
        <v>3.3174106590515904</v>
      </c>
      <c r="BN58">
        <f>BM58*1000/AW58</f>
        <v>33.330534188370336</v>
      </c>
      <c r="BO58">
        <f>(BN58-AQ58)</f>
        <v>15.153927056412329</v>
      </c>
      <c r="BP58">
        <f>IF(D58,AL58,(AK58+AL58)/2)</f>
        <v>26.116085052490234</v>
      </c>
      <c r="BQ58">
        <f>0.61365*EXP(17.502*BP58/(240.97+BP58))</f>
        <v>3.3975063210171723</v>
      </c>
      <c r="BR58">
        <f>IF(BO58&lt;&gt;0,(1000-(BN58+AQ58)/2)/BO58*BH58,0)</f>
        <v>0.43841963488872687</v>
      </c>
      <c r="BS58">
        <f>AQ58*AW58/1000</f>
        <v>1.8091300278646667</v>
      </c>
      <c r="BT58">
        <f>(BQ58-BS58)</f>
        <v>1.5883762931525056</v>
      </c>
      <c r="BU58">
        <f>1/(1.6/F58+1.37/AJ58)</f>
        <v>0.2757501269363008</v>
      </c>
      <c r="BV58">
        <f>G58*AW58*0.001</f>
        <v>26.245662061991862</v>
      </c>
      <c r="BW58">
        <f>G58/AO58</f>
        <v>0.67147988521821689</v>
      </c>
      <c r="BX58">
        <f>(1-BH58*AW58/BM58/F58)*100</f>
        <v>55.378540102578519</v>
      </c>
      <c r="BY58">
        <f>(AO58-E58/(AJ58/1.35))</f>
        <v>388.20554278862522</v>
      </c>
      <c r="BZ58">
        <f>E58*BX58/100/BY58</f>
        <v>4.7555962019259129E-2</v>
      </c>
      <c r="CA58">
        <f>(K58-J58)</f>
        <v>0</v>
      </c>
      <c r="CB58">
        <f>AU58*V58</f>
        <v>936.71027221679685</v>
      </c>
      <c r="CC58">
        <f>(M58-L58)</f>
        <v>0</v>
      </c>
      <c r="CD58" t="e">
        <f>(M58-N58)/(M58-J58)</f>
        <v>#DIV/0!</v>
      </c>
      <c r="CE58" t="e">
        <f>(K58-M58)/(K58-J58)</f>
        <v>#DIV/0!</v>
      </c>
    </row>
    <row r="59" spans="1:83" x14ac:dyDescent="0.25">
      <c r="A59" s="1">
        <v>32</v>
      </c>
      <c r="B59" s="1" t="s">
        <v>145</v>
      </c>
      <c r="C59" s="1">
        <v>13842.999795176089</v>
      </c>
      <c r="D59" s="1">
        <v>1</v>
      </c>
      <c r="E59">
        <f>(AN59-AO59*(1000-AP59)/(1000-AQ59))*BG59</f>
        <v>33.133421614170096</v>
      </c>
      <c r="F59">
        <f>IF(BR59&lt;&gt;0,1/(1/BR59-1/AJ59),0)</f>
        <v>0.45697673996086763</v>
      </c>
      <c r="G59">
        <f>((BU59-BH59/2)*AO59-E59)/(BU59+BH59/2)</f>
        <v>264.06762943336781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t="e">
        <f>CA59/K59</f>
        <v>#DIV/0!</v>
      </c>
      <c r="P59" t="e">
        <f>CC59/M59</f>
        <v>#DIV/0!</v>
      </c>
      <c r="Q59" t="e">
        <f>(M59-N59)/M59</f>
        <v>#DIV/0!</v>
      </c>
      <c r="R59" s="1">
        <v>-1</v>
      </c>
      <c r="S59" s="1">
        <v>0.85</v>
      </c>
      <c r="T59" s="1">
        <v>0.85</v>
      </c>
      <c r="U59" s="1">
        <v>9.9906988143920898</v>
      </c>
      <c r="V59">
        <f>(U59*T59+(100-U59)*S59)/100</f>
        <v>0.85</v>
      </c>
      <c r="W59">
        <f>(E59-R59)/CB59</f>
        <v>3.6440151246458892E-2</v>
      </c>
      <c r="X59" t="e">
        <f>(M59-N59)/(M59-L59)</f>
        <v>#DIV/0!</v>
      </c>
      <c r="Y59" t="e">
        <f>(K59-M59)/(K59-L59)</f>
        <v>#DIV/0!</v>
      </c>
      <c r="Z59" t="e">
        <f>(K59-M59)/M59</f>
        <v>#DIV/0!</v>
      </c>
      <c r="AA59" s="1">
        <v>0</v>
      </c>
      <c r="AB59" s="1">
        <v>0.5</v>
      </c>
      <c r="AC59" t="e">
        <f>Q59*AB59*V59*AA59</f>
        <v>#DIV/0!</v>
      </c>
      <c r="AD59">
        <f>BH59*1000</f>
        <v>6.7954357063605348</v>
      </c>
      <c r="AE59">
        <f>(BM59-BS59)</f>
        <v>1.5078582488582912</v>
      </c>
      <c r="AF59">
        <f>(AL59+BL59*D59)</f>
        <v>25.709016596204425</v>
      </c>
      <c r="AG59" s="1">
        <v>1</v>
      </c>
      <c r="AH59">
        <f>(AG59*BA59+BB59)</f>
        <v>5</v>
      </c>
      <c r="AI59" s="1">
        <v>1</v>
      </c>
      <c r="AJ59">
        <f>AH59*(AI59+1)*(AI59+1)/(AI59*AI59+1)</f>
        <v>10</v>
      </c>
      <c r="AK59" s="1">
        <v>26.708637237548828</v>
      </c>
      <c r="AL59" s="1">
        <v>26.108280181884766</v>
      </c>
      <c r="AM59" s="1">
        <v>26.737174987792969</v>
      </c>
      <c r="AN59" s="1">
        <v>399.89028930664063</v>
      </c>
      <c r="AO59" s="1">
        <v>392.73532104492188</v>
      </c>
      <c r="AP59" s="1">
        <v>16.839168548583984</v>
      </c>
      <c r="AQ59" s="1">
        <v>18.172536849975586</v>
      </c>
      <c r="AR59" s="1">
        <v>47.63641357421875</v>
      </c>
      <c r="AS59" s="1">
        <v>51.40838623046875</v>
      </c>
      <c r="AT59" s="1">
        <v>500.38278198242188</v>
      </c>
      <c r="AU59" s="1">
        <v>1101.997802734375</v>
      </c>
      <c r="AV59" s="1">
        <v>127.98843383789063</v>
      </c>
      <c r="AW59" s="1">
        <v>99.531272888183594</v>
      </c>
      <c r="AX59" s="1">
        <v>3.2316312789916992</v>
      </c>
      <c r="AY59" s="1">
        <v>-0.16126677393913269</v>
      </c>
      <c r="AZ59" s="1">
        <v>0.66666668653488159</v>
      </c>
      <c r="BA59" s="1">
        <v>0</v>
      </c>
      <c r="BB59" s="1">
        <v>5</v>
      </c>
      <c r="BC59" s="1">
        <v>1</v>
      </c>
      <c r="BD59" s="1">
        <v>0</v>
      </c>
      <c r="BE59" s="1">
        <v>0.15999999642372131</v>
      </c>
      <c r="BF59" s="1">
        <v>111115</v>
      </c>
      <c r="BG59">
        <f>AT59*0.000001/(AG59*0.0001)</f>
        <v>5.0038278198242176</v>
      </c>
      <c r="BH59">
        <f>(AQ59-AP59)/(1000-AQ59)*BG59</f>
        <v>6.795435706360535E-3</v>
      </c>
      <c r="BI59">
        <f>(AL59+273.15)</f>
        <v>299.25828018188474</v>
      </c>
      <c r="BJ59">
        <f>(AK59+273.15)</f>
        <v>299.85863723754881</v>
      </c>
      <c r="BK59">
        <f>(AU59*BC59+AV59*BD59)*BE59</f>
        <v>176.31964449644875</v>
      </c>
      <c r="BL59">
        <f>((BK59+0.00000010773*(BJ59^4-BI59^4))-BH59*44100)/(AH59*56+0.00000043092*BI59^3)</f>
        <v>-0.39926358568034237</v>
      </c>
      <c r="BM59">
        <f>0.61365*EXP(17.502*AF59/(240.97+AF59))</f>
        <v>3.3165939731437835</v>
      </c>
      <c r="BN59">
        <f>BM59*1000/AW59</f>
        <v>33.322129587046916</v>
      </c>
      <c r="BO59">
        <f>(BN59-AQ59)</f>
        <v>15.14959273707133</v>
      </c>
      <c r="BP59">
        <f>IF(D59,AL59,(AK59+AL59)/2)</f>
        <v>26.108280181884766</v>
      </c>
      <c r="BQ59">
        <f>0.61365*EXP(17.502*BP59/(240.97+BP59))</f>
        <v>3.3959388966083051</v>
      </c>
      <c r="BR59">
        <f>IF(BO59&lt;&gt;0,(1000-(BN59+AQ59)/2)/BO59*BH59,0)</f>
        <v>0.43700655679432804</v>
      </c>
      <c r="BS59">
        <f>AQ59*AW59/1000</f>
        <v>1.8087357242854922</v>
      </c>
      <c r="BT59">
        <f>(BQ59-BS59)</f>
        <v>1.5872031723228128</v>
      </c>
      <c r="BU59">
        <f>1/(1.6/F59+1.37/AJ59)</f>
        <v>0.27485573326207058</v>
      </c>
      <c r="BV59">
        <f>G59*AW59*0.001</f>
        <v>26.282987286068273</v>
      </c>
      <c r="BW59">
        <f>G59/AO59</f>
        <v>0.67238064743141146</v>
      </c>
      <c r="BX59">
        <f>(1-BH59*AW59/BM59/F59)*100</f>
        <v>55.37374284070755</v>
      </c>
      <c r="BY59">
        <f>(AO59-E59/(AJ59/1.35))</f>
        <v>388.2623091270089</v>
      </c>
      <c r="BZ59">
        <f>E59*BX59/100/BY59</f>
        <v>4.7254691603238252E-2</v>
      </c>
      <c r="CA59">
        <f>(K59-J59)</f>
        <v>0</v>
      </c>
      <c r="CB59">
        <f>AU59*V59</f>
        <v>936.6981323242187</v>
      </c>
      <c r="CC59">
        <f>(M59-L59)</f>
        <v>0</v>
      </c>
      <c r="CD59" t="e">
        <f>(M59-N59)/(M59-J59)</f>
        <v>#DIV/0!</v>
      </c>
      <c r="CE59" t="e">
        <f>(K59-M59)/(K59-J59)</f>
        <v>#DIV/0!</v>
      </c>
    </row>
    <row r="60" spans="1:83" x14ac:dyDescent="0.25">
      <c r="A60" s="1">
        <v>33</v>
      </c>
      <c r="B60" s="1" t="s">
        <v>146</v>
      </c>
      <c r="C60" s="1">
        <v>13846.999794900417</v>
      </c>
      <c r="D60" s="1">
        <v>1</v>
      </c>
      <c r="E60">
        <f>(AN60-AO60*(1000-AP60)/(1000-AQ60))*BG60</f>
        <v>33.526932088683623</v>
      </c>
      <c r="F60">
        <f>IF(BR60&lt;&gt;0,1/(1/BR60-1/AJ60),0)</f>
        <v>0.45801048427031515</v>
      </c>
      <c r="G60">
        <f>((BU60-BH60/2)*AO60-E60)/(BU60+BH60/2)</f>
        <v>262.81155222801232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t="e">
        <f>CA60/K60</f>
        <v>#DIV/0!</v>
      </c>
      <c r="P60" t="e">
        <f>CC60/M60</f>
        <v>#DIV/0!</v>
      </c>
      <c r="Q60" t="e">
        <f>(M60-N60)/M60</f>
        <v>#DIV/0!</v>
      </c>
      <c r="R60" s="1">
        <v>-1</v>
      </c>
      <c r="S60" s="1">
        <v>0.85</v>
      </c>
      <c r="T60" s="1">
        <v>0.85</v>
      </c>
      <c r="U60" s="1">
        <v>9.9906988143920898</v>
      </c>
      <c r="V60">
        <f>(U60*T60+(100-U60)*S60)/100</f>
        <v>0.85</v>
      </c>
      <c r="W60">
        <f>(E60-R60)/CB60</f>
        <v>3.6861406542067522E-2</v>
      </c>
      <c r="X60" t="e">
        <f>(M60-N60)/(M60-L60)</f>
        <v>#DIV/0!</v>
      </c>
      <c r="Y60" t="e">
        <f>(K60-M60)/(K60-L60)</f>
        <v>#DIV/0!</v>
      </c>
      <c r="Z60" t="e">
        <f>(K60-M60)/M60</f>
        <v>#DIV/0!</v>
      </c>
      <c r="AA60" s="1">
        <v>0</v>
      </c>
      <c r="AB60" s="1">
        <v>0.5</v>
      </c>
      <c r="AC60" t="e">
        <f>Q60*AB60*V60*AA60</f>
        <v>#DIV/0!</v>
      </c>
      <c r="AD60">
        <f>BH60*1000</f>
        <v>6.8024961288903496</v>
      </c>
      <c r="AE60">
        <f>(BM60-BS60)</f>
        <v>1.5062084002566072</v>
      </c>
      <c r="AF60">
        <f>(AL60+BL60*D60)</f>
        <v>25.698316329126651</v>
      </c>
      <c r="AG60" s="1">
        <v>1</v>
      </c>
      <c r="AH60">
        <f>(AG60*BA60+BB60)</f>
        <v>5</v>
      </c>
      <c r="AI60" s="1">
        <v>1</v>
      </c>
      <c r="AJ60">
        <f>AH60*(AI60+1)*(AI60+1)/(AI60*AI60+1)</f>
        <v>10</v>
      </c>
      <c r="AK60" s="1">
        <v>26.693317413330078</v>
      </c>
      <c r="AL60" s="1">
        <v>26.098907470703125</v>
      </c>
      <c r="AM60" s="1">
        <v>26.722009658813477</v>
      </c>
      <c r="AN60" s="1">
        <v>399.85379028320313</v>
      </c>
      <c r="AO60" s="1">
        <v>392.61984252929688</v>
      </c>
      <c r="AP60" s="1">
        <v>16.832971572875977</v>
      </c>
      <c r="AQ60" s="1">
        <v>18.167720794677734</v>
      </c>
      <c r="AR60" s="1">
        <v>47.662513732910156</v>
      </c>
      <c r="AS60" s="1">
        <v>51.441848754882813</v>
      </c>
      <c r="AT60" s="1">
        <v>500.38690185546875</v>
      </c>
      <c r="AU60" s="1">
        <v>1101.96337890625</v>
      </c>
      <c r="AV60" s="1">
        <v>128.77351379394531</v>
      </c>
      <c r="AW60" s="1">
        <v>99.532661437988281</v>
      </c>
      <c r="AX60" s="1">
        <v>3.2316312789916992</v>
      </c>
      <c r="AY60" s="1">
        <v>-0.16126677393913269</v>
      </c>
      <c r="AZ60" s="1">
        <v>0.66666668653488159</v>
      </c>
      <c r="BA60" s="1">
        <v>0</v>
      </c>
      <c r="BB60" s="1">
        <v>5</v>
      </c>
      <c r="BC60" s="1">
        <v>1</v>
      </c>
      <c r="BD60" s="1">
        <v>0</v>
      </c>
      <c r="BE60" s="1">
        <v>0.15999999642372131</v>
      </c>
      <c r="BF60" s="1">
        <v>111115</v>
      </c>
      <c r="BG60">
        <f>AT60*0.000001/(AG60*0.0001)</f>
        <v>5.0038690185546866</v>
      </c>
      <c r="BH60">
        <f>(AQ60-AP60)/(1000-AQ60)*BG60</f>
        <v>6.8024961288903497E-3</v>
      </c>
      <c r="BI60">
        <f>(AL60+273.15)</f>
        <v>299.2489074707031</v>
      </c>
      <c r="BJ60">
        <f>(AK60+273.15)</f>
        <v>299.84331741333006</v>
      </c>
      <c r="BK60">
        <f>(AU60*BC60+AV60*BD60)*BE60</f>
        <v>176.31413668407185</v>
      </c>
      <c r="BL60">
        <f>((BK60+0.00000010773*(BJ60^4-BI60^4))-BH60*44100)/(AH60*56+0.00000043092*BI60^3)</f>
        <v>-0.40059114157647402</v>
      </c>
      <c r="BM60">
        <f>0.61365*EXP(17.502*AF60/(240.97+AF60))</f>
        <v>3.3144900032131654</v>
      </c>
      <c r="BN60">
        <f>BM60*1000/AW60</f>
        <v>33.300526232569275</v>
      </c>
      <c r="BO60">
        <f>(BN60-AQ60)</f>
        <v>15.132805437891541</v>
      </c>
      <c r="BP60">
        <f>IF(D60,AL60,(AK60+AL60)/2)</f>
        <v>26.098907470703125</v>
      </c>
      <c r="BQ60">
        <f>0.61365*EXP(17.502*BP60/(240.97+BP60))</f>
        <v>3.3940574429564623</v>
      </c>
      <c r="BR60">
        <f>IF(BO60&lt;&gt;0,(1000-(BN60+AQ60)/2)/BO60*BH60,0)</f>
        <v>0.4379518312390292</v>
      </c>
      <c r="BS60">
        <f>AQ60*AW60/1000</f>
        <v>1.8082816029565583</v>
      </c>
      <c r="BT60">
        <f>(BQ60-BS60)</f>
        <v>1.585775839999904</v>
      </c>
      <c r="BU60">
        <f>1/(1.6/F60+1.37/AJ60)</f>
        <v>0.27545403123705337</v>
      </c>
      <c r="BV60">
        <f>G60*AW60*0.001</f>
        <v>26.158333249902924</v>
      </c>
      <c r="BW60">
        <f>G60/AO60</f>
        <v>0.66937919014727743</v>
      </c>
      <c r="BX60">
        <f>(1-BH60*AW60/BM60/F60)*100</f>
        <v>55.39928846223787</v>
      </c>
      <c r="BY60">
        <f>(AO60-E60/(AJ60/1.35))</f>
        <v>388.09370669732459</v>
      </c>
      <c r="BZ60">
        <f>E60*BX60/100/BY60</f>
        <v>4.785875550111432E-2</v>
      </c>
      <c r="CA60">
        <f>(K60-J60)</f>
        <v>0</v>
      </c>
      <c r="CB60">
        <f>AU60*V60</f>
        <v>936.66887207031243</v>
      </c>
      <c r="CC60">
        <f>(M60-L60)</f>
        <v>0</v>
      </c>
      <c r="CD60" t="e">
        <f>(M60-N60)/(M60-J60)</f>
        <v>#DIV/0!</v>
      </c>
      <c r="CE60" t="e">
        <f>(K60-M60)/(K60-J60)</f>
        <v>#DIV/0!</v>
      </c>
    </row>
    <row r="61" spans="1:83" x14ac:dyDescent="0.25">
      <c r="A61" s="1" t="s">
        <v>12</v>
      </c>
      <c r="B61" s="1" t="s">
        <v>147</v>
      </c>
    </row>
    <row r="62" spans="1:83" x14ac:dyDescent="0.25">
      <c r="A62" s="1">
        <v>34</v>
      </c>
      <c r="B62" s="1" t="s">
        <v>148</v>
      </c>
      <c r="C62" s="1">
        <v>14817.999727981165</v>
      </c>
      <c r="D62" s="1">
        <v>1</v>
      </c>
      <c r="E62">
        <f>(AN62-AO62*(1000-AP62)/(1000-AQ62))*BG62</f>
        <v>22.440006225230942</v>
      </c>
      <c r="F62">
        <f>IF(BR62&lt;&gt;0,1/(1/BR62-1/AJ62),0)</f>
        <v>0.29778584581952422</v>
      </c>
      <c r="G62">
        <f>((BU62-BH62/2)*AO62-E62)/(BU62+BH62/2)</f>
        <v>264.19000045490759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t="e">
        <f>CA62/K62</f>
        <v>#DIV/0!</v>
      </c>
      <c r="P62" t="e">
        <f>CC62/M62</f>
        <v>#DIV/0!</v>
      </c>
      <c r="Q62" t="e">
        <f>(M62-N62)/M62</f>
        <v>#DIV/0!</v>
      </c>
      <c r="R62" s="1">
        <v>-1</v>
      </c>
      <c r="S62" s="1">
        <v>0.85</v>
      </c>
      <c r="T62" s="1">
        <v>0.85</v>
      </c>
      <c r="U62" s="1">
        <v>9.7001581192016602</v>
      </c>
      <c r="V62">
        <f>(U62*T62+(100-U62)*S62)/100</f>
        <v>0.85</v>
      </c>
      <c r="W62">
        <f>(E62-R62)/CB62</f>
        <v>2.512738874948317E-2</v>
      </c>
      <c r="X62" t="e">
        <f>(M62-N62)/(M62-L62)</f>
        <v>#DIV/0!</v>
      </c>
      <c r="Y62" t="e">
        <f>(K62-M62)/(K62-L62)</f>
        <v>#DIV/0!</v>
      </c>
      <c r="Z62" t="e">
        <f>(K62-M62)/M62</f>
        <v>#DIV/0!</v>
      </c>
      <c r="AA62" s="1">
        <v>0</v>
      </c>
      <c r="AB62" s="1">
        <v>0.5</v>
      </c>
      <c r="AC62" t="e">
        <f>Q62*AB62*V62*AA62</f>
        <v>#DIV/0!</v>
      </c>
      <c r="AD62">
        <f>BH62*1000</f>
        <v>4.058768596564529</v>
      </c>
      <c r="AE62">
        <f>(BM62-BS62)</f>
        <v>1.3632928735250962</v>
      </c>
      <c r="AF62">
        <f>(AL62+BL62*D62)</f>
        <v>24.34780581710007</v>
      </c>
      <c r="AG62" s="1">
        <v>1</v>
      </c>
      <c r="AH62">
        <f>(AG62*BA62+BB62)</f>
        <v>5</v>
      </c>
      <c r="AI62" s="1">
        <v>1</v>
      </c>
      <c r="AJ62">
        <f>AH62*(AI62+1)*(AI62+1)/(AI62*AI62+1)</f>
        <v>10</v>
      </c>
      <c r="AK62" s="1">
        <v>24.783002853393555</v>
      </c>
      <c r="AL62" s="1">
        <v>24.342264175415039</v>
      </c>
      <c r="AM62" s="1">
        <v>24.804449081420898</v>
      </c>
      <c r="AN62" s="1">
        <v>400.01235961914063</v>
      </c>
      <c r="AO62" s="1">
        <v>395.20748901367188</v>
      </c>
      <c r="AP62" s="1">
        <v>16.235012054443359</v>
      </c>
      <c r="AQ62" s="1">
        <v>17.032285690307617</v>
      </c>
      <c r="AR62" s="1">
        <v>51.468986511230469</v>
      </c>
      <c r="AS62" s="1">
        <v>53.996540069580078</v>
      </c>
      <c r="AT62" s="1">
        <v>500.41018676757813</v>
      </c>
      <c r="AU62" s="1">
        <v>1097.4669189453125</v>
      </c>
      <c r="AV62" s="1">
        <v>180.77322387695313</v>
      </c>
      <c r="AW62" s="1">
        <v>99.506851196289063</v>
      </c>
      <c r="AX62" s="1">
        <v>3.2316312789916992</v>
      </c>
      <c r="AY62" s="1">
        <v>-0.16126677393913269</v>
      </c>
      <c r="AZ62" s="1">
        <v>0.66666668653488159</v>
      </c>
      <c r="BA62" s="1">
        <v>0</v>
      </c>
      <c r="BB62" s="1">
        <v>5</v>
      </c>
      <c r="BC62" s="1">
        <v>1</v>
      </c>
      <c r="BD62" s="1">
        <v>0</v>
      </c>
      <c r="BE62" s="1">
        <v>0.15999999642372131</v>
      </c>
      <c r="BF62" s="1">
        <v>111115</v>
      </c>
      <c r="BG62">
        <f>AT62*0.000001/(AG62*0.0001)</f>
        <v>5.0041018676757814</v>
      </c>
      <c r="BH62">
        <f>(AQ62-AP62)/(1000-AQ62)*BG62</f>
        <v>4.0587685965645295E-3</v>
      </c>
      <c r="BI62">
        <f>(AL62+273.15)</f>
        <v>297.49226417541502</v>
      </c>
      <c r="BJ62">
        <f>(AK62+273.15)</f>
        <v>297.93300285339353</v>
      </c>
      <c r="BK62">
        <f>(AU62*BC62+AV62*BD62)*BE62</f>
        <v>175.59470310640245</v>
      </c>
      <c r="BL62">
        <f>((BK62+0.00000010773*(BJ62^4-BI62^4))-BH62*44100)/(AH62*56+0.00000043092*BI62^3)</f>
        <v>5.5416416850301844E-3</v>
      </c>
      <c r="BM62">
        <f>0.61365*EXP(17.502*AF62/(240.97+AF62))</f>
        <v>3.0581219912432198</v>
      </c>
      <c r="BN62">
        <f>BM62*1000/AW62</f>
        <v>30.732778240673213</v>
      </c>
      <c r="BO62">
        <f>(BN62-AQ62)</f>
        <v>13.700492550365595</v>
      </c>
      <c r="BP62">
        <f>IF(D62,AL62,(AK62+AL62)/2)</f>
        <v>24.342264175415039</v>
      </c>
      <c r="BQ62">
        <f>0.61365*EXP(17.502*BP62/(240.97+BP62))</f>
        <v>3.0571067994784364</v>
      </c>
      <c r="BR62">
        <f>IF(BO62&lt;&gt;0,(1000-(BN62+AQ62)/2)/BO62*BH62,0)</f>
        <v>0.28917463450690517</v>
      </c>
      <c r="BS62">
        <f>AQ62*AW62/1000</f>
        <v>1.6948291177181236</v>
      </c>
      <c r="BT62">
        <f>(BQ62-BS62)</f>
        <v>1.3622776817603128</v>
      </c>
      <c r="BU62">
        <f>1/(1.6/F62+1.37/AJ62)</f>
        <v>0.1814885737641061</v>
      </c>
      <c r="BV62">
        <f>G62*AW62*0.001</f>
        <v>26.288715062814031</v>
      </c>
      <c r="BW62">
        <f>G62/AO62</f>
        <v>0.66848429698094147</v>
      </c>
      <c r="BX62">
        <f>(1-BH62*AW62/BM62/F62)*100</f>
        <v>55.650531648442048</v>
      </c>
      <c r="BY62">
        <f>(AO62-E62/(AJ62/1.35))</f>
        <v>392.17808817326568</v>
      </c>
      <c r="BZ62">
        <f>E62*BX62/100/BY62</f>
        <v>3.1842632576573923E-2</v>
      </c>
      <c r="CA62">
        <f>(K62-J62)</f>
        <v>0</v>
      </c>
      <c r="CB62">
        <f>AU62*V62</f>
        <v>932.84688110351556</v>
      </c>
      <c r="CC62">
        <f>(M62-L62)</f>
        <v>0</v>
      </c>
      <c r="CD62" t="e">
        <f>(M62-N62)/(M62-J62)</f>
        <v>#DIV/0!</v>
      </c>
      <c r="CE62" t="e">
        <f>(K62-M62)/(K62-J62)</f>
        <v>#DIV/0!</v>
      </c>
    </row>
    <row r="63" spans="1:83" x14ac:dyDescent="0.25">
      <c r="A63" s="1">
        <v>35</v>
      </c>
      <c r="B63" s="1" t="s">
        <v>149</v>
      </c>
      <c r="C63" s="1">
        <v>14820.999727774411</v>
      </c>
      <c r="D63" s="1">
        <v>1</v>
      </c>
      <c r="E63">
        <f>(AN63-AO63*(1000-AP63)/(1000-AQ63))*BG63</f>
        <v>21.788062494706594</v>
      </c>
      <c r="F63">
        <f>IF(BR63&lt;&gt;0,1/(1/BR63-1/AJ63),0)</f>
        <v>0.29864701450191916</v>
      </c>
      <c r="G63">
        <f>((BU63-BH63/2)*AO63-E63)/(BU63+BH63/2)</f>
        <v>268.09876946381024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t="e">
        <f>CA63/K63</f>
        <v>#DIV/0!</v>
      </c>
      <c r="P63" t="e">
        <f>CC63/M63</f>
        <v>#DIV/0!</v>
      </c>
      <c r="Q63" t="e">
        <f>(M63-N63)/M63</f>
        <v>#DIV/0!</v>
      </c>
      <c r="R63" s="1">
        <v>-1</v>
      </c>
      <c r="S63" s="1">
        <v>0.85</v>
      </c>
      <c r="T63" s="1">
        <v>0.85</v>
      </c>
      <c r="U63" s="1">
        <v>9.6594552993774414</v>
      </c>
      <c r="V63">
        <f>(U63*T63+(100-U63)*S63)/100</f>
        <v>0.85</v>
      </c>
      <c r="W63">
        <f>(E63-R63)/CB63</f>
        <v>2.432702413241666E-2</v>
      </c>
      <c r="X63" t="e">
        <f>(M63-N63)/(M63-L63)</f>
        <v>#DIV/0!</v>
      </c>
      <c r="Y63" t="e">
        <f>(K63-M63)/(K63-L63)</f>
        <v>#DIV/0!</v>
      </c>
      <c r="Z63" t="e">
        <f>(K63-M63)/M63</f>
        <v>#DIV/0!</v>
      </c>
      <c r="AA63" s="1">
        <v>0</v>
      </c>
      <c r="AB63" s="1">
        <v>0.5</v>
      </c>
      <c r="AC63" t="e">
        <f>Q63*AB63*V63*AA63</f>
        <v>#DIV/0!</v>
      </c>
      <c r="AD63">
        <f>BH63*1000</f>
        <v>4.0663824716164481</v>
      </c>
      <c r="AE63">
        <f>(BM63-BS63)</f>
        <v>1.3620254099276279</v>
      </c>
      <c r="AF63">
        <f>(AL63+BL63*D63)</f>
        <v>24.341068750337065</v>
      </c>
      <c r="AG63" s="1">
        <v>1</v>
      </c>
      <c r="AH63">
        <f>(AG63*BA63+BB63)</f>
        <v>5</v>
      </c>
      <c r="AI63" s="1">
        <v>1</v>
      </c>
      <c r="AJ63">
        <f>AH63*(AI63+1)*(AI63+1)/(AI63*AI63+1)</f>
        <v>10</v>
      </c>
      <c r="AK63" s="1">
        <v>24.782194137573242</v>
      </c>
      <c r="AL63" s="1">
        <v>24.333869934082031</v>
      </c>
      <c r="AM63" s="1">
        <v>24.803194046020508</v>
      </c>
      <c r="AN63" s="1">
        <v>399.89822387695313</v>
      </c>
      <c r="AO63" s="1">
        <v>395.223388671875</v>
      </c>
      <c r="AP63" s="1">
        <v>16.234020233154297</v>
      </c>
      <c r="AQ63" s="1">
        <v>17.032726287841797</v>
      </c>
      <c r="AR63" s="1">
        <v>51.468013763427734</v>
      </c>
      <c r="AS63" s="1">
        <v>54.000213623046875</v>
      </c>
      <c r="AT63" s="1">
        <v>500.44955444335938</v>
      </c>
      <c r="AU63" s="1">
        <v>1102.04541015625</v>
      </c>
      <c r="AV63" s="1">
        <v>177.5299072265625</v>
      </c>
      <c r="AW63" s="1">
        <v>99.506233215332031</v>
      </c>
      <c r="AX63" s="1">
        <v>3.2316312789916992</v>
      </c>
      <c r="AY63" s="1">
        <v>-0.16126677393913269</v>
      </c>
      <c r="AZ63" s="1">
        <v>0.66666668653488159</v>
      </c>
      <c r="BA63" s="1">
        <v>0</v>
      </c>
      <c r="BB63" s="1">
        <v>5</v>
      </c>
      <c r="BC63" s="1">
        <v>1</v>
      </c>
      <c r="BD63" s="1">
        <v>0</v>
      </c>
      <c r="BE63" s="1">
        <v>0.15999999642372131</v>
      </c>
      <c r="BF63" s="1">
        <v>111115</v>
      </c>
      <c r="BG63">
        <f>AT63*0.000001/(AG63*0.0001)</f>
        <v>5.0044955444335928</v>
      </c>
      <c r="BH63">
        <f>(AQ63-AP63)/(1000-AQ63)*BG63</f>
        <v>4.0663824716164476E-3</v>
      </c>
      <c r="BI63">
        <f>(AL63+273.15)</f>
        <v>297.48386993408201</v>
      </c>
      <c r="BJ63">
        <f>(AK63+273.15)</f>
        <v>297.93219413757322</v>
      </c>
      <c r="BK63">
        <f>(AU63*BC63+AV63*BD63)*BE63</f>
        <v>176.32726168377849</v>
      </c>
      <c r="BL63">
        <f>((BK63+0.00000010773*(BJ63^4-BI63^4))-BH63*44100)/(AH63*56+0.00000043092*BI63^3)</f>
        <v>7.1988162550330791E-3</v>
      </c>
      <c r="BM63">
        <f>0.61365*EXP(17.502*AF63/(240.97+AF63))</f>
        <v>3.0568878442185303</v>
      </c>
      <c r="BN63">
        <f>BM63*1000/AW63</f>
        <v>30.720566395106211</v>
      </c>
      <c r="BO63">
        <f>(BN63-AQ63)</f>
        <v>13.687840107264414</v>
      </c>
      <c r="BP63">
        <f>IF(D63,AL63,(AK63+AL63)/2)</f>
        <v>24.333869934082031</v>
      </c>
      <c r="BQ63">
        <f>0.61365*EXP(17.502*BP63/(240.97+BP63))</f>
        <v>3.0555695916164702</v>
      </c>
      <c r="BR63">
        <f>IF(BO63&lt;&gt;0,(1000-(BN63+AQ63)/2)/BO63*BH63,0)</f>
        <v>0.28998664978164884</v>
      </c>
      <c r="BS63">
        <f>AQ63*AW63/1000</f>
        <v>1.6948624342909024</v>
      </c>
      <c r="BT63">
        <f>(BQ63-BS63)</f>
        <v>1.3607071573255678</v>
      </c>
      <c r="BU63">
        <f>1/(1.6/F63+1.37/AJ63)</f>
        <v>0.182000335082834</v>
      </c>
      <c r="BV63">
        <f>G63*AW63*0.001</f>
        <v>26.677498679009442</v>
      </c>
      <c r="BW63">
        <f>G63/AO63</f>
        <v>0.67834742869024134</v>
      </c>
      <c r="BX63">
        <f>(1-BH63*AW63/BM63/F63)*100</f>
        <v>55.67784904510296</v>
      </c>
      <c r="BY63">
        <f>(AO63-E63/(AJ63/1.35))</f>
        <v>392.28200023508958</v>
      </c>
      <c r="BZ63">
        <f>E63*BX63/100/BY63</f>
        <v>3.0924499565071567E-2</v>
      </c>
      <c r="CA63">
        <f>(K63-J63)</f>
        <v>0</v>
      </c>
      <c r="CB63">
        <f>AU63*V63</f>
        <v>936.73859863281245</v>
      </c>
      <c r="CC63">
        <f>(M63-L63)</f>
        <v>0</v>
      </c>
      <c r="CD63" t="e">
        <f>(M63-N63)/(M63-J63)</f>
        <v>#DIV/0!</v>
      </c>
      <c r="CE63" t="e">
        <f>(K63-M63)/(K63-J63)</f>
        <v>#DIV/0!</v>
      </c>
    </row>
    <row r="64" spans="1:83" x14ac:dyDescent="0.25">
      <c r="A64" s="1">
        <v>36</v>
      </c>
      <c r="B64" s="1" t="s">
        <v>150</v>
      </c>
      <c r="C64" s="1">
        <v>14823.999727567658</v>
      </c>
      <c r="D64" s="1">
        <v>1</v>
      </c>
      <c r="E64">
        <f>(AN64-AO64*(1000-AP64)/(1000-AQ64))*BG64</f>
        <v>21.983811741115041</v>
      </c>
      <c r="F64">
        <f>IF(BR64&lt;&gt;0,1/(1/BR64-1/AJ64),0)</f>
        <v>0.29996876941900336</v>
      </c>
      <c r="G64">
        <f>((BU64-BH64/2)*AO64-E64)/(BU64+BH64/2)</f>
        <v>267.52281261897934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t="e">
        <f>CA64/K64</f>
        <v>#DIV/0!</v>
      </c>
      <c r="P64" t="e">
        <f>CC64/M64</f>
        <v>#DIV/0!</v>
      </c>
      <c r="Q64" t="e">
        <f>(M64-N64)/M64</f>
        <v>#DIV/0!</v>
      </c>
      <c r="R64" s="1">
        <v>-1</v>
      </c>
      <c r="S64" s="1">
        <v>0.85</v>
      </c>
      <c r="T64" s="1">
        <v>0.85</v>
      </c>
      <c r="U64" s="1">
        <v>9.6594552993774414</v>
      </c>
      <c r="V64">
        <f>(U64*T64+(100-U64)*S64)/100</f>
        <v>0.85</v>
      </c>
      <c r="W64">
        <f>(E64-R64)/CB64</f>
        <v>2.4539064520276682E-2</v>
      </c>
      <c r="X64" t="e">
        <f>(M64-N64)/(M64-L64)</f>
        <v>#DIV/0!</v>
      </c>
      <c r="Y64" t="e">
        <f>(K64-M64)/(K64-L64)</f>
        <v>#DIV/0!</v>
      </c>
      <c r="Z64" t="e">
        <f>(K64-M64)/M64</f>
        <v>#DIV/0!</v>
      </c>
      <c r="AA64" s="1">
        <v>0</v>
      </c>
      <c r="AB64" s="1">
        <v>0.5</v>
      </c>
      <c r="AC64" t="e">
        <f>Q64*AB64*V64*AA64</f>
        <v>#DIV/0!</v>
      </c>
      <c r="AD64">
        <f>BH64*1000</f>
        <v>4.079158855371527</v>
      </c>
      <c r="AE64">
        <f>(BM64-BS64)</f>
        <v>1.3603930005285754</v>
      </c>
      <c r="AF64">
        <f>(AL64+BL64*D64)</f>
        <v>24.333699480295838</v>
      </c>
      <c r="AG64" s="1">
        <v>1</v>
      </c>
      <c r="AH64">
        <f>(AG64*BA64+BB64)</f>
        <v>5</v>
      </c>
      <c r="AI64" s="1">
        <v>1</v>
      </c>
      <c r="AJ64">
        <f>AH64*(AI64+1)*(AI64+1)/(AI64*AI64+1)</f>
        <v>10</v>
      </c>
      <c r="AK64" s="1">
        <v>24.779296875</v>
      </c>
      <c r="AL64" s="1">
        <v>24.328411102294922</v>
      </c>
      <c r="AM64" s="1">
        <v>24.800586700439453</v>
      </c>
      <c r="AN64" s="1">
        <v>399.90374755859375</v>
      </c>
      <c r="AO64" s="1">
        <v>395.18853759765625</v>
      </c>
      <c r="AP64" s="1">
        <v>16.235208511352539</v>
      </c>
      <c r="AQ64" s="1">
        <v>17.036468505859375</v>
      </c>
      <c r="AR64" s="1">
        <v>51.477970123291016</v>
      </c>
      <c r="AS64" s="1">
        <v>54.018573760986328</v>
      </c>
      <c r="AT64" s="1">
        <v>500.41989135742188</v>
      </c>
      <c r="AU64" s="1">
        <v>1101.907470703125</v>
      </c>
      <c r="AV64" s="1">
        <v>179.79087829589844</v>
      </c>
      <c r="AW64" s="1">
        <v>99.500984191894531</v>
      </c>
      <c r="AX64" s="1">
        <v>3.2316312789916992</v>
      </c>
      <c r="AY64" s="1">
        <v>-0.16126677393913269</v>
      </c>
      <c r="AZ64" s="1">
        <v>0.66666668653488159</v>
      </c>
      <c r="BA64" s="1">
        <v>0</v>
      </c>
      <c r="BB64" s="1">
        <v>5</v>
      </c>
      <c r="BC64" s="1">
        <v>1</v>
      </c>
      <c r="BD64" s="1">
        <v>0</v>
      </c>
      <c r="BE64" s="1">
        <v>0.15999999642372131</v>
      </c>
      <c r="BF64" s="1">
        <v>111115</v>
      </c>
      <c r="BG64">
        <f>AT64*0.000001/(AG64*0.0001)</f>
        <v>5.0041989135742186</v>
      </c>
      <c r="BH64">
        <f>(AQ64-AP64)/(1000-AQ64)*BG64</f>
        <v>4.0791588553715273E-3</v>
      </c>
      <c r="BI64">
        <f>(AL64+273.15)</f>
        <v>297.4784111022949</v>
      </c>
      <c r="BJ64">
        <f>(AK64+273.15)</f>
        <v>297.92929687499998</v>
      </c>
      <c r="BK64">
        <f>(AU64*BC64+AV64*BD64)*BE64</f>
        <v>176.3051913717718</v>
      </c>
      <c r="BL64">
        <f>((BK64+0.00000010773*(BJ64^4-BI64^4))-BH64*44100)/(AH64*56+0.00000043092*BI64^3)</f>
        <v>5.2883780009174517E-3</v>
      </c>
      <c r="BM64">
        <f>0.61365*EXP(17.502*AF64/(240.97+AF64))</f>
        <v>3.0555383840157981</v>
      </c>
      <c r="BN64">
        <f>BM64*1000/AW64</f>
        <v>30.70862473202256</v>
      </c>
      <c r="BO64">
        <f>(BN64-AQ64)</f>
        <v>13.672156226163185</v>
      </c>
      <c r="BP64">
        <f>IF(D64,AL64,(AK64+AL64)/2)</f>
        <v>24.328411102294922</v>
      </c>
      <c r="BQ64">
        <f>0.61365*EXP(17.502*BP64/(240.97+BP64))</f>
        <v>3.054570297595705</v>
      </c>
      <c r="BR64">
        <f>IF(BO64&lt;&gt;0,(1000-(BN64+AQ64)/2)/BO64*BH64,0)</f>
        <v>0.29123269801518425</v>
      </c>
      <c r="BS64">
        <f>AQ64*AW64/1000</f>
        <v>1.6951453834872228</v>
      </c>
      <c r="BT64">
        <f>(BQ64-BS64)</f>
        <v>1.3594249141084822</v>
      </c>
      <c r="BU64">
        <f>1/(1.6/F64+1.37/AJ64)</f>
        <v>0.18278566296011167</v>
      </c>
      <c r="BV64">
        <f>G64*AW64*0.001</f>
        <v>26.618783149372227</v>
      </c>
      <c r="BW64">
        <f>G64/AO64</f>
        <v>0.67694982816365457</v>
      </c>
      <c r="BX64">
        <f>(1-BH64*AW64/BM64/F64)*100</f>
        <v>55.71728807438825</v>
      </c>
      <c r="BY64">
        <f>(AO64-E64/(AJ64/1.35))</f>
        <v>392.22072301260573</v>
      </c>
      <c r="BZ64">
        <f>E64*BX64/100/BY64</f>
        <v>3.1229312983379987E-2</v>
      </c>
      <c r="CA64">
        <f>(K64-J64)</f>
        <v>0</v>
      </c>
      <c r="CB64">
        <f>AU64*V64</f>
        <v>936.6213500976562</v>
      </c>
      <c r="CC64">
        <f>(M64-L64)</f>
        <v>0</v>
      </c>
      <c r="CD64" t="e">
        <f>(M64-N64)/(M64-J64)</f>
        <v>#DIV/0!</v>
      </c>
      <c r="CE64" t="e">
        <f>(K64-M64)/(K64-J64)</f>
        <v>#DIV/0!</v>
      </c>
    </row>
    <row r="65" spans="1:83" x14ac:dyDescent="0.25">
      <c r="A65" s="1" t="s">
        <v>12</v>
      </c>
      <c r="B65" s="1" t="s">
        <v>151</v>
      </c>
    </row>
    <row r="66" spans="1:83" x14ac:dyDescent="0.25">
      <c r="A66" s="1" t="s">
        <v>12</v>
      </c>
      <c r="B66" s="1" t="s">
        <v>152</v>
      </c>
    </row>
    <row r="67" spans="1:83" x14ac:dyDescent="0.25">
      <c r="A67" s="1">
        <v>37</v>
      </c>
      <c r="B67" s="1" t="s">
        <v>153</v>
      </c>
      <c r="C67" s="1">
        <v>20262.499352757819</v>
      </c>
      <c r="D67" s="1">
        <v>1</v>
      </c>
      <c r="E67">
        <f>(AN67-AO67*(1000-AP67)/(1000-AQ67))*BG67</f>
        <v>34.270879746300096</v>
      </c>
      <c r="F67">
        <f>IF(BR67&lt;&gt;0,1/(1/BR67-1/AJ67),0)</f>
        <v>0.68208621020749838</v>
      </c>
      <c r="G67">
        <f>((BU67-BH67/2)*AO67-E67)/(BU67+BH67/2)</f>
        <v>301.1378676467487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t="e">
        <f>CA67/K67</f>
        <v>#DIV/0!</v>
      </c>
      <c r="P67" t="e">
        <f>CC67/M67</f>
        <v>#DIV/0!</v>
      </c>
      <c r="Q67" t="e">
        <f>(M67-N67)/M67</f>
        <v>#DIV/0!</v>
      </c>
      <c r="R67" s="1">
        <v>-1</v>
      </c>
      <c r="S67" s="1">
        <v>0.85</v>
      </c>
      <c r="T67" s="1">
        <v>0.85</v>
      </c>
      <c r="U67" s="1">
        <v>10.032642364501953</v>
      </c>
      <c r="V67">
        <f>(U67*T67+(100-U67)*S67)/100</f>
        <v>0.85</v>
      </c>
      <c r="W67">
        <f>(E67-R67)/CB67</f>
        <v>3.767995173832088E-2</v>
      </c>
      <c r="X67" t="e">
        <f>(M67-N67)/(M67-L67)</f>
        <v>#DIV/0!</v>
      </c>
      <c r="Y67" t="e">
        <f>(K67-M67)/(K67-L67)</f>
        <v>#DIV/0!</v>
      </c>
      <c r="Z67" t="e">
        <f>(K67-M67)/M67</f>
        <v>#DIV/0!</v>
      </c>
      <c r="AA67" s="1">
        <v>0</v>
      </c>
      <c r="AB67" s="1">
        <v>0.5</v>
      </c>
      <c r="AC67" t="e">
        <f>Q67*AB67*V67*AA67</f>
        <v>#DIV/0!</v>
      </c>
      <c r="AD67">
        <f>BH67*1000</f>
        <v>7.4691375105399178</v>
      </c>
      <c r="AE67">
        <f>(BM67-BS67)</f>
        <v>1.135612265885912</v>
      </c>
      <c r="AF67">
        <f>(AL67+BL67*D67)</f>
        <v>23.467146394073847</v>
      </c>
      <c r="AG67" s="1">
        <v>1</v>
      </c>
      <c r="AH67">
        <f>(AG67*BA67+BB67)</f>
        <v>5</v>
      </c>
      <c r="AI67" s="1">
        <v>1</v>
      </c>
      <c r="AJ67">
        <f>AH67*(AI67+1)*(AI67+1)/(AI67*AI67+1)</f>
        <v>10</v>
      </c>
      <c r="AK67" s="1">
        <v>24.404211044311523</v>
      </c>
      <c r="AL67" s="1">
        <v>23.976381301879883</v>
      </c>
      <c r="AM67" s="1">
        <v>24.399785995483398</v>
      </c>
      <c r="AN67" s="1">
        <v>400.0909423828125</v>
      </c>
      <c r="AO67" s="1">
        <v>392.65655517578125</v>
      </c>
      <c r="AP67" s="1">
        <v>16.285980224609375</v>
      </c>
      <c r="AQ67" s="1">
        <v>17.752037048339844</v>
      </c>
      <c r="AR67" s="1">
        <v>52.7650146484375</v>
      </c>
      <c r="AS67" s="1">
        <v>57.514896392822266</v>
      </c>
      <c r="AT67" s="1">
        <v>500.42706298828125</v>
      </c>
      <c r="AU67" s="1">
        <v>1101.2528076171875</v>
      </c>
      <c r="AV67" s="1">
        <v>241.39535522460938</v>
      </c>
      <c r="AW67" s="1">
        <v>99.415550231933594</v>
      </c>
      <c r="AX67" s="1">
        <v>3.2316312789916992</v>
      </c>
      <c r="AY67" s="1">
        <v>-0.16126677393913269</v>
      </c>
      <c r="AZ67" s="1">
        <v>0.66666668653488159</v>
      </c>
      <c r="BA67" s="1">
        <v>0</v>
      </c>
      <c r="BB67" s="1">
        <v>5</v>
      </c>
      <c r="BC67" s="1">
        <v>1</v>
      </c>
      <c r="BD67" s="1">
        <v>0</v>
      </c>
      <c r="BE67" s="1">
        <v>0.15999999642372131</v>
      </c>
      <c r="BF67" s="1">
        <v>111115</v>
      </c>
      <c r="BG67">
        <f>AT67*0.000001/(AG67*0.0001)</f>
        <v>5.0042706298828126</v>
      </c>
      <c r="BH67">
        <f>(AQ67-AP67)/(1000-AQ67)*BG67</f>
        <v>7.4691375105399175E-3</v>
      </c>
      <c r="BI67">
        <f>(AL67+273.15)</f>
        <v>297.12638130187986</v>
      </c>
      <c r="BJ67">
        <f>(AK67+273.15)</f>
        <v>297.5542110443115</v>
      </c>
      <c r="BK67">
        <f>(AU67*BC67+AV67*BD67)*BE67</f>
        <v>176.20044528036306</v>
      </c>
      <c r="BL67">
        <f>((BK67+0.00000010773*(BJ67^4-BI67^4))-BH67*44100)/(AH67*56+0.00000043092*BI67^3)</f>
        <v>-0.50923490780603509</v>
      </c>
      <c r="BM67">
        <f>0.61365*EXP(17.502*AF67/(240.97+AF67))</f>
        <v>2.900440796784288</v>
      </c>
      <c r="BN67">
        <f>BM67*1000/AW67</f>
        <v>29.174920724349903</v>
      </c>
      <c r="BO67">
        <f>(BN67-AQ67)</f>
        <v>11.422883676010059</v>
      </c>
      <c r="BP67">
        <f>IF(D67,AL67,(AK67+AL67)/2)</f>
        <v>23.976381301879883</v>
      </c>
      <c r="BQ67">
        <f>0.61365*EXP(17.502*BP67/(240.97+BP67))</f>
        <v>2.9907279227799966</v>
      </c>
      <c r="BR67">
        <f>IF(BO67&lt;&gt;0,(1000-(BN67+AQ67)/2)/BO67*BH67,0)</f>
        <v>0.63853277045799917</v>
      </c>
      <c r="BS67">
        <f>AQ67*AW67/1000</f>
        <v>1.764828530898376</v>
      </c>
      <c r="BT67">
        <f>(BQ67-BS67)</f>
        <v>1.2258993918816206</v>
      </c>
      <c r="BU67">
        <f>1/(1.6/F67+1.37/AJ67)</f>
        <v>0.4027800629096645</v>
      </c>
      <c r="BV67">
        <f>G67*AW67*0.001</f>
        <v>29.937786807772714</v>
      </c>
      <c r="BW67">
        <f>G67/AO67</f>
        <v>0.76692433547158734</v>
      </c>
      <c r="BX67">
        <f>(1-BH67*AW67/BM67/F67)*100</f>
        <v>62.466289407161533</v>
      </c>
      <c r="BY67">
        <f>(AO67-E67/(AJ67/1.35))</f>
        <v>388.02998641003074</v>
      </c>
      <c r="BZ67">
        <f>E67*BX67/100/BY67</f>
        <v>5.517034166035454E-2</v>
      </c>
      <c r="CA67">
        <f>(K67-J67)</f>
        <v>0</v>
      </c>
      <c r="CB67">
        <f>AU67*V67</f>
        <v>936.06488647460935</v>
      </c>
      <c r="CC67">
        <f>(M67-L67)</f>
        <v>0</v>
      </c>
      <c r="CD67" t="e">
        <f>(M67-N67)/(M67-J67)</f>
        <v>#DIV/0!</v>
      </c>
      <c r="CE67" t="e">
        <f>(K67-M67)/(K67-J67)</f>
        <v>#DIV/0!</v>
      </c>
    </row>
    <row r="68" spans="1:83" x14ac:dyDescent="0.25">
      <c r="A68" s="1">
        <v>38</v>
      </c>
      <c r="B68" s="1" t="s">
        <v>154</v>
      </c>
      <c r="C68" s="1">
        <v>20264.499352619983</v>
      </c>
      <c r="D68" s="1">
        <v>1</v>
      </c>
      <c r="E68">
        <f>(AN68-AO68*(1000-AP68)/(1000-AQ68))*BG68</f>
        <v>33.974976489477015</v>
      </c>
      <c r="F68">
        <f>IF(BR68&lt;&gt;0,1/(1/BR68-1/AJ68),0)</f>
        <v>0.68263125003983594</v>
      </c>
      <c r="G68">
        <f>((BU68-BH68/2)*AO68-E68)/(BU68+BH68/2)</f>
        <v>301.9075719865711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t="e">
        <f>CA68/K68</f>
        <v>#DIV/0!</v>
      </c>
      <c r="P68" t="e">
        <f>CC68/M68</f>
        <v>#DIV/0!</v>
      </c>
      <c r="Q68" t="e">
        <f>(M68-N68)/M68</f>
        <v>#DIV/0!</v>
      </c>
      <c r="R68" s="1">
        <v>-1</v>
      </c>
      <c r="S68" s="1">
        <v>0.85</v>
      </c>
      <c r="T68" s="1">
        <v>0.85</v>
      </c>
      <c r="U68" s="1">
        <v>10.032642364501953</v>
      </c>
      <c r="V68">
        <f>(U68*T68+(100-U68)*S68)/100</f>
        <v>0.85</v>
      </c>
      <c r="W68">
        <f>(E68-R68)/CB68</f>
        <v>3.7367105750216699E-2</v>
      </c>
      <c r="X68" t="e">
        <f>(M68-N68)/(M68-L68)</f>
        <v>#DIV/0!</v>
      </c>
      <c r="Y68" t="e">
        <f>(K68-M68)/(K68-L68)</f>
        <v>#DIV/0!</v>
      </c>
      <c r="Z68" t="e">
        <f>(K68-M68)/M68</f>
        <v>#DIV/0!</v>
      </c>
      <c r="AA68" s="1">
        <v>0</v>
      </c>
      <c r="AB68" s="1">
        <v>0.5</v>
      </c>
      <c r="AC68" t="e">
        <f>Q68*AB68*V68*AA68</f>
        <v>#DIV/0!</v>
      </c>
      <c r="AD68">
        <f>BH68*1000</f>
        <v>7.4745045961076579</v>
      </c>
      <c r="AE68">
        <f>(BM68-BS68)</f>
        <v>1.1355854004654862</v>
      </c>
      <c r="AF68">
        <f>(AL68+BL68*D68)</f>
        <v>23.465918100165535</v>
      </c>
      <c r="AG68" s="1">
        <v>1</v>
      </c>
      <c r="AH68">
        <f>(AG68*BA68+BB68)</f>
        <v>5</v>
      </c>
      <c r="AI68" s="1">
        <v>1</v>
      </c>
      <c r="AJ68">
        <f>AH68*(AI68+1)*(AI68+1)/(AI68*AI68+1)</f>
        <v>10</v>
      </c>
      <c r="AK68" s="1">
        <v>24.404451370239258</v>
      </c>
      <c r="AL68" s="1">
        <v>23.975994110107422</v>
      </c>
      <c r="AM68" s="1">
        <v>24.400102615356445</v>
      </c>
      <c r="AN68" s="1">
        <v>400.01025390625</v>
      </c>
      <c r="AO68" s="1">
        <v>392.63467407226563</v>
      </c>
      <c r="AP68" s="1">
        <v>16.282981872558594</v>
      </c>
      <c r="AQ68" s="1">
        <v>17.750082015991211</v>
      </c>
      <c r="AR68" s="1">
        <v>52.754734039306641</v>
      </c>
      <c r="AS68" s="1">
        <v>57.507942199707031</v>
      </c>
      <c r="AT68" s="1">
        <v>500.4315185546875</v>
      </c>
      <c r="AU68" s="1">
        <v>1101.156494140625</v>
      </c>
      <c r="AV68" s="1">
        <v>235.73185729980469</v>
      </c>
      <c r="AW68" s="1">
        <v>99.415908813476563</v>
      </c>
      <c r="AX68" s="1">
        <v>3.2316312789916992</v>
      </c>
      <c r="AY68" s="1">
        <v>-0.16126677393913269</v>
      </c>
      <c r="AZ68" s="1">
        <v>0.66666668653488159</v>
      </c>
      <c r="BA68" s="1">
        <v>0</v>
      </c>
      <c r="BB68" s="1">
        <v>5</v>
      </c>
      <c r="BC68" s="1">
        <v>1</v>
      </c>
      <c r="BD68" s="1">
        <v>0</v>
      </c>
      <c r="BE68" s="1">
        <v>0.15999999642372131</v>
      </c>
      <c r="BF68" s="1">
        <v>111115</v>
      </c>
      <c r="BG68">
        <f>AT68*0.000001/(AG68*0.0001)</f>
        <v>5.0043151855468739</v>
      </c>
      <c r="BH68">
        <f>(AQ68-AP68)/(1000-AQ68)*BG68</f>
        <v>7.4745045961076579E-3</v>
      </c>
      <c r="BI68">
        <f>(AL68+273.15)</f>
        <v>297.1259941101074</v>
      </c>
      <c r="BJ68">
        <f>(AK68+273.15)</f>
        <v>297.55445137023924</v>
      </c>
      <c r="BK68">
        <f>(AU68*BC68+AV68*BD68)*BE68</f>
        <v>176.1850351244575</v>
      </c>
      <c r="BL68">
        <f>((BK68+0.00000010773*(BJ68^4-BI68^4))-BH68*44100)/(AH68*56+0.00000043092*BI68^3)</f>
        <v>-0.51007600994188607</v>
      </c>
      <c r="BM68">
        <f>0.61365*EXP(17.502*AF68/(240.97+AF68))</f>
        <v>2.9002259355989986</v>
      </c>
      <c r="BN68">
        <f>BM68*1000/AW68</f>
        <v>29.172654258388185</v>
      </c>
      <c r="BO68">
        <f>(BN68-AQ68)</f>
        <v>11.422572242396974</v>
      </c>
      <c r="BP68">
        <f>IF(D68,AL68,(AK68+AL68)/2)</f>
        <v>23.975994110107422</v>
      </c>
      <c r="BQ68">
        <f>0.61365*EXP(17.502*BP68/(240.97+BP68))</f>
        <v>2.990658350973268</v>
      </c>
      <c r="BR68">
        <f>IF(BO68&lt;&gt;0,(1000-(BN68+AQ68)/2)/BO68*BH68,0)</f>
        <v>0.63901040301965895</v>
      </c>
      <c r="BS68">
        <f>AQ68*AW68/1000</f>
        <v>1.7646405351335124</v>
      </c>
      <c r="BT68">
        <f>(BQ68-BS68)</f>
        <v>1.2260178158397557</v>
      </c>
      <c r="BU68">
        <f>1/(1.6/F68+1.37/AJ68)</f>
        <v>0.40308414193714437</v>
      </c>
      <c r="BV68">
        <f>G68*AW68*0.001</f>
        <v>30.014415646715065</v>
      </c>
      <c r="BW68">
        <f>G68/AO68</f>
        <v>0.76892743286091969</v>
      </c>
      <c r="BX68">
        <f>(1-BH68*AW68/BM68/F68)*100</f>
        <v>62.466392993681396</v>
      </c>
      <c r="BY68">
        <f>(AO68-E68/(AJ68/1.35))</f>
        <v>388.04805224618622</v>
      </c>
      <c r="BZ68">
        <f>E68*BX68/100/BY68</f>
        <v>5.4691531655886964E-2</v>
      </c>
      <c r="CA68">
        <f>(K68-J68)</f>
        <v>0</v>
      </c>
      <c r="CB68">
        <f>AU68*V68</f>
        <v>935.98302001953118</v>
      </c>
      <c r="CC68">
        <f>(M68-L68)</f>
        <v>0</v>
      </c>
      <c r="CD68" t="e">
        <f>(M68-N68)/(M68-J68)</f>
        <v>#DIV/0!</v>
      </c>
      <c r="CE68" t="e">
        <f>(K68-M68)/(K68-J68)</f>
        <v>#DIV/0!</v>
      </c>
    </row>
    <row r="69" spans="1:83" x14ac:dyDescent="0.25">
      <c r="A69" s="1">
        <v>39</v>
      </c>
      <c r="B69" s="1" t="s">
        <v>155</v>
      </c>
      <c r="C69" s="1">
        <v>20266.499352482148</v>
      </c>
      <c r="D69" s="1">
        <v>1</v>
      </c>
      <c r="E69">
        <f>(AN69-AO69*(1000-AP69)/(1000-AQ69))*BG69</f>
        <v>33.877045111779339</v>
      </c>
      <c r="F69">
        <f>IF(BR69&lt;&gt;0,1/(1/BR69-1/AJ69),0)</f>
        <v>0.68251774668176712</v>
      </c>
      <c r="G69">
        <f>((BU69-BH69/2)*AO69-E69)/(BU69+BH69/2)</f>
        <v>302.10536678769239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t="e">
        <f>CA69/K69</f>
        <v>#DIV/0!</v>
      </c>
      <c r="P69" t="e">
        <f>CC69/M69</f>
        <v>#DIV/0!</v>
      </c>
      <c r="Q69" t="e">
        <f>(M69-N69)/M69</f>
        <v>#DIV/0!</v>
      </c>
      <c r="R69" s="1">
        <v>-1</v>
      </c>
      <c r="S69" s="1">
        <v>0.85</v>
      </c>
      <c r="T69" s="1">
        <v>0.85</v>
      </c>
      <c r="U69" s="1">
        <v>10.032642364501953</v>
      </c>
      <c r="V69">
        <f>(U69*T69+(100-U69)*S69)/100</f>
        <v>0.85</v>
      </c>
      <c r="W69">
        <f>(E69-R69)/CB69</f>
        <v>3.7265190436115106E-2</v>
      </c>
      <c r="X69" t="e">
        <f>(M69-N69)/(M69-L69)</f>
        <v>#DIV/0!</v>
      </c>
      <c r="Y69" t="e">
        <f>(K69-M69)/(K69-L69)</f>
        <v>#DIV/0!</v>
      </c>
      <c r="Z69" t="e">
        <f>(K69-M69)/M69</f>
        <v>#DIV/0!</v>
      </c>
      <c r="AA69" s="1">
        <v>0</v>
      </c>
      <c r="AB69" s="1">
        <v>0.5</v>
      </c>
      <c r="AC69" t="e">
        <f>Q69*AB69*V69*AA69</f>
        <v>#DIV/0!</v>
      </c>
      <c r="AD69">
        <f>BH69*1000</f>
        <v>7.4743920023279928</v>
      </c>
      <c r="AE69">
        <f>(BM69-BS69)</f>
        <v>1.1357581056539579</v>
      </c>
      <c r="AF69">
        <f>(AL69+BL69*D69)</f>
        <v>23.467283232070525</v>
      </c>
      <c r="AG69" s="1">
        <v>1</v>
      </c>
      <c r="AH69">
        <f>(AG69*BA69+BB69)</f>
        <v>5</v>
      </c>
      <c r="AI69" s="1">
        <v>1</v>
      </c>
      <c r="AJ69">
        <f>AH69*(AI69+1)*(AI69+1)/(AI69*AI69+1)</f>
        <v>10</v>
      </c>
      <c r="AK69" s="1">
        <v>24.404836654663086</v>
      </c>
      <c r="AL69" s="1">
        <v>23.977426528930664</v>
      </c>
      <c r="AM69" s="1">
        <v>24.400625228881836</v>
      </c>
      <c r="AN69" s="1">
        <v>399.96051025390625</v>
      </c>
      <c r="AO69" s="1">
        <v>392.60519409179688</v>
      </c>
      <c r="AP69" s="1">
        <v>16.283571243286133</v>
      </c>
      <c r="AQ69" s="1">
        <v>17.750520706176758</v>
      </c>
      <c r="AR69" s="1">
        <v>52.756095886230469</v>
      </c>
      <c r="AS69" s="1">
        <v>57.508773803710938</v>
      </c>
      <c r="AT69" s="1">
        <v>500.47515869140625</v>
      </c>
      <c r="AU69" s="1">
        <v>1101.0762939453125</v>
      </c>
      <c r="AV69" s="1">
        <v>233.61325073242188</v>
      </c>
      <c r="AW69" s="1">
        <v>99.41717529296875</v>
      </c>
      <c r="AX69" s="1">
        <v>3.2316312789916992</v>
      </c>
      <c r="AY69" s="1">
        <v>-0.16126677393913269</v>
      </c>
      <c r="AZ69" s="1">
        <v>0.66666668653488159</v>
      </c>
      <c r="BA69" s="1">
        <v>0</v>
      </c>
      <c r="BB69" s="1">
        <v>5</v>
      </c>
      <c r="BC69" s="1">
        <v>1</v>
      </c>
      <c r="BD69" s="1">
        <v>0</v>
      </c>
      <c r="BE69" s="1">
        <v>0.15999999642372131</v>
      </c>
      <c r="BF69" s="1">
        <v>111115</v>
      </c>
      <c r="BG69">
        <f>AT69*0.000001/(AG69*0.0001)</f>
        <v>5.0047515869140629</v>
      </c>
      <c r="BH69">
        <f>(AQ69-AP69)/(1000-AQ69)*BG69</f>
        <v>7.4743920023279927E-3</v>
      </c>
      <c r="BI69">
        <f>(AL69+273.15)</f>
        <v>297.12742652893064</v>
      </c>
      <c r="BJ69">
        <f>(AK69+273.15)</f>
        <v>297.55483665466306</v>
      </c>
      <c r="BK69">
        <f>(AU69*BC69+AV69*BD69)*BE69</f>
        <v>176.17220309349432</v>
      </c>
      <c r="BL69">
        <f>((BK69+0.00000010773*(BJ69^4-BI69^4))-BH69*44100)/(AH69*56+0.00000043092*BI69^3)</f>
        <v>-0.51014329686013826</v>
      </c>
      <c r="BM69">
        <f>0.61365*EXP(17.502*AF69/(240.97+AF69))</f>
        <v>2.9004647342414041</v>
      </c>
      <c r="BN69">
        <f>BM69*1000/AW69</f>
        <v>29.174684612534335</v>
      </c>
      <c r="BO69">
        <f>(BN69-AQ69)</f>
        <v>11.424163906357578</v>
      </c>
      <c r="BP69">
        <f>IF(D69,AL69,(AK69+AL69)/2)</f>
        <v>23.977426528930664</v>
      </c>
      <c r="BQ69">
        <f>0.61365*EXP(17.502*BP69/(240.97+BP69))</f>
        <v>2.9909157394526042</v>
      </c>
      <c r="BR69">
        <f>IF(BO69&lt;&gt;0,(1000-(BN69+AQ69)/2)/BO69*BH69,0)</f>
        <v>0.6389109410969831</v>
      </c>
      <c r="BS69">
        <f>AQ69*AW69/1000</f>
        <v>1.7647066285874462</v>
      </c>
      <c r="BT69">
        <f>(BQ69-BS69)</f>
        <v>1.226209110865158</v>
      </c>
      <c r="BU69">
        <f>1/(1.6/F69+1.37/AJ69)</f>
        <v>0.4030208203525531</v>
      </c>
      <c r="BV69">
        <f>G69*AW69*0.001</f>
        <v>30.034462206878633</v>
      </c>
      <c r="BW69">
        <f>G69/AO69</f>
        <v>0.76948897094075563</v>
      </c>
      <c r="BX69">
        <f>(1-BH69*AW69/BM69/F69)*100</f>
        <v>62.46332907992528</v>
      </c>
      <c r="BY69">
        <f>(AO69-E69/(AJ69/1.35))</f>
        <v>388.03179300170666</v>
      </c>
      <c r="BZ69">
        <f>E69*BX69/100/BY69</f>
        <v>5.4533495843296524E-2</v>
      </c>
      <c r="CA69">
        <f>(K69-J69)</f>
        <v>0</v>
      </c>
      <c r="CB69">
        <f>AU69*V69</f>
        <v>935.91484985351565</v>
      </c>
      <c r="CC69">
        <f>(M69-L69)</f>
        <v>0</v>
      </c>
      <c r="CD69" t="e">
        <f>(M69-N69)/(M69-J69)</f>
        <v>#DIV/0!</v>
      </c>
      <c r="CE69" t="e">
        <f>(K69-M69)/(K69-J69)</f>
        <v>#DIV/0!</v>
      </c>
    </row>
    <row r="70" spans="1:83" x14ac:dyDescent="0.25">
      <c r="A70" s="1" t="s">
        <v>12</v>
      </c>
      <c r="B70" s="1" t="s">
        <v>156</v>
      </c>
    </row>
    <row r="71" spans="1:83" x14ac:dyDescent="0.25">
      <c r="A71" s="1">
        <v>40</v>
      </c>
      <c r="B71" s="1" t="s">
        <v>157</v>
      </c>
      <c r="C71" s="1">
        <v>22036.499230497517</v>
      </c>
      <c r="D71" s="1">
        <v>1</v>
      </c>
      <c r="E71">
        <f>(AN71-AO71*(1000-AP71)/(1000-AQ71))*BG71</f>
        <v>19.377938325878453</v>
      </c>
      <c r="F71">
        <f>IF(BR71&lt;&gt;0,1/(1/BR71-1/AJ71),0)</f>
        <v>0.20298003190495961</v>
      </c>
      <c r="G71">
        <f>((BU71-BH71/2)*AO71-E71)/(BU71+BH71/2)</f>
        <v>228.42379839672526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t="e">
        <f>CA71/K71</f>
        <v>#DIV/0!</v>
      </c>
      <c r="P71" t="e">
        <f>CC71/M71</f>
        <v>#DIV/0!</v>
      </c>
      <c r="Q71" t="e">
        <f>(M71-N71)/M71</f>
        <v>#DIV/0!</v>
      </c>
      <c r="R71" s="1">
        <v>-1</v>
      </c>
      <c r="S71" s="1">
        <v>0.85</v>
      </c>
      <c r="T71" s="1">
        <v>0.85</v>
      </c>
      <c r="U71" s="1">
        <v>9.8263731002807617</v>
      </c>
      <c r="V71">
        <f>(U71*T71+(100-U71)*S71)/100</f>
        <v>0.85</v>
      </c>
      <c r="W71">
        <f>(E71-R71)/CB71</f>
        <v>2.1749442449364883E-2</v>
      </c>
      <c r="X71" t="e">
        <f>(M71-N71)/(M71-L71)</f>
        <v>#DIV/0!</v>
      </c>
      <c r="Y71" t="e">
        <f>(K71-M71)/(K71-L71)</f>
        <v>#DIV/0!</v>
      </c>
      <c r="Z71" t="e">
        <f>(K71-M71)/M71</f>
        <v>#DIV/0!</v>
      </c>
      <c r="AA71" s="1">
        <v>0</v>
      </c>
      <c r="AB71" s="1">
        <v>0.5</v>
      </c>
      <c r="AC71" t="e">
        <f>Q71*AB71*V71*AA71</f>
        <v>#DIV/0!</v>
      </c>
      <c r="AD71">
        <f>BH71*1000</f>
        <v>4.6729072870484449</v>
      </c>
      <c r="AE71">
        <f>(BM71-BS71)</f>
        <v>2.2655316224985786</v>
      </c>
      <c r="AF71">
        <f>(AL71+BL71*D71)</f>
        <v>29.297707876451618</v>
      </c>
      <c r="AG71" s="1">
        <v>1</v>
      </c>
      <c r="AH71">
        <f>(AG71*BA71+BB71)</f>
        <v>5</v>
      </c>
      <c r="AI71" s="1">
        <v>1</v>
      </c>
      <c r="AJ71">
        <f>AH71*(AI71+1)*(AI71+1)/(AI71*AI71+1)</f>
        <v>10</v>
      </c>
      <c r="AK71" s="1">
        <v>29.601381301879883</v>
      </c>
      <c r="AL71" s="1">
        <v>29.390863418579102</v>
      </c>
      <c r="AM71" s="1">
        <v>29.504249572753906</v>
      </c>
      <c r="AN71" s="1">
        <v>399.75930786132813</v>
      </c>
      <c r="AO71" s="1">
        <v>395.51708984375</v>
      </c>
      <c r="AP71" s="1">
        <v>17.45201301574707</v>
      </c>
      <c r="AQ71" s="1">
        <v>18.368776321411133</v>
      </c>
      <c r="AR71" s="1">
        <v>41.665843963623047</v>
      </c>
      <c r="AS71" s="1">
        <v>43.854572296142578</v>
      </c>
      <c r="AT71" s="1">
        <v>500.35507202148438</v>
      </c>
      <c r="AU71" s="1">
        <v>1102.283203125</v>
      </c>
      <c r="AV71" s="1">
        <v>361.0123291015625</v>
      </c>
      <c r="AW71" s="1">
        <v>99.410369873046875</v>
      </c>
      <c r="AX71" s="1">
        <v>3.2316312789916992</v>
      </c>
      <c r="AY71" s="1">
        <v>-0.16126677393913269</v>
      </c>
      <c r="AZ71" s="1">
        <v>0.66666668653488159</v>
      </c>
      <c r="BA71" s="1">
        <v>0</v>
      </c>
      <c r="BB71" s="1">
        <v>5</v>
      </c>
      <c r="BC71" s="1">
        <v>1</v>
      </c>
      <c r="BD71" s="1">
        <v>0</v>
      </c>
      <c r="BE71" s="1">
        <v>0.15999999642372131</v>
      </c>
      <c r="BF71" s="1">
        <v>111115</v>
      </c>
      <c r="BG71">
        <f>AT71*0.000001/(AG71*0.0001)</f>
        <v>5.003550720214843</v>
      </c>
      <c r="BH71">
        <f>(AQ71-AP71)/(1000-AQ71)*BG71</f>
        <v>4.6729072870484454E-3</v>
      </c>
      <c r="BI71">
        <f>(AL71+273.15)</f>
        <v>302.54086341857908</v>
      </c>
      <c r="BJ71">
        <f>(AK71+273.15)</f>
        <v>302.75138130187986</v>
      </c>
      <c r="BK71">
        <f>(AU71*BC71+AV71*BD71)*BE71</f>
        <v>176.36530855792807</v>
      </c>
      <c r="BL71">
        <f>((BK71+0.00000010773*(BJ71^4-BI71^4))-BH71*44100)/(AH71*56+0.00000043092*BI71^3)</f>
        <v>-9.3155542127484767E-2</v>
      </c>
      <c r="BM71">
        <f>0.61365*EXP(17.502*AF71/(240.97+AF71))</f>
        <v>4.0915784707253247</v>
      </c>
      <c r="BN71">
        <f>BM71*1000/AW71</f>
        <v>41.158467431018721</v>
      </c>
      <c r="BO71">
        <f>(BN71-AQ71)</f>
        <v>22.789691109607588</v>
      </c>
      <c r="BP71">
        <f>IF(D71,AL71,(AK71+AL71)/2)</f>
        <v>29.390863418579102</v>
      </c>
      <c r="BQ71">
        <f>0.61365*EXP(17.502*BP71/(240.97+BP71))</f>
        <v>4.1136371918411907</v>
      </c>
      <c r="BR71">
        <f>IF(BO71&lt;&gt;0,(1000-(BN71+AQ71)/2)/BO71*BH71,0)</f>
        <v>0.19894190841326384</v>
      </c>
      <c r="BS71">
        <f>AQ71*AW71/1000</f>
        <v>1.826046848226746</v>
      </c>
      <c r="BT71">
        <f>(BQ71-BS71)</f>
        <v>2.2875903436144447</v>
      </c>
      <c r="BU71">
        <f>1/(1.6/F71+1.37/AJ71)</f>
        <v>0.12469529510798712</v>
      </c>
      <c r="BV71">
        <f>G71*AW71*0.001</f>
        <v>22.707694286424751</v>
      </c>
      <c r="BW71">
        <f>G71/AO71</f>
        <v>0.57753205679927677</v>
      </c>
      <c r="BX71">
        <f>(1-BH71*AW71/BM71/F71)*100</f>
        <v>44.066157786148189</v>
      </c>
      <c r="BY71">
        <f>(AO71-E71/(AJ71/1.35))</f>
        <v>392.9010681697564</v>
      </c>
      <c r="BZ71">
        <f>E71*BX71/100/BY71</f>
        <v>2.1733493670968291E-2</v>
      </c>
      <c r="CA71">
        <f>(K71-J71)</f>
        <v>0</v>
      </c>
      <c r="CB71">
        <f>AU71*V71</f>
        <v>936.94072265624993</v>
      </c>
      <c r="CC71">
        <f>(M71-L71)</f>
        <v>0</v>
      </c>
      <c r="CD71" t="e">
        <f>(M71-N71)/(M71-J71)</f>
        <v>#DIV/0!</v>
      </c>
      <c r="CE71" t="e">
        <f>(K71-M71)/(K71-J71)</f>
        <v>#DIV/0!</v>
      </c>
    </row>
    <row r="72" spans="1:83" x14ac:dyDescent="0.25">
      <c r="A72" s="1">
        <v>41</v>
      </c>
      <c r="B72" s="1" t="s">
        <v>158</v>
      </c>
      <c r="C72" s="1">
        <v>22037.499230428599</v>
      </c>
      <c r="D72" s="1">
        <v>1</v>
      </c>
      <c r="E72">
        <f>(AN72-AO72*(1000-AP72)/(1000-AQ72))*BG72</f>
        <v>19.409410843746581</v>
      </c>
      <c r="F72">
        <f>IF(BR72&lt;&gt;0,1/(1/BR72-1/AJ72),0)</f>
        <v>0.20295348547467612</v>
      </c>
      <c r="G72">
        <f>((BU72-BH72/2)*AO72-E72)/(BU72+BH72/2)</f>
        <v>228.16299813130442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t="e">
        <f>CA72/K72</f>
        <v>#DIV/0!</v>
      </c>
      <c r="P72" t="e">
        <f>CC72/M72</f>
        <v>#DIV/0!</v>
      </c>
      <c r="Q72" t="e">
        <f>(M72-N72)/M72</f>
        <v>#DIV/0!</v>
      </c>
      <c r="R72" s="1">
        <v>-1</v>
      </c>
      <c r="S72" s="1">
        <v>0.85</v>
      </c>
      <c r="T72" s="1">
        <v>0.85</v>
      </c>
      <c r="U72" s="1">
        <v>9.8669443130493164</v>
      </c>
      <c r="V72">
        <f>(U72*T72+(100-U72)*S72)/100</f>
        <v>0.84999999999999987</v>
      </c>
      <c r="W72">
        <f>(E72-R72)/CB72</f>
        <v>2.1802771773631786E-2</v>
      </c>
      <c r="X72" t="e">
        <f>(M72-N72)/(M72-L72)</f>
        <v>#DIV/0!</v>
      </c>
      <c r="Y72" t="e">
        <f>(K72-M72)/(K72-L72)</f>
        <v>#DIV/0!</v>
      </c>
      <c r="Z72" t="e">
        <f>(K72-M72)/M72</f>
        <v>#DIV/0!</v>
      </c>
      <c r="AA72" s="1">
        <v>0</v>
      </c>
      <c r="AB72" s="1">
        <v>0.5</v>
      </c>
      <c r="AC72" t="e">
        <f>Q72*AB72*V72*AA72</f>
        <v>#DIV/0!</v>
      </c>
      <c r="AD72">
        <f>BH72*1000</f>
        <v>4.6669137465081452</v>
      </c>
      <c r="AE72">
        <f>(BM72-BS72)</f>
        <v>2.262964111580176</v>
      </c>
      <c r="AF72">
        <f>(AL72+BL72*D72)</f>
        <v>29.285635494072686</v>
      </c>
      <c r="AG72" s="1">
        <v>1</v>
      </c>
      <c r="AH72">
        <f>(AG72*BA72+BB72)</f>
        <v>5</v>
      </c>
      <c r="AI72" s="1">
        <v>1</v>
      </c>
      <c r="AJ72">
        <f>AH72*(AI72+1)*(AI72+1)/(AI72*AI72+1)</f>
        <v>10</v>
      </c>
      <c r="AK72" s="1">
        <v>29.597280502319336</v>
      </c>
      <c r="AL72" s="1">
        <v>29.378078460693359</v>
      </c>
      <c r="AM72" s="1">
        <v>29.498918533325195</v>
      </c>
      <c r="AN72" s="1">
        <v>399.75830078125</v>
      </c>
      <c r="AO72" s="1">
        <v>395.51019287109375</v>
      </c>
      <c r="AP72" s="1">
        <v>17.450225830078125</v>
      </c>
      <c r="AQ72" s="1">
        <v>18.365833282470703</v>
      </c>
      <c r="AR72" s="1">
        <v>41.671627044677734</v>
      </c>
      <c r="AS72" s="1">
        <v>43.858123779296875</v>
      </c>
      <c r="AT72" s="1">
        <v>500.34564208984375</v>
      </c>
      <c r="AU72" s="1">
        <v>1101.2852783203125</v>
      </c>
      <c r="AV72" s="1">
        <v>358.5125732421875</v>
      </c>
      <c r="AW72" s="1">
        <v>99.410858154296875</v>
      </c>
      <c r="AX72" s="1">
        <v>3.2316312789916992</v>
      </c>
      <c r="AY72" s="1">
        <v>-0.16126677393913269</v>
      </c>
      <c r="AZ72" s="1">
        <v>0.66666668653488159</v>
      </c>
      <c r="BA72" s="1">
        <v>0</v>
      </c>
      <c r="BB72" s="1">
        <v>5</v>
      </c>
      <c r="BC72" s="1">
        <v>1</v>
      </c>
      <c r="BD72" s="1">
        <v>0</v>
      </c>
      <c r="BE72" s="1">
        <v>0.15999999642372131</v>
      </c>
      <c r="BF72" s="1">
        <v>111115</v>
      </c>
      <c r="BG72">
        <f>AT72*0.000001/(AG72*0.0001)</f>
        <v>5.0034564208984378</v>
      </c>
      <c r="BH72">
        <f>(AQ72-AP72)/(1000-AQ72)*BG72</f>
        <v>4.6669137465081452E-3</v>
      </c>
      <c r="BI72">
        <f>(AL72+273.15)</f>
        <v>302.52807846069334</v>
      </c>
      <c r="BJ72">
        <f>(AK72+273.15)</f>
        <v>302.74728050231931</v>
      </c>
      <c r="BK72">
        <f>(AU72*BC72+AV72*BD72)*BE72</f>
        <v>176.20564059274693</v>
      </c>
      <c r="BL72">
        <f>((BK72+0.00000010773*(BJ72^4-BI72^4))-BH72*44100)/(AH72*56+0.00000043092*BI72^3)</f>
        <v>-9.244296662067468E-2</v>
      </c>
      <c r="BM72">
        <f>0.61365*EXP(17.502*AF72/(240.97+AF72))</f>
        <v>4.0887273589093356</v>
      </c>
      <c r="BN72">
        <f>BM72*1000/AW72</f>
        <v>41.129585186390493</v>
      </c>
      <c r="BO72">
        <f>(BN72-AQ72)</f>
        <v>22.76375190391979</v>
      </c>
      <c r="BP72">
        <f>IF(D72,AL72,(AK72+AL72)/2)</f>
        <v>29.378078460693359</v>
      </c>
      <c r="BQ72">
        <f>0.61365*EXP(17.502*BP72/(240.97+BP72))</f>
        <v>4.1106036593414279</v>
      </c>
      <c r="BR72">
        <f>IF(BO72&lt;&gt;0,(1000-(BN72+AQ72)/2)/BO72*BH72,0)</f>
        <v>0.19891640764961702</v>
      </c>
      <c r="BS72">
        <f>AQ72*AW72/1000</f>
        <v>1.8257632473291596</v>
      </c>
      <c r="BT72">
        <f>(BQ72-BS72)</f>
        <v>2.2848404120122683</v>
      </c>
      <c r="BU72">
        <f>1/(1.6/F72+1.37/AJ72)</f>
        <v>0.12467926558552894</v>
      </c>
      <c r="BV72">
        <f>G72*AW72*0.001</f>
        <v>22.681879443290207</v>
      </c>
      <c r="BW72">
        <f>G72/AO72</f>
        <v>0.57688272576496713</v>
      </c>
      <c r="BX72">
        <f>(1-BH72*AW72/BM72/F72)*100</f>
        <v>44.091359647601621</v>
      </c>
      <c r="BY72">
        <f>(AO72-E72/(AJ72/1.35))</f>
        <v>392.88992240718795</v>
      </c>
      <c r="BZ72">
        <f>E72*BX72/100/BY72</f>
        <v>2.1781859631735685E-2</v>
      </c>
      <c r="CA72">
        <f>(K72-J72)</f>
        <v>0</v>
      </c>
      <c r="CB72">
        <f>AU72*V72</f>
        <v>936.09248657226544</v>
      </c>
      <c r="CC72">
        <f>(M72-L72)</f>
        <v>0</v>
      </c>
      <c r="CD72" t="e">
        <f>(M72-N72)/(M72-J72)</f>
        <v>#DIV/0!</v>
      </c>
      <c r="CE72" t="e">
        <f>(K72-M72)/(K72-J72)</f>
        <v>#DIV/0!</v>
      </c>
    </row>
    <row r="73" spans="1:83" x14ac:dyDescent="0.25">
      <c r="A73" s="1">
        <v>42</v>
      </c>
      <c r="B73" s="1" t="s">
        <v>159</v>
      </c>
      <c r="C73" s="1">
        <v>22039.499230290763</v>
      </c>
      <c r="D73" s="1">
        <v>1</v>
      </c>
      <c r="E73">
        <f>(AN73-AO73*(1000-AP73)/(1000-AQ73))*BG73</f>
        <v>19.519376723896272</v>
      </c>
      <c r="F73">
        <f>IF(BR73&lt;&gt;0,1/(1/BR73-1/AJ73),0)</f>
        <v>0.20248372208095916</v>
      </c>
      <c r="G73">
        <f>((BU73-BH73/2)*AO73-E73)/(BU73+BH73/2)</f>
        <v>226.97348257527497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t="e">
        <f>CA73/K73</f>
        <v>#DIV/0!</v>
      </c>
      <c r="P73" t="e">
        <f>CC73/M73</f>
        <v>#DIV/0!</v>
      </c>
      <c r="Q73" t="e">
        <f>(M73-N73)/M73</f>
        <v>#DIV/0!</v>
      </c>
      <c r="R73" s="1">
        <v>-1</v>
      </c>
      <c r="S73" s="1">
        <v>0.85</v>
      </c>
      <c r="T73" s="1">
        <v>0.85</v>
      </c>
      <c r="U73" s="1">
        <v>9.8669443130493164</v>
      </c>
      <c r="V73">
        <f>(U73*T73+(100-U73)*S73)/100</f>
        <v>0.84999999999999987</v>
      </c>
      <c r="W73">
        <f>(E73-R73)/CB73</f>
        <v>2.1987743289824224E-2</v>
      </c>
      <c r="X73" t="e">
        <f>(M73-N73)/(M73-L73)</f>
        <v>#DIV/0!</v>
      </c>
      <c r="Y73" t="e">
        <f>(K73-M73)/(K73-L73)</f>
        <v>#DIV/0!</v>
      </c>
      <c r="Z73" t="e">
        <f>(K73-M73)/M73</f>
        <v>#DIV/0!</v>
      </c>
      <c r="AA73" s="1">
        <v>0</v>
      </c>
      <c r="AB73" s="1">
        <v>0.5</v>
      </c>
      <c r="AC73" t="e">
        <f>Q73*AB73*V73*AA73</f>
        <v>#DIV/0!</v>
      </c>
      <c r="AD73">
        <f>BH73*1000</f>
        <v>4.6474630640551462</v>
      </c>
      <c r="AE73">
        <f>(BM73-BS73)</f>
        <v>2.2587862904221203</v>
      </c>
      <c r="AF73">
        <f>(AL73+BL73*D73)</f>
        <v>29.264855696366361</v>
      </c>
      <c r="AG73" s="1">
        <v>1</v>
      </c>
      <c r="AH73">
        <f>(AG73*BA73+BB73)</f>
        <v>5</v>
      </c>
      <c r="AI73" s="1">
        <v>1</v>
      </c>
      <c r="AJ73">
        <f>AH73*(AI73+1)*(AI73+1)/(AI73*AI73+1)</f>
        <v>10</v>
      </c>
      <c r="AK73" s="1">
        <v>29.586130142211914</v>
      </c>
      <c r="AL73" s="1">
        <v>29.355758666992188</v>
      </c>
      <c r="AM73" s="1">
        <v>29.488492965698242</v>
      </c>
      <c r="AN73" s="1">
        <v>399.78387451171875</v>
      </c>
      <c r="AO73" s="1">
        <v>395.51541137695313</v>
      </c>
      <c r="AP73" s="1">
        <v>17.446252822875977</v>
      </c>
      <c r="AQ73" s="1">
        <v>18.3580322265625</v>
      </c>
      <c r="AR73" s="1">
        <v>41.690044403076172</v>
      </c>
      <c r="AS73" s="1">
        <v>43.868858337402344</v>
      </c>
      <c r="AT73" s="1">
        <v>500.356201171875</v>
      </c>
      <c r="AU73" s="1">
        <v>1097.904541015625</v>
      </c>
      <c r="AV73" s="1">
        <v>352.79791259765625</v>
      </c>
      <c r="AW73" s="1">
        <v>99.41357421875</v>
      </c>
      <c r="AX73" s="1">
        <v>3.2316312789916992</v>
      </c>
      <c r="AY73" s="1">
        <v>-0.16126677393913269</v>
      </c>
      <c r="AZ73" s="1">
        <v>0.66666668653488159</v>
      </c>
      <c r="BA73" s="1">
        <v>0</v>
      </c>
      <c r="BB73" s="1">
        <v>5</v>
      </c>
      <c r="BC73" s="1">
        <v>1</v>
      </c>
      <c r="BD73" s="1">
        <v>0</v>
      </c>
      <c r="BE73" s="1">
        <v>0.15999999642372131</v>
      </c>
      <c r="BF73" s="1">
        <v>111115</v>
      </c>
      <c r="BG73">
        <f>AT73*0.000001/(AG73*0.0001)</f>
        <v>5.0035620117187491</v>
      </c>
      <c r="BH73">
        <f>(AQ73-AP73)/(1000-AQ73)*BG73</f>
        <v>4.6474630640551459E-3</v>
      </c>
      <c r="BI73">
        <f>(AL73+273.15)</f>
        <v>302.50575866699216</v>
      </c>
      <c r="BJ73">
        <f>(AK73+273.15)</f>
        <v>302.73613014221189</v>
      </c>
      <c r="BK73">
        <f>(AU73*BC73+AV73*BD73)*BE73</f>
        <v>175.66472263608739</v>
      </c>
      <c r="BL73">
        <f>((BK73+0.00000010773*(BJ73^4-BI73^4))-BH73*44100)/(AH73*56+0.00000043092*BI73^3)</f>
        <v>-9.0902970625825696E-2</v>
      </c>
      <c r="BM73">
        <f>0.61365*EXP(17.502*AF73/(240.97+AF73))</f>
        <v>4.0838238896876957</v>
      </c>
      <c r="BN73">
        <f>BM73*1000/AW73</f>
        <v>41.079137550186395</v>
      </c>
      <c r="BO73">
        <f>(BN73-AQ73)</f>
        <v>22.721105323623895</v>
      </c>
      <c r="BP73">
        <f>IF(D73,AL73,(AK73+AL73)/2)</f>
        <v>29.355758666992188</v>
      </c>
      <c r="BQ73">
        <f>0.61365*EXP(17.502*BP73/(240.97+BP73))</f>
        <v>4.1053124364627056</v>
      </c>
      <c r="BR73">
        <f>IF(BO73&lt;&gt;0,(1000-(BN73+AQ73)/2)/BO73*BH73,0)</f>
        <v>0.1984651263326489</v>
      </c>
      <c r="BS73">
        <f>AQ73*AW73/1000</f>
        <v>1.8250375992655754</v>
      </c>
      <c r="BT73">
        <f>(BQ73-BS73)</f>
        <v>2.2802748371971302</v>
      </c>
      <c r="BU73">
        <f>1/(1.6/F73+1.37/AJ73)</f>
        <v>0.12439559665761507</v>
      </c>
      <c r="BV73">
        <f>G73*AW73*0.001</f>
        <v>22.564245155685256</v>
      </c>
      <c r="BW73">
        <f>G73/AO73</f>
        <v>0.57386760678954629</v>
      </c>
      <c r="BX73">
        <f>(1-BH73*AW73/BM73/F73)*100</f>
        <v>44.126675322051497</v>
      </c>
      <c r="BY73">
        <f>(AO73-E73/(AJ73/1.35))</f>
        <v>392.8802955192271</v>
      </c>
      <c r="BZ73">
        <f>E73*BX73/100/BY73</f>
        <v>2.1923349402032499E-2</v>
      </c>
      <c r="CA73">
        <f>(K73-J73)</f>
        <v>0</v>
      </c>
      <c r="CB73">
        <f>AU73*V73</f>
        <v>933.21885986328107</v>
      </c>
      <c r="CC73">
        <f>(M73-L73)</f>
        <v>0</v>
      </c>
      <c r="CD73" t="e">
        <f>(M73-N73)/(M73-J73)</f>
        <v>#DIV/0!</v>
      </c>
      <c r="CE73" t="e">
        <f>(K73-M73)/(K73-J73)</f>
        <v>#DIV/0!</v>
      </c>
    </row>
    <row r="74" spans="1:83" x14ac:dyDescent="0.25">
      <c r="A74" s="1" t="s">
        <v>12</v>
      </c>
      <c r="B74" s="1" t="s">
        <v>160</v>
      </c>
    </row>
    <row r="75" spans="1:83" x14ac:dyDescent="0.25">
      <c r="A75" s="1" t="s">
        <v>12</v>
      </c>
      <c r="B75" s="1" t="s">
        <v>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20210924_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聞喜郭</dc:creator>
  <cp:lastModifiedBy>郭 聞喜</cp:lastModifiedBy>
  <dcterms:created xsi:type="dcterms:W3CDTF">2021-10-05T03:35:51Z</dcterms:created>
  <dcterms:modified xsi:type="dcterms:W3CDTF">2021-10-05T03:35:51Z</dcterms:modified>
</cp:coreProperties>
</file>