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82107\worckspace\excel-parse\excel-parse\src\test\java\io\github\kureung\xlsx\read\"/>
    </mc:Choice>
  </mc:AlternateContent>
  <xr:revisionPtr revIDLastSave="0" documentId="13_ncr:1_{E75B4338-18E9-453F-BF39-77F280912C88}" xr6:coauthVersionLast="47" xr6:coauthVersionMax="47" xr10:uidLastSave="{00000000-0000-0000-0000-000000000000}"/>
  <bookViews>
    <workbookView xWindow="-28920" yWindow="-120" windowWidth="29040" windowHeight="15840" tabRatio="943" firstSheet="36" activeTab="36" xr2:uid="{00000000-000D-0000-FFFF-FFFF00000000}"/>
  </bookViews>
  <sheets>
    <sheet name="기본화면" sheetId="49" r:id="rId1"/>
    <sheet name="엑셀데이터" sheetId="43" r:id="rId2"/>
    <sheet name="데이터입력법" sheetId="50" r:id="rId3"/>
    <sheet name="특수문자입력법" sheetId="44" r:id="rId4"/>
    <sheet name="사용자지정서식1" sheetId="78" r:id="rId5"/>
    <sheet name="표시형식" sheetId="38" r:id="rId6"/>
    <sheet name="사용자지정" sheetId="22" r:id="rId7"/>
    <sheet name="날짜" sheetId="29" r:id="rId8"/>
    <sheet name="붙여넣기" sheetId="47" r:id="rId9"/>
    <sheet name="선택하여붙여넣기" sheetId="14" r:id="rId10"/>
    <sheet name="이름" sheetId="19" r:id="rId11"/>
    <sheet name="강조규칙" sheetId="31" r:id="rId12"/>
    <sheet name="상하위규칙" sheetId="32" r:id="rId13"/>
    <sheet name="수식" sheetId="33" r:id="rId14"/>
    <sheet name="막대" sheetId="34" r:id="rId15"/>
    <sheet name="색조" sheetId="35" r:id="rId16"/>
    <sheet name="아이콘" sheetId="36" r:id="rId17"/>
    <sheet name="틀고정" sheetId="52" r:id="rId18"/>
    <sheet name="텍스트나누기" sheetId="53" r:id="rId19"/>
    <sheet name="중복항목제거" sheetId="54" r:id="rId20"/>
    <sheet name="상대참조" sheetId="16" r:id="rId21"/>
    <sheet name="절대참조" sheetId="17" r:id="rId22"/>
    <sheet name="혼합참조" sheetId="20" r:id="rId23"/>
    <sheet name="함수통합1" sheetId="70" r:id="rId24"/>
    <sheet name="함수통합2" sheetId="79" r:id="rId25"/>
    <sheet name="함수통합3" sheetId="71" r:id="rId26"/>
    <sheet name="함수통합4" sheetId="72" r:id="rId27"/>
    <sheet name="함수정리" sheetId="73" r:id="rId28"/>
    <sheet name="함수사용예" sheetId="68" r:id="rId29"/>
    <sheet name="성적산출" sheetId="64" r:id="rId30"/>
    <sheet name="함수1" sheetId="65" r:id="rId31"/>
    <sheet name="함수2" sheetId="66" r:id="rId32"/>
    <sheet name="D함수" sheetId="67" r:id="rId33"/>
    <sheet name="유효성검사" sheetId="13" r:id="rId34"/>
    <sheet name="구매품의서" sheetId="10" r:id="rId35"/>
    <sheet name="구입처" sheetId="8" r:id="rId36"/>
    <sheet name="사원명부" sheetId="76" r:id="rId37"/>
  </sheets>
  <definedNames>
    <definedName name="_xlnm._FilterDatabase" localSheetId="36" hidden="1">사원명부!$A$3:$B$5</definedName>
    <definedName name="_xlnm.Print_Area" localSheetId="24">함수통합2!$A$1:$B$28</definedName>
    <definedName name="사번">사원명부!#REF!</definedName>
  </definedNames>
  <calcPr calcId="191029"/>
</workbook>
</file>

<file path=xl/calcChain.xml><?xml version="1.0" encoding="utf-8"?>
<calcChain xmlns="http://schemas.openxmlformats.org/spreadsheetml/2006/main">
  <c r="D14" i="73" l="1"/>
  <c r="D12" i="73"/>
  <c r="D10" i="73"/>
  <c r="D9" i="73"/>
  <c r="D8" i="73"/>
  <c r="D6" i="73"/>
  <c r="D38" i="68"/>
  <c r="D37" i="68"/>
  <c r="D36" i="68"/>
  <c r="D35" i="68"/>
  <c r="D34" i="68"/>
  <c r="D33" i="68"/>
  <c r="D32" i="68"/>
  <c r="D31" i="68"/>
  <c r="D30" i="68"/>
  <c r="D29" i="68"/>
  <c r="D28" i="68"/>
  <c r="D27" i="68"/>
  <c r="D26" i="68"/>
  <c r="D25" i="68"/>
  <c r="D24" i="68"/>
  <c r="D21" i="68"/>
  <c r="D20" i="68"/>
  <c r="D19" i="68"/>
  <c r="D18" i="68"/>
  <c r="D17" i="68"/>
  <c r="D16" i="68"/>
  <c r="D15" i="68"/>
  <c r="D12" i="68"/>
  <c r="D11" i="68"/>
  <c r="D10" i="68"/>
  <c r="D9" i="68"/>
  <c r="D8" i="68"/>
  <c r="D7" i="68"/>
  <c r="D6" i="68"/>
  <c r="D5" i="68"/>
  <c r="D4" i="68"/>
  <c r="D3" i="68"/>
  <c r="D43" i="66"/>
  <c r="E6" i="52" l="1"/>
  <c r="F6" i="52" s="1"/>
  <c r="J6" i="52" s="1"/>
  <c r="H6" i="52"/>
  <c r="E7" i="52"/>
  <c r="F7" i="52" s="1"/>
  <c r="J7" i="52" s="1"/>
  <c r="H7" i="52"/>
  <c r="L7" i="52"/>
  <c r="E8" i="52"/>
  <c r="F8" i="52" s="1"/>
  <c r="J8" i="52" s="1"/>
  <c r="H8" i="52"/>
  <c r="L8" i="52"/>
  <c r="E9" i="52"/>
  <c r="F9" i="52" s="1"/>
  <c r="J9" i="52" s="1"/>
  <c r="E10" i="52"/>
  <c r="F10" i="52" s="1"/>
  <c r="J10" i="52" s="1"/>
  <c r="H10" i="52"/>
  <c r="E11" i="52"/>
  <c r="F11" i="52" s="1"/>
  <c r="J11" i="52" s="1"/>
  <c r="H11" i="52"/>
  <c r="L11" i="52"/>
  <c r="E12" i="52"/>
  <c r="F12" i="52" s="1"/>
  <c r="J12" i="52" s="1"/>
  <c r="H12" i="52"/>
  <c r="L12" i="52"/>
  <c r="E13" i="52"/>
  <c r="F13" i="52" s="1"/>
  <c r="J13" i="52" s="1"/>
  <c r="E14" i="52"/>
  <c r="F14" i="52" s="1"/>
  <c r="J14" i="52" s="1"/>
  <c r="H14" i="52"/>
  <c r="E15" i="52"/>
  <c r="F15" i="52" s="1"/>
  <c r="J15" i="52" s="1"/>
  <c r="H15" i="52"/>
  <c r="L15" i="52"/>
  <c r="E16" i="52"/>
  <c r="F16" i="52" s="1"/>
  <c r="J16" i="52" s="1"/>
  <c r="H16" i="52"/>
  <c r="L16" i="52"/>
  <c r="E17" i="52"/>
  <c r="F17" i="52" s="1"/>
  <c r="J17" i="52" s="1"/>
  <c r="E18" i="52"/>
  <c r="F18" i="52" s="1"/>
  <c r="J18" i="52" s="1"/>
  <c r="H18" i="52"/>
  <c r="E19" i="52"/>
  <c r="F19" i="52" s="1"/>
  <c r="J19" i="52" s="1"/>
  <c r="H19" i="52"/>
  <c r="L19" i="52"/>
  <c r="E20" i="52"/>
  <c r="F20" i="52" s="1"/>
  <c r="J20" i="52" s="1"/>
  <c r="H20" i="52"/>
  <c r="L20" i="52"/>
  <c r="E21" i="52"/>
  <c r="F21" i="52" s="1"/>
  <c r="J21" i="52" s="1"/>
  <c r="E22" i="52"/>
  <c r="F22" i="52" s="1"/>
  <c r="J22" i="52" s="1"/>
  <c r="H22" i="52"/>
  <c r="E23" i="52"/>
  <c r="F23" i="52" s="1"/>
  <c r="J23" i="52" s="1"/>
  <c r="H23" i="52"/>
  <c r="L23" i="52"/>
  <c r="E24" i="52"/>
  <c r="F24" i="52" s="1"/>
  <c r="J24" i="52" s="1"/>
  <c r="H24" i="52"/>
  <c r="L24" i="52"/>
  <c r="E25" i="52"/>
  <c r="F25" i="52" s="1"/>
  <c r="J25" i="52" s="1"/>
  <c r="E26" i="52"/>
  <c r="F26" i="52" s="1"/>
  <c r="J26" i="52" s="1"/>
  <c r="H26" i="52"/>
  <c r="E27" i="52"/>
  <c r="F27" i="52" s="1"/>
  <c r="J27" i="52" s="1"/>
  <c r="H27" i="52"/>
  <c r="L27" i="52"/>
  <c r="E28" i="52"/>
  <c r="F28" i="52" s="1"/>
  <c r="J28" i="52" s="1"/>
  <c r="H28" i="52"/>
  <c r="L28" i="52"/>
  <c r="E29" i="52"/>
  <c r="F29" i="52" s="1"/>
  <c r="J29" i="52" s="1"/>
  <c r="E30" i="52"/>
  <c r="F30" i="52" s="1"/>
  <c r="J30" i="52" s="1"/>
  <c r="H30" i="52"/>
  <c r="E31" i="52"/>
  <c r="F31" i="52" s="1"/>
  <c r="J31" i="52" s="1"/>
  <c r="H31" i="52"/>
  <c r="L31" i="52"/>
  <c r="E32" i="52"/>
  <c r="F32" i="52" s="1"/>
  <c r="J32" i="52" s="1"/>
  <c r="H32" i="52"/>
  <c r="L32" i="52"/>
  <c r="E33" i="52"/>
  <c r="F33" i="52" s="1"/>
  <c r="J33" i="52" s="1"/>
  <c r="E34" i="52"/>
  <c r="F34" i="52" s="1"/>
  <c r="J34" i="52" s="1"/>
  <c r="H34" i="52"/>
  <c r="E35" i="52"/>
  <c r="F35" i="52" s="1"/>
  <c r="J35" i="52" s="1"/>
  <c r="H35" i="52"/>
  <c r="L35" i="52"/>
  <c r="E36" i="52"/>
  <c r="F36" i="52" s="1"/>
  <c r="J36" i="52" s="1"/>
  <c r="H36" i="52"/>
  <c r="L36" i="52"/>
  <c r="E37" i="52"/>
  <c r="F37" i="52" s="1"/>
  <c r="J37" i="52" s="1"/>
  <c r="E38" i="52"/>
  <c r="F38" i="52" s="1"/>
  <c r="J38" i="52" s="1"/>
  <c r="H38" i="52"/>
  <c r="E39" i="52"/>
  <c r="F39" i="52" s="1"/>
  <c r="J39" i="52" s="1"/>
  <c r="H39" i="52"/>
  <c r="L39" i="52"/>
  <c r="E40" i="52"/>
  <c r="F40" i="52" s="1"/>
  <c r="J40" i="52" s="1"/>
  <c r="H40" i="52"/>
  <c r="L40" i="52"/>
  <c r="E41" i="52"/>
  <c r="F41" i="52" s="1"/>
  <c r="J41" i="52" s="1"/>
  <c r="E42" i="52"/>
  <c r="F42" i="52" s="1"/>
  <c r="J42" i="52" s="1"/>
  <c r="H42" i="52"/>
  <c r="E43" i="52"/>
  <c r="F43" i="52" s="1"/>
  <c r="J43" i="52" s="1"/>
  <c r="H43" i="52"/>
  <c r="L43" i="52"/>
  <c r="E44" i="52"/>
  <c r="F44" i="52" s="1"/>
  <c r="J44" i="52" s="1"/>
  <c r="H44" i="52"/>
  <c r="L44" i="52"/>
  <c r="E45" i="52"/>
  <c r="F45" i="52" s="1"/>
  <c r="J45" i="52" s="1"/>
  <c r="E46" i="52"/>
  <c r="F46" i="52" s="1"/>
  <c r="J46" i="52" s="1"/>
  <c r="H46" i="52"/>
  <c r="E47" i="52"/>
  <c r="F47" i="52" s="1"/>
  <c r="J47" i="52" s="1"/>
  <c r="H47" i="52"/>
  <c r="L47" i="52"/>
  <c r="E48" i="52"/>
  <c r="F48" i="52" s="1"/>
  <c r="J48" i="52" s="1"/>
  <c r="H48" i="52"/>
  <c r="L48" i="52"/>
  <c r="E49" i="52"/>
  <c r="F49" i="52" s="1"/>
  <c r="J49" i="52" s="1"/>
  <c r="E50" i="52"/>
  <c r="F50" i="52" s="1"/>
  <c r="J50" i="52" s="1"/>
  <c r="H50" i="52"/>
  <c r="E51" i="52"/>
  <c r="F51" i="52" s="1"/>
  <c r="J51" i="52" s="1"/>
  <c r="H51" i="52"/>
  <c r="L51" i="52"/>
  <c r="E52" i="52"/>
  <c r="F52" i="52" s="1"/>
  <c r="J52" i="52" s="1"/>
  <c r="H52" i="52"/>
  <c r="L52" i="52"/>
  <c r="E53" i="52"/>
  <c r="F53" i="52" s="1"/>
  <c r="J53" i="52" s="1"/>
  <c r="E54" i="52"/>
  <c r="F54" i="52" s="1"/>
  <c r="J54" i="52" s="1"/>
  <c r="H54" i="52"/>
  <c r="E55" i="52"/>
  <c r="F55" i="52" s="1"/>
  <c r="J55" i="52" s="1"/>
  <c r="H55" i="52"/>
  <c r="L55" i="52"/>
  <c r="E56" i="52"/>
  <c r="F56" i="52" s="1"/>
  <c r="J56" i="52" s="1"/>
  <c r="H56" i="52"/>
  <c r="L56" i="52"/>
  <c r="E57" i="52"/>
  <c r="F57" i="52" s="1"/>
  <c r="J57" i="52" s="1"/>
  <c r="E58" i="52"/>
  <c r="F58" i="52" s="1"/>
  <c r="J58" i="52" s="1"/>
  <c r="E59" i="52"/>
  <c r="F59" i="52" s="1"/>
  <c r="J59" i="52" s="1"/>
  <c r="H59" i="52"/>
  <c r="L59" i="52"/>
  <c r="E60" i="52"/>
  <c r="F60" i="52" s="1"/>
  <c r="J60" i="52" s="1"/>
  <c r="E61" i="52"/>
  <c r="F61" i="52" s="1"/>
  <c r="J61" i="52" s="1"/>
  <c r="H61" i="52"/>
  <c r="L61" i="52"/>
  <c r="E62" i="52"/>
  <c r="F62" i="52" s="1"/>
  <c r="J62" i="52" s="1"/>
  <c r="L62" i="52"/>
  <c r="E63" i="52"/>
  <c r="F63" i="52" s="1"/>
  <c r="J63" i="52" s="1"/>
  <c r="H63" i="52"/>
  <c r="E64" i="52"/>
  <c r="F64" i="52" s="1"/>
  <c r="J64" i="52" s="1"/>
  <c r="L64" i="52"/>
  <c r="E65" i="52"/>
  <c r="F65" i="52" s="1"/>
  <c r="J65" i="52" s="1"/>
  <c r="E66" i="52"/>
  <c r="F66" i="52" s="1"/>
  <c r="J66" i="52" s="1"/>
  <c r="L66" i="52"/>
  <c r="E67" i="52"/>
  <c r="F67" i="52" s="1"/>
  <c r="J67" i="52" s="1"/>
  <c r="H67" i="52"/>
  <c r="L67" i="52"/>
  <c r="E68" i="52"/>
  <c r="F68" i="52" s="1"/>
  <c r="J68" i="52" s="1"/>
  <c r="E69" i="52"/>
  <c r="F69" i="52" s="1"/>
  <c r="J69" i="52" s="1"/>
  <c r="H69" i="52"/>
  <c r="L69" i="52"/>
  <c r="E70" i="52"/>
  <c r="F70" i="52" s="1"/>
  <c r="J70" i="52" s="1"/>
  <c r="L70" i="52"/>
  <c r="E71" i="52"/>
  <c r="F71" i="52" s="1"/>
  <c r="J71" i="52" s="1"/>
  <c r="H71" i="52"/>
  <c r="E72" i="52"/>
  <c r="F72" i="52" s="1"/>
  <c r="J72" i="52" s="1"/>
  <c r="L72" i="52"/>
  <c r="E73" i="52"/>
  <c r="F73" i="52" s="1"/>
  <c r="J73" i="52" s="1"/>
  <c r="E74" i="52"/>
  <c r="F74" i="52" s="1"/>
  <c r="J74" i="52" s="1"/>
  <c r="L74" i="52"/>
  <c r="E75" i="52"/>
  <c r="F75" i="52" s="1"/>
  <c r="J75" i="52" s="1"/>
  <c r="H75" i="52"/>
  <c r="L75" i="52"/>
  <c r="E76" i="52"/>
  <c r="F76" i="52" s="1"/>
  <c r="J76" i="52" s="1"/>
  <c r="E77" i="52"/>
  <c r="F77" i="52" s="1"/>
  <c r="J77" i="52" s="1"/>
  <c r="H77" i="52"/>
  <c r="L77" i="52"/>
  <c r="E78" i="52"/>
  <c r="F78" i="52" s="1"/>
  <c r="J78" i="52" s="1"/>
  <c r="L78" i="52"/>
  <c r="E79" i="52"/>
  <c r="F79" i="52" s="1"/>
  <c r="J79" i="52" s="1"/>
  <c r="H79" i="52"/>
  <c r="E80" i="52"/>
  <c r="F80" i="52" s="1"/>
  <c r="J80" i="52" s="1"/>
  <c r="L80" i="52"/>
  <c r="E81" i="52"/>
  <c r="F81" i="52" s="1"/>
  <c r="J81" i="52" s="1"/>
  <c r="E82" i="52"/>
  <c r="F82" i="52" s="1"/>
  <c r="J82" i="52" s="1"/>
  <c r="L82" i="52"/>
  <c r="E83" i="52"/>
  <c r="F83" i="52" s="1"/>
  <c r="J83" i="52" s="1"/>
  <c r="H83" i="52"/>
  <c r="L83" i="52"/>
  <c r="E84" i="52"/>
  <c r="F84" i="52" s="1"/>
  <c r="J84" i="52" s="1"/>
  <c r="E85" i="52"/>
  <c r="F85" i="52" s="1"/>
  <c r="J85" i="52" s="1"/>
  <c r="H85" i="52"/>
  <c r="L85" i="52"/>
  <c r="E86" i="52"/>
  <c r="F86" i="52" s="1"/>
  <c r="J86" i="52" s="1"/>
  <c r="E87" i="52"/>
  <c r="F87" i="52" s="1"/>
  <c r="J87" i="52" s="1"/>
  <c r="H87" i="52"/>
  <c r="L87" i="52"/>
  <c r="E88" i="52"/>
  <c r="F88" i="52" s="1"/>
  <c r="J88" i="52" s="1"/>
  <c r="E89" i="52"/>
  <c r="F89" i="52" s="1"/>
  <c r="J89" i="52" s="1"/>
  <c r="H89" i="52"/>
  <c r="L89" i="52"/>
  <c r="M77" i="52" l="1"/>
  <c r="M69" i="52"/>
  <c r="M61" i="52"/>
  <c r="M55" i="52"/>
  <c r="M51" i="52"/>
  <c r="M47" i="52"/>
  <c r="M27" i="52"/>
  <c r="M19" i="52"/>
  <c r="M11" i="52"/>
  <c r="M6" i="52"/>
  <c r="M87" i="52"/>
  <c r="M83" i="52"/>
  <c r="L81" i="52"/>
  <c r="M75" i="52"/>
  <c r="M67" i="52"/>
  <c r="L65" i="52"/>
  <c r="L53" i="52"/>
  <c r="L49" i="52"/>
  <c r="L45" i="52"/>
  <c r="L41" i="52"/>
  <c r="L37" i="52"/>
  <c r="L33" i="52"/>
  <c r="L29" i="52"/>
  <c r="L25" i="52"/>
  <c r="L21" i="52"/>
  <c r="L17" i="52"/>
  <c r="L13" i="52"/>
  <c r="L9" i="52"/>
  <c r="H81" i="52"/>
  <c r="M81" i="52" s="1"/>
  <c r="L79" i="52"/>
  <c r="M79" i="52" s="1"/>
  <c r="L76" i="52"/>
  <c r="H73" i="52"/>
  <c r="L71" i="52"/>
  <c r="M71" i="52" s="1"/>
  <c r="L68" i="52"/>
  <c r="H65" i="52"/>
  <c r="L63" i="52"/>
  <c r="L54" i="52"/>
  <c r="H53" i="52"/>
  <c r="M53" i="52" s="1"/>
  <c r="L50" i="52"/>
  <c r="H49" i="52"/>
  <c r="L46" i="52"/>
  <c r="H45" i="52"/>
  <c r="M45" i="52" s="1"/>
  <c r="L42" i="52"/>
  <c r="H41" i="52"/>
  <c r="M41" i="52" s="1"/>
  <c r="L38" i="52"/>
  <c r="H37" i="52"/>
  <c r="M37" i="52" s="1"/>
  <c r="L34" i="52"/>
  <c r="H33" i="52"/>
  <c r="L30" i="52"/>
  <c r="H29" i="52"/>
  <c r="M29" i="52" s="1"/>
  <c r="L26" i="52"/>
  <c r="H25" i="52"/>
  <c r="M25" i="52" s="1"/>
  <c r="L22" i="52"/>
  <c r="H21" i="52"/>
  <c r="M21" i="52" s="1"/>
  <c r="L18" i="52"/>
  <c r="H17" i="52"/>
  <c r="L14" i="52"/>
  <c r="H13" i="52"/>
  <c r="M13" i="52" s="1"/>
  <c r="L10" i="52"/>
  <c r="H9" i="52"/>
  <c r="M9" i="52" s="1"/>
  <c r="L6" i="52"/>
  <c r="M63" i="52"/>
  <c r="M39" i="52"/>
  <c r="M59" i="52"/>
  <c r="M43" i="52"/>
  <c r="M35" i="52"/>
  <c r="M31" i="52"/>
  <c r="M23" i="52"/>
  <c r="M15" i="52"/>
  <c r="M7" i="52"/>
  <c r="M89" i="52"/>
  <c r="M85" i="52"/>
  <c r="L73" i="52"/>
  <c r="L88" i="52"/>
  <c r="L86" i="52"/>
  <c r="L84" i="52"/>
  <c r="H88" i="52"/>
  <c r="M88" i="52" s="1"/>
  <c r="H86" i="52"/>
  <c r="H84" i="52"/>
  <c r="M84" i="52" s="1"/>
  <c r="H82" i="52"/>
  <c r="M82" i="52" s="1"/>
  <c r="H80" i="52"/>
  <c r="M80" i="52" s="1"/>
  <c r="H78" i="52"/>
  <c r="M78" i="52" s="1"/>
  <c r="H76" i="52"/>
  <c r="M76" i="52" s="1"/>
  <c r="H74" i="52"/>
  <c r="M74" i="52" s="1"/>
  <c r="H72" i="52"/>
  <c r="M72" i="52" s="1"/>
  <c r="H70" i="52"/>
  <c r="M70" i="52" s="1"/>
  <c r="H68" i="52"/>
  <c r="M68" i="52" s="1"/>
  <c r="H66" i="52"/>
  <c r="M66" i="52" s="1"/>
  <c r="H64" i="52"/>
  <c r="M64" i="52" s="1"/>
  <c r="H62" i="52"/>
  <c r="M62" i="52" s="1"/>
  <c r="M56" i="52"/>
  <c r="M54" i="52"/>
  <c r="M52" i="52"/>
  <c r="M50" i="52"/>
  <c r="M48" i="52"/>
  <c r="M46" i="52"/>
  <c r="M44" i="52"/>
  <c r="M42" i="52"/>
  <c r="M40" i="52"/>
  <c r="M38" i="52"/>
  <c r="M36" i="52"/>
  <c r="M34" i="52"/>
  <c r="M32" i="52"/>
  <c r="M30" i="52"/>
  <c r="M28" i="52"/>
  <c r="M26" i="52"/>
  <c r="M24" i="52"/>
  <c r="M22" i="52"/>
  <c r="M20" i="52"/>
  <c r="M18" i="52"/>
  <c r="M16" i="52"/>
  <c r="M14" i="52"/>
  <c r="M12" i="52"/>
  <c r="M10" i="52"/>
  <c r="M8" i="52"/>
  <c r="L58" i="52"/>
  <c r="H58" i="52"/>
  <c r="M58" i="52" s="1"/>
  <c r="L60" i="52"/>
  <c r="H60" i="52"/>
  <c r="M60" i="52" s="1"/>
  <c r="L57" i="52"/>
  <c r="H57" i="52"/>
  <c r="M57" i="52" s="1"/>
  <c r="G7" i="38"/>
  <c r="G33" i="29"/>
  <c r="F33" i="29"/>
  <c r="E33" i="29"/>
  <c r="D33" i="29"/>
  <c r="G32" i="29"/>
  <c r="F32" i="29"/>
  <c r="E32" i="29"/>
  <c r="D32" i="29"/>
  <c r="G31" i="29"/>
  <c r="F31" i="29"/>
  <c r="E31" i="29"/>
  <c r="D31" i="29"/>
  <c r="G30" i="29"/>
  <c r="F30" i="29"/>
  <c r="E30" i="29"/>
  <c r="D30" i="29"/>
  <c r="G29" i="29"/>
  <c r="F29" i="29"/>
  <c r="E29" i="29"/>
  <c r="D29" i="29"/>
  <c r="G28" i="29"/>
  <c r="F28" i="29"/>
  <c r="E28" i="29"/>
  <c r="D28" i="29"/>
  <c r="D14" i="35"/>
  <c r="D13" i="35"/>
  <c r="D12" i="35"/>
  <c r="D11" i="35"/>
  <c r="D10" i="35"/>
  <c r="D9" i="35"/>
  <c r="D8" i="35"/>
  <c r="D7" i="35"/>
  <c r="D6" i="35"/>
  <c r="D5" i="35"/>
  <c r="D4" i="35"/>
  <c r="D21" i="34"/>
  <c r="D20" i="34"/>
  <c r="D19" i="34"/>
  <c r="D18" i="34"/>
  <c r="D17" i="34"/>
  <c r="D16" i="34"/>
  <c r="D15" i="34"/>
  <c r="D14" i="34"/>
  <c r="D12" i="34"/>
  <c r="D11" i="34"/>
  <c r="D10" i="34"/>
  <c r="D9" i="34"/>
  <c r="D8" i="34"/>
  <c r="D7" i="34"/>
  <c r="D6" i="34"/>
  <c r="D5" i="34"/>
  <c r="D4" i="34"/>
  <c r="F22" i="33"/>
  <c r="E22" i="33"/>
  <c r="F21" i="33"/>
  <c r="E21" i="33"/>
  <c r="F20" i="33"/>
  <c r="E20" i="33"/>
  <c r="F19" i="33"/>
  <c r="E19" i="33"/>
  <c r="F18" i="33"/>
  <c r="E18" i="33"/>
  <c r="F17" i="33"/>
  <c r="E17" i="33"/>
  <c r="F16" i="33"/>
  <c r="E16" i="33"/>
  <c r="F15" i="33"/>
  <c r="E15" i="33"/>
  <c r="F14" i="33"/>
  <c r="E14" i="33"/>
  <c r="F13" i="33"/>
  <c r="E13" i="33"/>
  <c r="F12" i="33"/>
  <c r="E12" i="33"/>
  <c r="F11" i="33"/>
  <c r="E11" i="33"/>
  <c r="F10" i="33"/>
  <c r="E10" i="33"/>
  <c r="F9" i="33"/>
  <c r="E9" i="33"/>
  <c r="F8" i="33"/>
  <c r="E8" i="33"/>
  <c r="F7" i="33"/>
  <c r="E7" i="33"/>
  <c r="F6" i="33"/>
  <c r="E6" i="33"/>
  <c r="F5" i="33"/>
  <c r="E5" i="33"/>
  <c r="F4" i="33"/>
  <c r="E4" i="33"/>
  <c r="F27" i="32"/>
  <c r="F26" i="32"/>
  <c r="F25" i="32"/>
  <c r="F24" i="32"/>
  <c r="F23" i="32"/>
  <c r="F22" i="32"/>
  <c r="F21" i="32"/>
  <c r="F20" i="32"/>
  <c r="F19" i="32"/>
  <c r="F18" i="32"/>
  <c r="F17" i="32"/>
  <c r="F16" i="32"/>
  <c r="F15" i="32"/>
  <c r="F14" i="32"/>
  <c r="F13" i="32"/>
  <c r="F12" i="32"/>
  <c r="F11" i="32"/>
  <c r="F10" i="32"/>
  <c r="F9" i="32"/>
  <c r="F8" i="32"/>
  <c r="F7" i="32"/>
  <c r="F6" i="32"/>
  <c r="F5" i="32"/>
  <c r="E20" i="31"/>
  <c r="D20" i="31"/>
  <c r="C20" i="31"/>
  <c r="B20" i="31"/>
  <c r="F19" i="31"/>
  <c r="F18" i="31"/>
  <c r="F17" i="31"/>
  <c r="F16" i="31"/>
  <c r="F15" i="31"/>
  <c r="F14" i="31"/>
  <c r="F13" i="31"/>
  <c r="F12" i="31"/>
  <c r="F11" i="31"/>
  <c r="F10" i="31"/>
  <c r="F9" i="31"/>
  <c r="F8" i="31"/>
  <c r="F7" i="31"/>
  <c r="F6" i="31"/>
  <c r="F5" i="31"/>
  <c r="M86" i="52" l="1"/>
  <c r="M17" i="52"/>
  <c r="M33" i="52"/>
  <c r="M49" i="52"/>
  <c r="M73" i="52"/>
  <c r="F20" i="31"/>
  <c r="M65" i="52"/>
  <c r="F4" i="14"/>
  <c r="F5" i="14"/>
  <c r="F6" i="14"/>
  <c r="F7" i="14"/>
  <c r="F8" i="14"/>
  <c r="F9" i="14"/>
  <c r="F10" i="14"/>
  <c r="F11" i="14"/>
  <c r="F12" i="14"/>
  <c r="F13" i="14"/>
  <c r="B14" i="14"/>
  <c r="C14" i="14"/>
  <c r="F14" i="14" s="1"/>
  <c r="D14" i="14"/>
  <c r="E14" i="14"/>
  <c r="H13" i="10" l="1"/>
  <c r="H14" i="10"/>
  <c r="H15" i="10"/>
  <c r="H16" i="10"/>
  <c r="H17" i="10"/>
  <c r="H18" i="10"/>
  <c r="H19" i="10"/>
  <c r="H20" i="10"/>
  <c r="H21" i="10"/>
  <c r="H22" i="10"/>
  <c r="H23" i="10"/>
  <c r="H24" i="10"/>
  <c r="H25" i="10"/>
  <c r="F26" i="10"/>
  <c r="G26" i="10"/>
  <c r="H26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박은정</author>
  </authors>
  <commentList>
    <comment ref="D7" authorId="0" shapeId="0" xr:uid="{00000000-0006-0000-0100-000001000000}">
      <text>
        <r>
          <rPr>
            <b/>
            <sz val="9"/>
            <color indexed="81"/>
            <rFont val="굴림"/>
            <family val="3"/>
            <charset val="129"/>
          </rPr>
          <t>박은정:</t>
        </r>
        <r>
          <rPr>
            <sz val="9"/>
            <color indexed="81"/>
            <rFont val="굴림"/>
            <family val="3"/>
            <charset val="129"/>
          </rPr>
          <t xml:space="preserve">
메모장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3" authorId="0" shapeId="0" xr:uid="{00000000-0006-0000-27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index
match
</t>
        </r>
      </text>
    </comment>
  </commentList>
</comments>
</file>

<file path=xl/sharedStrings.xml><?xml version="1.0" encoding="utf-8"?>
<sst xmlns="http://schemas.openxmlformats.org/spreadsheetml/2006/main" count="1784" uniqueCount="1345">
  <si>
    <t>1사분기</t>
    <phoneticPr fontId="7" type="noConversion"/>
  </si>
  <si>
    <t>2사분기</t>
  </si>
  <si>
    <t>3사분기</t>
  </si>
  <si>
    <t>4사분기</t>
  </si>
  <si>
    <t>합계</t>
    <phoneticPr fontId="7" type="noConversion"/>
  </si>
  <si>
    <t>영업1팀</t>
    <phoneticPr fontId="7" type="noConversion"/>
  </si>
  <si>
    <t>영업2팀</t>
  </si>
  <si>
    <t>영업3팀</t>
  </si>
  <si>
    <t>영업4팀</t>
  </si>
  <si>
    <t>영업5팀</t>
  </si>
  <si>
    <t>영업6팀</t>
  </si>
  <si>
    <t>영업7팀</t>
  </si>
  <si>
    <t>영업8팀</t>
  </si>
  <si>
    <t>영업9팀</t>
  </si>
  <si>
    <t>영업10팀</t>
  </si>
  <si>
    <t>수량</t>
    <phoneticPr fontId="7" type="noConversion"/>
  </si>
  <si>
    <t xml:space="preserve">김  선  남      (인)        </t>
    <phoneticPr fontId="17" type="noConversion"/>
  </si>
  <si>
    <t>구매의뢰자</t>
    <phoneticPr fontId="17" type="noConversion"/>
  </si>
  <si>
    <t>당사 지정장소</t>
    <phoneticPr fontId="7" type="noConversion"/>
  </si>
  <si>
    <t>인도장소</t>
    <phoneticPr fontId="17" type="noConversion"/>
  </si>
  <si>
    <t>완납일자</t>
    <phoneticPr fontId="17" type="noConversion"/>
  </si>
  <si>
    <t>납품기간</t>
    <phoneticPr fontId="17" type="noConversion"/>
  </si>
  <si>
    <t>후불</t>
    <phoneticPr fontId="7" type="noConversion"/>
  </si>
  <si>
    <t>지불방법</t>
    <phoneticPr fontId="17" type="noConversion"/>
  </si>
  <si>
    <t>발주일자</t>
    <phoneticPr fontId="17" type="noConversion"/>
  </si>
  <si>
    <t>011-200-2000</t>
    <phoneticPr fontId="7" type="noConversion"/>
  </si>
  <si>
    <t>업무용</t>
    <phoneticPr fontId="7" type="noConversion"/>
  </si>
  <si>
    <t>사용목적</t>
    <phoneticPr fontId="17" type="noConversion"/>
  </si>
  <si>
    <t>07-10034</t>
    <phoneticPr fontId="7" type="noConversion"/>
  </si>
  <si>
    <t>발주번호</t>
    <phoneticPr fontId="17" type="noConversion"/>
  </si>
  <si>
    <t>홍길동</t>
    <phoneticPr fontId="7" type="noConversion"/>
  </si>
  <si>
    <t>납품자
(TEL)</t>
    <phoneticPr fontId="17" type="noConversion"/>
  </si>
  <si>
    <t>총무팀</t>
    <phoneticPr fontId="7" type="noConversion"/>
  </si>
  <si>
    <t>구입요구처</t>
    <phoneticPr fontId="17" type="noConversion"/>
  </si>
  <si>
    <t>대표이사</t>
    <phoneticPr fontId="7" type="noConversion"/>
  </si>
  <si>
    <t>부장</t>
    <phoneticPr fontId="7" type="noConversion"/>
  </si>
  <si>
    <t>과장</t>
    <phoneticPr fontId="7" type="noConversion"/>
  </si>
  <si>
    <t>담당</t>
    <phoneticPr fontId="7" type="noConversion"/>
  </si>
  <si>
    <t>특기사항</t>
    <phoneticPr fontId="17" type="noConversion"/>
  </si>
  <si>
    <t>합      계</t>
    <phoneticPr fontId="17" type="noConversion"/>
  </si>
  <si>
    <t>ea</t>
    <phoneticPr fontId="7" type="noConversion"/>
  </si>
  <si>
    <t>잉크카드리지(black)</t>
    <phoneticPr fontId="7" type="noConversion"/>
  </si>
  <si>
    <t>프린터</t>
    <phoneticPr fontId="7" type="noConversion"/>
  </si>
  <si>
    <t>이동디스크</t>
    <phoneticPr fontId="7" type="noConversion"/>
  </si>
  <si>
    <t>가방</t>
    <phoneticPr fontId="7" type="noConversion"/>
  </si>
  <si>
    <t>ea</t>
    <phoneticPr fontId="17" type="noConversion"/>
  </si>
  <si>
    <t>Notebook</t>
    <phoneticPr fontId="7" type="noConversion"/>
  </si>
  <si>
    <t>비고</t>
    <phoneticPr fontId="17" type="noConversion"/>
  </si>
  <si>
    <t>금액</t>
    <phoneticPr fontId="17" type="noConversion"/>
  </si>
  <si>
    <t>단가</t>
    <phoneticPr fontId="17" type="noConversion"/>
  </si>
  <si>
    <t>수량</t>
    <phoneticPr fontId="17" type="noConversion"/>
  </si>
  <si>
    <t>단위</t>
    <phoneticPr fontId="17" type="noConversion"/>
  </si>
  <si>
    <t>규격</t>
    <phoneticPr fontId="17" type="noConversion"/>
  </si>
  <si>
    <t>품목</t>
    <phoneticPr fontId="17" type="noConversion"/>
  </si>
  <si>
    <t>번호</t>
    <phoneticPr fontId="17" type="noConversion"/>
  </si>
  <si>
    <t>구   매   품   의   서</t>
    <phoneticPr fontId="17" type="noConversion"/>
  </si>
  <si>
    <t>이나라</t>
    <phoneticPr fontId="7" type="noConversion"/>
  </si>
  <si>
    <t>C</t>
    <phoneticPr fontId="7" type="noConversion"/>
  </si>
  <si>
    <t>무</t>
    <phoneticPr fontId="7" type="noConversion"/>
  </si>
  <si>
    <t>영업부</t>
    <phoneticPr fontId="7" type="noConversion"/>
  </si>
  <si>
    <t>사원</t>
    <phoneticPr fontId="7" type="noConversion"/>
  </si>
  <si>
    <t>남</t>
    <phoneticPr fontId="7" type="noConversion"/>
  </si>
  <si>
    <t>김만석</t>
    <phoneticPr fontId="7" type="noConversion"/>
  </si>
  <si>
    <t>B</t>
    <phoneticPr fontId="7" type="noConversion"/>
  </si>
  <si>
    <t>총무팀</t>
  </si>
  <si>
    <t>대리</t>
    <phoneticPr fontId="7" type="noConversion"/>
  </si>
  <si>
    <t>최성수</t>
    <phoneticPr fontId="7" type="noConversion"/>
  </si>
  <si>
    <t>기획실</t>
    <phoneticPr fontId="7" type="noConversion"/>
  </si>
  <si>
    <t>부장</t>
    <phoneticPr fontId="7" type="noConversion"/>
  </si>
  <si>
    <t>여</t>
    <phoneticPr fontId="7" type="noConversion"/>
  </si>
  <si>
    <t>이나라</t>
    <phoneticPr fontId="7" type="noConversion"/>
  </si>
  <si>
    <t>이철중</t>
    <phoneticPr fontId="7" type="noConversion"/>
  </si>
  <si>
    <t>A</t>
    <phoneticPr fontId="7" type="noConversion"/>
  </si>
  <si>
    <t>인사부</t>
    <phoneticPr fontId="7" type="noConversion"/>
  </si>
  <si>
    <t>차장</t>
    <phoneticPr fontId="7" type="noConversion"/>
  </si>
  <si>
    <t>김하늘</t>
    <phoneticPr fontId="7" type="noConversion"/>
  </si>
  <si>
    <t>박나리</t>
    <phoneticPr fontId="7" type="noConversion"/>
  </si>
  <si>
    <t>유</t>
    <phoneticPr fontId="7" type="noConversion"/>
  </si>
  <si>
    <t>손우열</t>
    <phoneticPr fontId="7" type="noConversion"/>
  </si>
  <si>
    <t>과장</t>
    <phoneticPr fontId="7" type="noConversion"/>
  </si>
  <si>
    <t>김수미</t>
    <phoneticPr fontId="7" type="noConversion"/>
  </si>
  <si>
    <t>이미혜</t>
    <phoneticPr fontId="7" type="noConversion"/>
  </si>
  <si>
    <t>강성수</t>
    <phoneticPr fontId="7" type="noConversion"/>
  </si>
  <si>
    <t>이진우</t>
    <phoneticPr fontId="7" type="noConversion"/>
  </si>
  <si>
    <t>이남우</t>
    <phoneticPr fontId="7" type="noConversion"/>
  </si>
  <si>
    <t>고과등급</t>
    <phoneticPr fontId="7" type="noConversion"/>
  </si>
  <si>
    <t>경력</t>
    <phoneticPr fontId="7" type="noConversion"/>
  </si>
  <si>
    <t>기본급</t>
    <phoneticPr fontId="7" type="noConversion"/>
  </si>
  <si>
    <t>부서</t>
    <phoneticPr fontId="7" type="noConversion"/>
  </si>
  <si>
    <t>직책</t>
    <phoneticPr fontId="7" type="noConversion"/>
  </si>
  <si>
    <t>입사일</t>
    <phoneticPr fontId="7" type="noConversion"/>
  </si>
  <si>
    <t>성별</t>
    <phoneticPr fontId="7" type="noConversion"/>
  </si>
  <si>
    <t>이름</t>
    <phoneticPr fontId="7" type="noConversion"/>
  </si>
  <si>
    <t>사원번호</t>
    <phoneticPr fontId="7" type="noConversion"/>
  </si>
  <si>
    <t>이</t>
    <phoneticPr fontId="7" type="noConversion"/>
  </si>
  <si>
    <t>므</t>
    <phoneticPr fontId="7" type="noConversion"/>
  </si>
  <si>
    <t>어</t>
    <phoneticPr fontId="7" type="noConversion"/>
  </si>
  <si>
    <t>우</t>
    <phoneticPr fontId="7" type="noConversion"/>
  </si>
  <si>
    <t>님</t>
    <phoneticPr fontId="7" type="noConversion"/>
  </si>
  <si>
    <t>뮤</t>
    <phoneticPr fontId="7" type="noConversion"/>
  </si>
  <si>
    <t>냠</t>
    <phoneticPr fontId="7" type="noConversion"/>
  </si>
  <si>
    <t>합계</t>
    <phoneticPr fontId="7" type="noConversion"/>
  </si>
  <si>
    <t>1사분기</t>
    <phoneticPr fontId="7" type="noConversion"/>
  </si>
  <si>
    <t>영업1팀</t>
    <phoneticPr fontId="7" type="noConversion"/>
  </si>
  <si>
    <t>부서</t>
    <phoneticPr fontId="7" type="noConversion"/>
  </si>
  <si>
    <t>영업부 2009년 판매 실적표</t>
    <phoneticPr fontId="7" type="noConversion"/>
  </si>
  <si>
    <t>성명</t>
    <phoneticPr fontId="1" type="noConversion"/>
  </si>
  <si>
    <t>E</t>
    <phoneticPr fontId="7" type="noConversion"/>
  </si>
  <si>
    <t>D</t>
    <phoneticPr fontId="7" type="noConversion"/>
  </si>
  <si>
    <t>판매금액</t>
    <phoneticPr fontId="7" type="noConversion"/>
  </si>
  <si>
    <t>단가</t>
    <phoneticPr fontId="7" type="noConversion"/>
  </si>
  <si>
    <t>제품</t>
    <phoneticPr fontId="7" type="noConversion"/>
  </si>
  <si>
    <t>인상</t>
    <phoneticPr fontId="7" type="noConversion"/>
  </si>
  <si>
    <t>운임</t>
    <phoneticPr fontId="7" type="noConversion"/>
  </si>
  <si>
    <t>인상율</t>
    <phoneticPr fontId="7" type="noConversion"/>
  </si>
  <si>
    <t>영업15팀</t>
  </si>
  <si>
    <t>영업14팀</t>
  </si>
  <si>
    <t>영업13팀</t>
  </si>
  <si>
    <t>영업12팀</t>
  </si>
  <si>
    <t>영업11팀</t>
  </si>
  <si>
    <t>분기별 판매수량</t>
    <phoneticPr fontId="7" type="noConversion"/>
  </si>
  <si>
    <t>홍철진</t>
    <phoneticPr fontId="1" type="noConversion"/>
  </si>
  <si>
    <t>민수진</t>
    <phoneticPr fontId="1" type="noConversion"/>
  </si>
  <si>
    <t>전상열</t>
    <phoneticPr fontId="1" type="noConversion"/>
  </si>
  <si>
    <t>김옥희</t>
    <phoneticPr fontId="1" type="noConversion"/>
  </si>
  <si>
    <t>최남주</t>
    <phoneticPr fontId="1" type="noConversion"/>
  </si>
  <si>
    <t>강미옥</t>
    <phoneticPr fontId="1" type="noConversion"/>
  </si>
  <si>
    <t>박희정</t>
    <phoneticPr fontId="1" type="noConversion"/>
  </si>
  <si>
    <t>남주희</t>
    <phoneticPr fontId="1" type="noConversion"/>
  </si>
  <si>
    <t>이성철</t>
    <phoneticPr fontId="1" type="noConversion"/>
  </si>
  <si>
    <t>총금액(Day)</t>
    <phoneticPr fontId="1" type="noConversion"/>
  </si>
  <si>
    <t>야간시급</t>
    <phoneticPr fontId="1" type="noConversion"/>
  </si>
  <si>
    <t>주간시급</t>
    <phoneticPr fontId="1" type="noConversion"/>
  </si>
  <si>
    <t>야간(H)</t>
    <phoneticPr fontId="1" type="noConversion"/>
  </si>
  <si>
    <t>주간(H)</t>
    <phoneticPr fontId="1" type="noConversion"/>
  </si>
  <si>
    <t>시간제 근무 비용표</t>
    <phoneticPr fontId="1" type="noConversion"/>
  </si>
  <si>
    <t xml:space="preserve">         할인율
가격</t>
    <phoneticPr fontId="7" type="noConversion"/>
  </si>
  <si>
    <t>할인율에 따른 가격표</t>
    <phoneticPr fontId="7" type="noConversion"/>
  </si>
  <si>
    <t>동작</t>
    <phoneticPr fontId="7" type="noConversion"/>
  </si>
  <si>
    <t>강동</t>
    <phoneticPr fontId="7" type="noConversion"/>
  </si>
  <si>
    <t>마포</t>
    <phoneticPr fontId="7" type="noConversion"/>
  </si>
  <si>
    <t>강남</t>
    <phoneticPr fontId="7" type="noConversion"/>
  </si>
  <si>
    <t>최은지</t>
  </si>
  <si>
    <t>영등포</t>
    <phoneticPr fontId="7" type="noConversion"/>
  </si>
  <si>
    <t>종로</t>
    <phoneticPr fontId="7" type="noConversion"/>
  </si>
  <si>
    <t>서초</t>
    <phoneticPr fontId="7" type="noConversion"/>
  </si>
  <si>
    <t>서대문</t>
    <phoneticPr fontId="7" type="noConversion"/>
  </si>
  <si>
    <t>입력값</t>
    <phoneticPr fontId="7" type="noConversion"/>
  </si>
  <si>
    <t>일련번호</t>
    <phoneticPr fontId="7" type="noConversion"/>
  </si>
  <si>
    <t>카드번호</t>
    <phoneticPr fontId="7" type="noConversion"/>
  </si>
  <si>
    <t>금액(천단위구분)</t>
    <phoneticPr fontId="7" type="noConversion"/>
  </si>
  <si>
    <t>금액(원)</t>
    <phoneticPr fontId="7" type="noConversion"/>
  </si>
  <si>
    <t>단위(천원)</t>
    <phoneticPr fontId="7" type="noConversion"/>
  </si>
  <si>
    <t>단위(백만원)</t>
    <phoneticPr fontId="7" type="noConversion"/>
  </si>
  <si>
    <t>종목명</t>
    <phoneticPr fontId="7" type="noConversion"/>
  </si>
  <si>
    <t>등락율</t>
    <phoneticPr fontId="7" type="noConversion"/>
  </si>
  <si>
    <t>대상홀딩스2우B</t>
  </si>
  <si>
    <t>대원강업</t>
  </si>
  <si>
    <t>동방아그우</t>
  </si>
  <si>
    <t>동부일렉트로닉</t>
  </si>
  <si>
    <t>명성</t>
  </si>
  <si>
    <t>삼일제약</t>
  </si>
  <si>
    <t>삼화전자</t>
  </si>
  <si>
    <t>성창기업</t>
  </si>
  <si>
    <t>세방2우B</t>
  </si>
  <si>
    <t>세우글로벌우</t>
  </si>
  <si>
    <t>에쓰씨엔지니어</t>
  </si>
  <si>
    <t>오리엔트바이오</t>
  </si>
  <si>
    <t>청호전자통신</t>
  </si>
  <si>
    <t>태평양제우</t>
  </si>
  <si>
    <t>팬택앤큐리텔</t>
  </si>
  <si>
    <t>한익스프레스</t>
  </si>
  <si>
    <t>C&amp;상선</t>
  </si>
  <si>
    <t>CJ</t>
  </si>
  <si>
    <t>지역번호</t>
    <phoneticPr fontId="7" type="noConversion"/>
  </si>
  <si>
    <t>기업평가</t>
    <phoneticPr fontId="7" type="noConversion"/>
  </si>
  <si>
    <t>금액(한자)</t>
    <phoneticPr fontId="7" type="noConversion"/>
  </si>
  <si>
    <t>금액(한글)</t>
    <phoneticPr fontId="7" type="noConversion"/>
  </si>
  <si>
    <t>고객성명</t>
    <phoneticPr fontId="7" type="noConversion"/>
  </si>
  <si>
    <t>전화번호</t>
    <phoneticPr fontId="7" type="noConversion"/>
  </si>
  <si>
    <t>333-4123</t>
    <phoneticPr fontId="7" type="noConversion"/>
  </si>
  <si>
    <t>333-4123</t>
    <phoneticPr fontId="7" type="noConversion"/>
  </si>
  <si>
    <t>김수남</t>
    <phoneticPr fontId="7" type="noConversion"/>
  </si>
  <si>
    <t>555-3560</t>
    <phoneticPr fontId="7" type="noConversion"/>
  </si>
  <si>
    <t>이철수</t>
    <phoneticPr fontId="7" type="noConversion"/>
  </si>
  <si>
    <t>3250-4560</t>
    <phoneticPr fontId="7" type="noConversion"/>
  </si>
  <si>
    <t>요일</t>
    <phoneticPr fontId="7" type="noConversion"/>
  </si>
  <si>
    <t>일(요일)</t>
    <phoneticPr fontId="7" type="noConversion"/>
  </si>
  <si>
    <t>시작일</t>
    <phoneticPr fontId="7" type="noConversion"/>
  </si>
  <si>
    <t>종료일</t>
    <phoneticPr fontId="7" type="noConversion"/>
  </si>
  <si>
    <t>누적기간</t>
    <phoneticPr fontId="7" type="noConversion"/>
  </si>
  <si>
    <t>누적(시)</t>
    <phoneticPr fontId="7" type="noConversion"/>
  </si>
  <si>
    <t>누적(분)</t>
    <phoneticPr fontId="7" type="noConversion"/>
  </si>
  <si>
    <t>누적(초)</t>
    <phoneticPr fontId="7" type="noConversion"/>
  </si>
  <si>
    <t>팀별 연간 판매 실적</t>
    <phoneticPr fontId="7" type="noConversion"/>
  </si>
  <si>
    <t>인사고과 평가표</t>
    <phoneticPr fontId="17" type="noConversion"/>
  </si>
  <si>
    <t>성명</t>
    <phoneticPr fontId="17" type="noConversion"/>
  </si>
  <si>
    <t>업적평가(50)</t>
    <phoneticPr fontId="17" type="noConversion"/>
  </si>
  <si>
    <t>능력평가(50)</t>
    <phoneticPr fontId="17" type="noConversion"/>
  </si>
  <si>
    <t>고과점수</t>
    <phoneticPr fontId="17" type="noConversion"/>
  </si>
  <si>
    <t>업무성과</t>
    <phoneticPr fontId="17" type="noConversion"/>
  </si>
  <si>
    <t>기여도</t>
    <phoneticPr fontId="17" type="noConversion"/>
  </si>
  <si>
    <t>업무수행</t>
    <phoneticPr fontId="17" type="noConversion"/>
  </si>
  <si>
    <t>자기계발</t>
    <phoneticPr fontId="17" type="noConversion"/>
  </si>
  <si>
    <t>박민중</t>
    <phoneticPr fontId="7" type="noConversion"/>
  </si>
  <si>
    <t>김송인</t>
    <phoneticPr fontId="7" type="noConversion"/>
  </si>
  <si>
    <t>정수남</t>
    <phoneticPr fontId="7" type="noConversion"/>
  </si>
  <si>
    <t>이명수</t>
    <phoneticPr fontId="7" type="noConversion"/>
  </si>
  <si>
    <t>박상중</t>
    <phoneticPr fontId="7" type="noConversion"/>
  </si>
  <si>
    <t>나문이</t>
    <phoneticPr fontId="7" type="noConversion"/>
  </si>
  <si>
    <t>마상태</t>
    <phoneticPr fontId="7" type="noConversion"/>
  </si>
  <si>
    <t>이남주</t>
    <phoneticPr fontId="7" type="noConversion"/>
  </si>
  <si>
    <t>김수철</t>
    <phoneticPr fontId="7" type="noConversion"/>
  </si>
  <si>
    <t>김희정</t>
    <phoneticPr fontId="7" type="noConversion"/>
  </si>
  <si>
    <t>전미수</t>
    <phoneticPr fontId="7" type="noConversion"/>
  </si>
  <si>
    <t>이미현</t>
    <phoneticPr fontId="7" type="noConversion"/>
  </si>
  <si>
    <t>정지수</t>
    <phoneticPr fontId="7" type="noConversion"/>
  </si>
  <si>
    <t>이지헌</t>
    <phoneticPr fontId="7" type="noConversion"/>
  </si>
  <si>
    <t>송선아</t>
    <phoneticPr fontId="7" type="noConversion"/>
  </si>
  <si>
    <t>이승철</t>
    <phoneticPr fontId="7" type="noConversion"/>
  </si>
  <si>
    <t>강송구</t>
    <phoneticPr fontId="7" type="noConversion"/>
  </si>
  <si>
    <t>신입사원 평가 점수표</t>
    <phoneticPr fontId="7" type="noConversion"/>
  </si>
  <si>
    <t>1차서류</t>
    <phoneticPr fontId="7" type="noConversion"/>
  </si>
  <si>
    <t>2차필기</t>
    <phoneticPr fontId="7" type="noConversion"/>
  </si>
  <si>
    <t>3차면접</t>
    <phoneticPr fontId="7" type="noConversion"/>
  </si>
  <si>
    <t>총점</t>
    <phoneticPr fontId="7" type="noConversion"/>
  </si>
  <si>
    <t>평균</t>
    <phoneticPr fontId="7" type="noConversion"/>
  </si>
  <si>
    <t>제품별 재고 비교표</t>
    <phoneticPr fontId="1" type="noConversion"/>
  </si>
  <si>
    <t>생산량</t>
    <phoneticPr fontId="7" type="noConversion"/>
  </si>
  <si>
    <t>판매량</t>
    <phoneticPr fontId="7" type="noConversion"/>
  </si>
  <si>
    <t>재고 추이</t>
    <phoneticPr fontId="7" type="noConversion"/>
  </si>
  <si>
    <t>A제품</t>
  </si>
  <si>
    <t>B제품</t>
  </si>
  <si>
    <t>C제품</t>
  </si>
  <si>
    <t>D제품</t>
  </si>
  <si>
    <t>E제품</t>
  </si>
  <si>
    <t>F제품</t>
  </si>
  <si>
    <t>G제품</t>
  </si>
  <si>
    <t>H제품</t>
  </si>
  <si>
    <t>I제품</t>
  </si>
  <si>
    <t>J제품</t>
    <phoneticPr fontId="7" type="noConversion"/>
  </si>
  <si>
    <t>K제품</t>
    <phoneticPr fontId="7" type="noConversion"/>
  </si>
  <si>
    <t>L제품</t>
    <phoneticPr fontId="7" type="noConversion"/>
  </si>
  <si>
    <t>M제품</t>
    <phoneticPr fontId="7" type="noConversion"/>
  </si>
  <si>
    <t>N제품</t>
    <phoneticPr fontId="7" type="noConversion"/>
  </si>
  <si>
    <t>O제품</t>
    <phoneticPr fontId="7" type="noConversion"/>
  </si>
  <si>
    <t>P제품</t>
    <phoneticPr fontId="7" type="noConversion"/>
  </si>
  <si>
    <t>Q제품</t>
    <phoneticPr fontId="7" type="noConversion"/>
  </si>
  <si>
    <t>R제품</t>
    <phoneticPr fontId="7" type="noConversion"/>
  </si>
  <si>
    <t>제품별 판매율 비교표</t>
    <phoneticPr fontId="1" type="noConversion"/>
  </si>
  <si>
    <t>판매율</t>
    <phoneticPr fontId="7" type="noConversion"/>
  </si>
  <si>
    <t>S제품</t>
    <phoneticPr fontId="1" type="noConversion"/>
  </si>
  <si>
    <t>K제품</t>
    <phoneticPr fontId="1" type="noConversion"/>
  </si>
  <si>
    <t>H제품</t>
    <phoneticPr fontId="1" type="noConversion"/>
  </si>
  <si>
    <t>I제품</t>
    <phoneticPr fontId="1" type="noConversion"/>
  </si>
  <si>
    <t>J제품</t>
    <phoneticPr fontId="1" type="noConversion"/>
  </si>
  <si>
    <t>종목별 전일 대비 등락 현황</t>
    <phoneticPr fontId="7" type="noConversion"/>
  </si>
  <si>
    <t>No</t>
  </si>
  <si>
    <t>종목명</t>
  </si>
  <si>
    <t>현재가</t>
  </si>
  <si>
    <t>전일대비</t>
  </si>
  <si>
    <t>등락율</t>
  </si>
  <si>
    <t>거래량</t>
  </si>
  <si>
    <t>아이브릿지</t>
  </si>
  <si>
    <t>성문전자우</t>
  </si>
  <si>
    <t>성안</t>
  </si>
  <si>
    <t>삼화페인트</t>
  </si>
  <si>
    <t>가온전선</t>
  </si>
  <si>
    <t>표시 형식</t>
    <phoneticPr fontId="7" type="noConversion"/>
  </si>
  <si>
    <t>표시 형식 적용</t>
    <phoneticPr fontId="7" type="noConversion"/>
  </si>
  <si>
    <t>일반</t>
    <phoneticPr fontId="7" type="noConversion"/>
  </si>
  <si>
    <t>숫자</t>
    <phoneticPr fontId="7" type="noConversion"/>
  </si>
  <si>
    <t>통화</t>
    <phoneticPr fontId="7" type="noConversion"/>
  </si>
  <si>
    <t>회계</t>
    <phoneticPr fontId="7" type="noConversion"/>
  </si>
  <si>
    <t>간단한 날짜</t>
    <phoneticPr fontId="7" type="noConversion"/>
  </si>
  <si>
    <t>자세한 날자</t>
    <phoneticPr fontId="7" type="noConversion"/>
  </si>
  <si>
    <t>시간</t>
    <phoneticPr fontId="7" type="noConversion"/>
  </si>
  <si>
    <t>백분율</t>
    <phoneticPr fontId="7" type="noConversion"/>
  </si>
  <si>
    <t>분수</t>
    <phoneticPr fontId="7" type="noConversion"/>
  </si>
  <si>
    <t>지수</t>
    <phoneticPr fontId="7" type="noConversion"/>
  </si>
  <si>
    <t>텍스트</t>
    <phoneticPr fontId="7" type="noConversion"/>
  </si>
  <si>
    <t>숫자 표시 형식</t>
    <phoneticPr fontId="7" type="noConversion"/>
  </si>
  <si>
    <t>소수 자릿수</t>
    <phoneticPr fontId="7" type="noConversion"/>
  </si>
  <si>
    <t>천단위 구분 기호</t>
    <phoneticPr fontId="7" type="noConversion"/>
  </si>
  <si>
    <t>음수
(천단위 구분 기호)</t>
    <phoneticPr fontId="7" type="noConversion"/>
  </si>
  <si>
    <t>통화 유형</t>
    <phoneticPr fontId="7" type="noConversion"/>
  </si>
  <si>
    <t>통화 유형 적용</t>
    <phoneticPr fontId="7" type="noConversion"/>
  </si>
  <si>
    <t>\ 한국어</t>
    <phoneticPr fontId="7" type="noConversion"/>
  </si>
  <si>
    <t>$ 영어(미국)</t>
    <phoneticPr fontId="7" type="noConversion"/>
  </si>
  <si>
    <t>영어(영국)</t>
    <phoneticPr fontId="7" type="noConversion"/>
  </si>
  <si>
    <r>
      <rPr>
        <sz val="11"/>
        <color theme="1"/>
        <rFont val="맑은 고딕"/>
        <family val="2"/>
        <charset val="129"/>
        <scheme val="minor"/>
      </rPr>
      <t>€</t>
    </r>
    <r>
      <rPr>
        <sz val="11"/>
        <color theme="1"/>
        <rFont val="맑은 고딕"/>
        <family val="3"/>
        <charset val="129"/>
        <scheme val="minor"/>
      </rPr>
      <t xml:space="preserve"> 유로</t>
    </r>
    <phoneticPr fontId="7" type="noConversion"/>
  </si>
  <si>
    <t>¥ 일본어</t>
    <phoneticPr fontId="7" type="noConversion"/>
  </si>
  <si>
    <t>¥ 중국어</t>
    <phoneticPr fontId="7" type="noConversion"/>
  </si>
  <si>
    <t>날짜 표시 형식</t>
    <phoneticPr fontId="7" type="noConversion"/>
  </si>
  <si>
    <t>년-월-일</t>
    <phoneticPr fontId="7" type="noConversion"/>
  </si>
  <si>
    <t>년-월-일 요일</t>
    <phoneticPr fontId="7" type="noConversion"/>
  </si>
  <si>
    <t>년 월 일</t>
    <phoneticPr fontId="7" type="noConversion"/>
  </si>
  <si>
    <t>年 月 日</t>
    <phoneticPr fontId="7" type="noConversion"/>
  </si>
  <si>
    <t>년 월</t>
    <phoneticPr fontId="7" type="noConversion"/>
  </si>
  <si>
    <t>월 일</t>
    <phoneticPr fontId="7" type="noConversion"/>
  </si>
  <si>
    <t>기타 표시 형식</t>
    <phoneticPr fontId="7" type="noConversion"/>
  </si>
  <si>
    <t>우편번호</t>
  </si>
  <si>
    <t>전화번호(국번4자리)</t>
  </si>
  <si>
    <t>전화번호(국번3자리)</t>
  </si>
  <si>
    <t>주민등록번호</t>
  </si>
  <si>
    <t>숫자(한자)</t>
  </si>
  <si>
    <t>숫자(한자-갖은자)</t>
  </si>
  <si>
    <t>숫자(한글)</t>
  </si>
  <si>
    <t>참조연산자</t>
    <phoneticPr fontId="17" type="noConversion"/>
  </si>
  <si>
    <t>&amp;</t>
    <phoneticPr fontId="17" type="noConversion"/>
  </si>
  <si>
    <t>텍스트연산자</t>
    <phoneticPr fontId="17" type="noConversion"/>
  </si>
  <si>
    <t>&gt;,&lt;,&gt;=,&lt;=,&lt;&gt;,=</t>
    <phoneticPr fontId="17" type="noConversion"/>
  </si>
  <si>
    <t>비교연산자</t>
    <phoneticPr fontId="17" type="noConversion"/>
  </si>
  <si>
    <t>+, -, /, *</t>
    <phoneticPr fontId="17" type="noConversion"/>
  </si>
  <si>
    <t>산술연산자</t>
    <phoneticPr fontId="17" type="noConversion"/>
  </si>
  <si>
    <t>예</t>
    <phoneticPr fontId="17" type="noConversion"/>
  </si>
  <si>
    <t>▣ 엑셀에서 사용되는 연산자</t>
    <phoneticPr fontId="17" type="noConversion"/>
  </si>
  <si>
    <t>TRUE, FALSE</t>
    <phoneticPr fontId="17" type="noConversion"/>
  </si>
  <si>
    <t>논리값데이터</t>
    <phoneticPr fontId="17" type="noConversion"/>
  </si>
  <si>
    <t>메모</t>
    <phoneticPr fontId="17" type="noConversion"/>
  </si>
  <si>
    <t>날짜/시간데이터</t>
    <phoneticPr fontId="17" type="noConversion"/>
  </si>
  <si>
    <t>=, +, /,*, -</t>
    <phoneticPr fontId="17" type="noConversion"/>
  </si>
  <si>
    <t>수식데이터</t>
    <phoneticPr fontId="17" type="noConversion"/>
  </si>
  <si>
    <t>숫자데이터</t>
    <phoneticPr fontId="17" type="noConversion"/>
  </si>
  <si>
    <t>가, A, 690-827,770825-2957113, 7B,123 45</t>
    <phoneticPr fontId="17" type="noConversion"/>
  </si>
  <si>
    <t>문자데이터</t>
    <phoneticPr fontId="17" type="noConversion"/>
  </si>
  <si>
    <t>▣ 엑셀데이터의 종류</t>
    <phoneticPr fontId="17" type="noConversion"/>
  </si>
  <si>
    <t>☎</t>
    <phoneticPr fontId="17" type="noConversion"/>
  </si>
  <si>
    <t>→</t>
    <phoneticPr fontId="17" type="noConversion"/>
  </si>
  <si>
    <t>(TEL)</t>
    <phoneticPr fontId="17" type="noConversion"/>
  </si>
  <si>
    <t>®</t>
    <phoneticPr fontId="17" type="noConversion"/>
  </si>
  <si>
    <t>(R)</t>
    <phoneticPr fontId="17" type="noConversion"/>
  </si>
  <si>
    <t>㉿</t>
    <phoneticPr fontId="17" type="noConversion"/>
  </si>
  <si>
    <t>(ks)</t>
    <phoneticPr fontId="17" type="noConversion"/>
  </si>
  <si>
    <t>©</t>
    <phoneticPr fontId="17" type="noConversion"/>
  </si>
  <si>
    <t>(c)</t>
    <phoneticPr fontId="17" type="noConversion"/>
  </si>
  <si>
    <t>㈜</t>
    <phoneticPr fontId="17" type="noConversion"/>
  </si>
  <si>
    <t>(주)</t>
    <phoneticPr fontId="17" type="noConversion"/>
  </si>
  <si>
    <t>프로그램- 보조프로그램-시스템도구-문자표-선택-복사-붙여넣기</t>
    <phoneticPr fontId="17" type="noConversion"/>
  </si>
  <si>
    <t>2. 문자표를 이용</t>
    <phoneticPr fontId="17" type="noConversion"/>
  </si>
  <si>
    <t>А,Б,Д,Ж,З,Ё,Й</t>
    <phoneticPr fontId="17" type="noConversion"/>
  </si>
  <si>
    <t>러시아</t>
    <phoneticPr fontId="17" type="noConversion"/>
  </si>
  <si>
    <t>ㅆ</t>
    <phoneticPr fontId="17" type="noConversion"/>
  </si>
  <si>
    <t>ァ,ア,ィ,イ,ゥ,ウ</t>
    <phoneticPr fontId="17" type="noConversion"/>
  </si>
  <si>
    <t>카타가나</t>
    <phoneticPr fontId="17" type="noConversion"/>
  </si>
  <si>
    <t>ㅃ</t>
    <phoneticPr fontId="17" type="noConversion"/>
  </si>
  <si>
    <t>ぁ,あ,ぃ,い,ぅ</t>
    <phoneticPr fontId="17" type="noConversion"/>
  </si>
  <si>
    <t>히라가나</t>
    <phoneticPr fontId="17" type="noConversion"/>
  </si>
  <si>
    <t>ㄸ</t>
    <phoneticPr fontId="17" type="noConversion"/>
  </si>
  <si>
    <t>Æ,Ð,Ħ,Ŀ,Œ,ß,ŋ,ŉ</t>
    <phoneticPr fontId="17" type="noConversion"/>
  </si>
  <si>
    <t>라틴문자</t>
    <phoneticPr fontId="17" type="noConversion"/>
  </si>
  <si>
    <t>ㄲ</t>
    <phoneticPr fontId="17" type="noConversion"/>
  </si>
  <si>
    <t>Ａ,Ｂ,Ｃ,ａ,ｂ,ｙ,ｚ</t>
    <phoneticPr fontId="17" type="noConversion"/>
  </si>
  <si>
    <t>배각영문</t>
    <phoneticPr fontId="17" type="noConversion"/>
  </si>
  <si>
    <t>ㅍ</t>
    <phoneticPr fontId="17" type="noConversion"/>
  </si>
  <si>
    <t>½,⅓,⅔,⅝,²,³,ⁿ,₂,₃,₄</t>
    <phoneticPr fontId="17" type="noConversion"/>
  </si>
  <si>
    <t>분수</t>
    <phoneticPr fontId="17" type="noConversion"/>
  </si>
  <si>
    <t>ㅊ</t>
    <phoneticPr fontId="17" type="noConversion"/>
  </si>
  <si>
    <t>ㅥ,ㅧ,ㅨ,ㅪ,ㅫ,ㅶ,ㅿ,ㆋ,ㆌ,ㆍ,ㆎ</t>
    <phoneticPr fontId="17" type="noConversion"/>
  </si>
  <si>
    <t>한글모음</t>
    <phoneticPr fontId="17" type="noConversion"/>
  </si>
  <si>
    <t>ㅌ</t>
    <phoneticPr fontId="17" type="noConversion"/>
  </si>
  <si>
    <t>ㄱ,ㄲ,ㄳ,ㄵ,ㄶ,ㅈ,ㅘ,ㅙ,ㅢ,ㅣ</t>
    <phoneticPr fontId="17" type="noConversion"/>
  </si>
  <si>
    <t>한글자음</t>
    <phoneticPr fontId="17" type="noConversion"/>
  </si>
  <si>
    <t>ㅋ</t>
    <phoneticPr fontId="17" type="noConversion"/>
  </si>
  <si>
    <t>Α,Β,Γ,Δ,Ε,Ζ,Θ,β,φ,ψ,ω</t>
    <phoneticPr fontId="17" type="noConversion"/>
  </si>
  <si>
    <t>그리스문자</t>
    <phoneticPr fontId="17" type="noConversion"/>
  </si>
  <si>
    <t>ㅎ</t>
    <phoneticPr fontId="17" type="noConversion"/>
  </si>
  <si>
    <t>㉠,㉡,㉲,㉴,㈎,㈏,㈛</t>
    <phoneticPr fontId="17" type="noConversion"/>
  </si>
  <si>
    <t>원,괄호(한글)</t>
    <phoneticPr fontId="17" type="noConversion"/>
  </si>
  <si>
    <t>ㅅ</t>
    <phoneticPr fontId="17" type="noConversion"/>
  </si>
  <si>
    <t>！,＇,，,／,：,；,？,∥,˘,¿,∼</t>
    <phoneticPr fontId="17" type="noConversion"/>
  </si>
  <si>
    <t>문장부호</t>
    <phoneticPr fontId="17" type="noConversion"/>
  </si>
  <si>
    <t>ㄱ</t>
    <phoneticPr fontId="17" type="noConversion"/>
  </si>
  <si>
    <t>＋,＜,＝,±,÷,≠,≫,∬,∈,∀,∑,∮</t>
    <phoneticPr fontId="17" type="noConversion"/>
  </si>
  <si>
    <t>수학기호</t>
    <phoneticPr fontId="17" type="noConversion"/>
  </si>
  <si>
    <t>ㄷ</t>
    <phoneticPr fontId="17" type="noConversion"/>
  </si>
  <si>
    <t>０,１,８,ⅰ,ⅱ,Ⅰ,Ⅳ,Ⅹ</t>
    <phoneticPr fontId="17" type="noConversion"/>
  </si>
  <si>
    <t>숫자</t>
    <phoneticPr fontId="17" type="noConversion"/>
  </si>
  <si>
    <t>ㅈ</t>
    <phoneticPr fontId="17" type="noConversion"/>
  </si>
  <si>
    <t>─,┴,┘,┤,┿,┦,╊</t>
    <phoneticPr fontId="17" type="noConversion"/>
  </si>
  <si>
    <t>배각괘선</t>
    <phoneticPr fontId="17" type="noConversion"/>
  </si>
  <si>
    <t>ㅂ</t>
    <phoneticPr fontId="17" type="noConversion"/>
  </si>
  <si>
    <t>＂,（,［,‘,｝,《,『,【,】</t>
    <phoneticPr fontId="17" type="noConversion"/>
  </si>
  <si>
    <t>괄호</t>
    <phoneticPr fontId="17" type="noConversion"/>
  </si>
  <si>
    <t>ㄴ</t>
    <phoneticPr fontId="17" type="noConversion"/>
  </si>
  <si>
    <t>＄,％,￦,Ｆ,￠,Å,㎞,㎣,㏊,Ω,㎮</t>
    <phoneticPr fontId="17" type="noConversion"/>
  </si>
  <si>
    <t>ㄹ</t>
    <phoneticPr fontId="17" type="noConversion"/>
  </si>
  <si>
    <t>ⓐ,ⓑ,②,⑩,⒜,⑹,⒂</t>
    <phoneticPr fontId="17" type="noConversion"/>
  </si>
  <si>
    <t>원,괄호(영문)</t>
    <phoneticPr fontId="17" type="noConversion"/>
  </si>
  <si>
    <t>ㅇ</t>
    <phoneticPr fontId="17" type="noConversion"/>
  </si>
  <si>
    <t>＃,＆,＊,＠,§,※,☆</t>
    <phoneticPr fontId="17" type="noConversion"/>
  </si>
  <si>
    <t>일반도형</t>
    <phoneticPr fontId="17" type="noConversion"/>
  </si>
  <si>
    <t>ㅁ</t>
    <phoneticPr fontId="17" type="noConversion"/>
  </si>
  <si>
    <t>표기</t>
    <phoneticPr fontId="17" type="noConversion"/>
  </si>
  <si>
    <t>설명</t>
    <phoneticPr fontId="17" type="noConversion"/>
  </si>
  <si>
    <t>자음</t>
    <phoneticPr fontId="17" type="noConversion"/>
  </si>
  <si>
    <t>1. 한글자음을 입력후 한자 키를 눌러 원하는 문자를 선택</t>
    <phoneticPr fontId="17" type="noConversion"/>
  </si>
  <si>
    <t>&lt;특수문자 사용법&gt;</t>
    <phoneticPr fontId="17" type="noConversion"/>
  </si>
  <si>
    <t>성적표</t>
    <phoneticPr fontId="17" type="noConversion"/>
  </si>
  <si>
    <t>※. 엑셀옵션-언어교정-자동고침옵션</t>
    <phoneticPr fontId="17" type="noConversion"/>
  </si>
  <si>
    <t>`</t>
    <phoneticPr fontId="1" type="noConversion"/>
  </si>
  <si>
    <t>[DBNUM1]</t>
    <phoneticPr fontId="1" type="noConversion"/>
  </si>
  <si>
    <t>[DBNUM2]</t>
    <phoneticPr fontId="1" type="noConversion"/>
  </si>
  <si>
    <t>[DBNUM3]</t>
    <phoneticPr fontId="1" type="noConversion"/>
  </si>
  <si>
    <t>[DBNUM4]</t>
    <phoneticPr fontId="1" type="noConversion"/>
  </si>
  <si>
    <t>YY</t>
    <phoneticPr fontId="17" type="noConversion"/>
  </si>
  <si>
    <t>YYYY</t>
    <phoneticPr fontId="17" type="noConversion"/>
  </si>
  <si>
    <t>M</t>
    <phoneticPr fontId="17" type="noConversion"/>
  </si>
  <si>
    <t>MM</t>
    <phoneticPr fontId="17" type="noConversion"/>
  </si>
  <si>
    <t>MMM</t>
    <phoneticPr fontId="17" type="noConversion"/>
  </si>
  <si>
    <t>MMMM</t>
    <phoneticPr fontId="17" type="noConversion"/>
  </si>
  <si>
    <t>MMMMM</t>
    <phoneticPr fontId="17" type="noConversion"/>
  </si>
  <si>
    <t>D</t>
    <phoneticPr fontId="17" type="noConversion"/>
  </si>
  <si>
    <t>DD</t>
    <phoneticPr fontId="17" type="noConversion"/>
  </si>
  <si>
    <t>AAA</t>
    <phoneticPr fontId="17" type="noConversion"/>
  </si>
  <si>
    <t>AAAA</t>
    <phoneticPr fontId="17" type="noConversion"/>
  </si>
  <si>
    <t>DDD</t>
    <phoneticPr fontId="17" type="noConversion"/>
  </si>
  <si>
    <t>DDDD</t>
    <phoneticPr fontId="17" type="noConversion"/>
  </si>
  <si>
    <t>달</t>
    <phoneticPr fontId="1" type="noConversion"/>
  </si>
  <si>
    <t>일</t>
    <phoneticPr fontId="1" type="noConversion"/>
  </si>
  <si>
    <t>년</t>
    <phoneticPr fontId="1" type="noConversion"/>
  </si>
  <si>
    <t>요일</t>
    <phoneticPr fontId="1" type="noConversion"/>
  </si>
  <si>
    <t>영문요일</t>
    <phoneticPr fontId="1" type="noConversion"/>
  </si>
  <si>
    <t>시간</t>
    <phoneticPr fontId="1" type="noConversion"/>
  </si>
  <si>
    <t>날짜</t>
    <phoneticPr fontId="1" type="noConversion"/>
  </si>
  <si>
    <t>[검정]</t>
    <phoneticPr fontId="1" type="noConversion"/>
  </si>
  <si>
    <t>[파랑]</t>
    <phoneticPr fontId="1" type="noConversion"/>
  </si>
  <si>
    <t>[녹청]</t>
    <phoneticPr fontId="1" type="noConversion"/>
  </si>
  <si>
    <t>[녹색]</t>
    <phoneticPr fontId="1" type="noConversion"/>
  </si>
  <si>
    <t>[자홍]</t>
    <phoneticPr fontId="1" type="noConversion"/>
  </si>
  <si>
    <t>[빨강]</t>
    <phoneticPr fontId="1" type="noConversion"/>
  </si>
  <si>
    <t>[흰색]</t>
    <phoneticPr fontId="1" type="noConversion"/>
  </si>
  <si>
    <t>[노랑]</t>
    <phoneticPr fontId="1" type="noConversion"/>
  </si>
  <si>
    <t>단위(개)</t>
    <phoneticPr fontId="7" type="noConversion"/>
  </si>
  <si>
    <t>단위(BOX)</t>
    <phoneticPr fontId="7" type="noConversion"/>
  </si>
  <si>
    <t>#.###</t>
    <phoneticPr fontId="17" type="noConversion"/>
  </si>
  <si>
    <t>#.000</t>
    <phoneticPr fontId="17" type="noConversion"/>
  </si>
  <si>
    <t>0.###</t>
    <phoneticPr fontId="17" type="noConversion"/>
  </si>
  <si>
    <t>;    ,  "공백"</t>
    <phoneticPr fontId="17" type="noConversion"/>
  </si>
  <si>
    <t>년-월-일,년/월/일,  시:분:초 AM</t>
    <phoneticPr fontId="1" type="noConversion"/>
  </si>
  <si>
    <t>성적표</t>
    <phoneticPr fontId="17" type="noConversion"/>
  </si>
  <si>
    <t>날짜데이터</t>
    <phoneticPr fontId="1" type="noConversion"/>
  </si>
  <si>
    <t>다음 카페 『오름사랑』 회원 명단</t>
    <phoneticPr fontId="17" type="noConversion"/>
  </si>
  <si>
    <t>성명</t>
    <phoneticPr fontId="17" type="noConversion"/>
  </si>
  <si>
    <t>거주지</t>
    <phoneticPr fontId="17" type="noConversion"/>
  </si>
  <si>
    <t>나이</t>
    <phoneticPr fontId="17" type="noConversion"/>
  </si>
  <si>
    <t>직업</t>
    <phoneticPr fontId="17" type="noConversion"/>
  </si>
  <si>
    <t>학력</t>
    <phoneticPr fontId="17" type="noConversion"/>
  </si>
  <si>
    <t>성별</t>
    <phoneticPr fontId="17" type="noConversion"/>
  </si>
  <si>
    <t>최종학력</t>
    <phoneticPr fontId="17" type="noConversion"/>
  </si>
  <si>
    <t>박은정</t>
    <phoneticPr fontId="17" type="noConversion"/>
  </si>
  <si>
    <t>제주시</t>
    <phoneticPr fontId="17" type="noConversion"/>
  </si>
  <si>
    <t>10대</t>
    <phoneticPr fontId="17" type="noConversion"/>
  </si>
  <si>
    <t>공무원</t>
    <phoneticPr fontId="17" type="noConversion"/>
  </si>
  <si>
    <t>고등학교</t>
    <phoneticPr fontId="17" type="noConversion"/>
  </si>
  <si>
    <t>남</t>
    <phoneticPr fontId="17" type="noConversion"/>
  </si>
  <si>
    <t>서귀포시</t>
    <phoneticPr fontId="17" type="noConversion"/>
  </si>
  <si>
    <t>20대</t>
    <phoneticPr fontId="17" type="noConversion"/>
  </si>
  <si>
    <t>서비스업</t>
    <phoneticPr fontId="17" type="noConversion"/>
  </si>
  <si>
    <t>대학</t>
    <phoneticPr fontId="17" type="noConversion"/>
  </si>
  <si>
    <t>여</t>
    <phoneticPr fontId="17" type="noConversion"/>
  </si>
  <si>
    <t>30대</t>
  </si>
  <si>
    <t>자영업</t>
    <phoneticPr fontId="17" type="noConversion"/>
  </si>
  <si>
    <t>대학교</t>
    <phoneticPr fontId="17" type="noConversion"/>
  </si>
  <si>
    <t>40대</t>
  </si>
  <si>
    <t>학생</t>
    <phoneticPr fontId="17" type="noConversion"/>
  </si>
  <si>
    <t>50대</t>
  </si>
  <si>
    <t>회사원</t>
    <phoneticPr fontId="17" type="noConversion"/>
  </si>
  <si>
    <t>60대</t>
  </si>
  <si>
    <t>무직</t>
    <phoneticPr fontId="17" type="noConversion"/>
  </si>
  <si>
    <t>70대이상</t>
    <phoneticPr fontId="1" type="noConversion"/>
  </si>
  <si>
    <t>대학원</t>
    <phoneticPr fontId="17" type="noConversion"/>
  </si>
  <si>
    <t>중학교</t>
    <phoneticPr fontId="1" type="noConversion"/>
  </si>
  <si>
    <t>제주시</t>
  </si>
  <si>
    <t>유효성 검사</t>
    <phoneticPr fontId="17" type="noConversion"/>
  </si>
  <si>
    <t>성명(영문)</t>
    <phoneticPr fontId="17" type="noConversion"/>
  </si>
  <si>
    <t>주민등록번호</t>
    <phoneticPr fontId="17" type="noConversion"/>
  </si>
  <si>
    <t>김혜정</t>
    <phoneticPr fontId="17" type="noConversion"/>
  </si>
  <si>
    <t>김진수</t>
    <phoneticPr fontId="17" type="noConversion"/>
  </si>
  <si>
    <t>장나라</t>
    <phoneticPr fontId="17" type="noConversion"/>
  </si>
  <si>
    <t>홍꺽정</t>
    <phoneticPr fontId="17" type="noConversion"/>
  </si>
  <si>
    <t>나대로</t>
    <phoneticPr fontId="17" type="noConversion"/>
  </si>
  <si>
    <t>인   사   명   부</t>
    <phoneticPr fontId="7" type="noConversion"/>
  </si>
  <si>
    <t>기본급</t>
    <phoneticPr fontId="17" type="noConversion"/>
  </si>
  <si>
    <t>중간고사 결과</t>
    <phoneticPr fontId="17" type="noConversion"/>
  </si>
  <si>
    <t>총무팀</t>
    <phoneticPr fontId="1" type="noConversion"/>
  </si>
  <si>
    <t>주소지</t>
    <phoneticPr fontId="17" type="noConversion"/>
  </si>
  <si>
    <t>총무팀</t>
    <phoneticPr fontId="7" type="noConversion"/>
  </si>
  <si>
    <t>배명주</t>
    <phoneticPr fontId="7" type="noConversion"/>
  </si>
  <si>
    <t>J10100</t>
  </si>
  <si>
    <t>인사팀</t>
    <phoneticPr fontId="7" type="noConversion"/>
  </si>
  <si>
    <t>박정이</t>
    <phoneticPr fontId="7" type="noConversion"/>
  </si>
  <si>
    <t>J10099</t>
  </si>
  <si>
    <t>경영기획팀</t>
    <phoneticPr fontId="7" type="noConversion"/>
  </si>
  <si>
    <t>황기범</t>
    <phoneticPr fontId="7" type="noConversion"/>
  </si>
  <si>
    <t>J10098</t>
  </si>
  <si>
    <t>재무팀</t>
    <phoneticPr fontId="7" type="noConversion"/>
  </si>
  <si>
    <t>김수현</t>
    <phoneticPr fontId="7" type="noConversion"/>
  </si>
  <si>
    <t>J10097</t>
  </si>
  <si>
    <t>이순신</t>
    <phoneticPr fontId="7" type="noConversion"/>
  </si>
  <si>
    <t>J10096</t>
  </si>
  <si>
    <t>최진실</t>
    <phoneticPr fontId="7" type="noConversion"/>
  </si>
  <si>
    <t>J10079</t>
  </si>
  <si>
    <t>이풍기</t>
    <phoneticPr fontId="7" type="noConversion"/>
  </si>
  <si>
    <t>J10078</t>
  </si>
  <si>
    <t>박명수</t>
    <phoneticPr fontId="7" type="noConversion"/>
  </si>
  <si>
    <t>J10077</t>
  </si>
  <si>
    <t>김병주</t>
    <phoneticPr fontId="7" type="noConversion"/>
  </si>
  <si>
    <t>J10076</t>
  </si>
  <si>
    <t>이나영</t>
    <phoneticPr fontId="7" type="noConversion"/>
  </si>
  <si>
    <t>J10075</t>
  </si>
  <si>
    <t>홍보팀</t>
    <phoneticPr fontId="7" type="noConversion"/>
  </si>
  <si>
    <t>노홍철</t>
    <phoneticPr fontId="7" type="noConversion"/>
  </si>
  <si>
    <t>J10074</t>
  </si>
  <si>
    <t>전산팀</t>
    <phoneticPr fontId="7" type="noConversion"/>
  </si>
  <si>
    <t>J10073</t>
  </si>
  <si>
    <t>이솔미</t>
    <phoneticPr fontId="7" type="noConversion"/>
  </si>
  <si>
    <t>J10072</t>
  </si>
  <si>
    <t>영업2팀</t>
    <phoneticPr fontId="7" type="noConversion"/>
  </si>
  <si>
    <t>최진사</t>
    <phoneticPr fontId="7" type="noConversion"/>
  </si>
  <si>
    <t>J10071</t>
  </si>
  <si>
    <t>강아라</t>
    <phoneticPr fontId="7" type="noConversion"/>
  </si>
  <si>
    <t>J10070</t>
  </si>
  <si>
    <t>J10069</t>
  </si>
  <si>
    <t>기획팀</t>
    <phoneticPr fontId="7" type="noConversion"/>
  </si>
  <si>
    <t>배득구</t>
    <phoneticPr fontId="7" type="noConversion"/>
  </si>
  <si>
    <t>J10068</t>
  </si>
  <si>
    <t>김선아</t>
    <phoneticPr fontId="7" type="noConversion"/>
  </si>
  <si>
    <t>J10067</t>
  </si>
  <si>
    <t>노성래</t>
    <phoneticPr fontId="7" type="noConversion"/>
  </si>
  <si>
    <t>J10066</t>
  </si>
  <si>
    <t>영업3팀</t>
    <phoneticPr fontId="7" type="noConversion"/>
  </si>
  <si>
    <t>이은찬</t>
    <phoneticPr fontId="7" type="noConversion"/>
  </si>
  <si>
    <t>J10065</t>
  </si>
  <si>
    <t>김미라</t>
    <phoneticPr fontId="7" type="noConversion"/>
  </si>
  <si>
    <t>J10064</t>
  </si>
  <si>
    <t>송혜교</t>
    <phoneticPr fontId="7" type="noConversion"/>
  </si>
  <si>
    <t>J10063</t>
  </si>
  <si>
    <t>이문세</t>
    <phoneticPr fontId="7" type="noConversion"/>
  </si>
  <si>
    <t>J10062</t>
  </si>
  <si>
    <t>박소은</t>
    <phoneticPr fontId="7" type="noConversion"/>
  </si>
  <si>
    <t>J10061</t>
  </si>
  <si>
    <t>김소미</t>
    <phoneticPr fontId="7" type="noConversion"/>
  </si>
  <si>
    <t>J10060</t>
  </si>
  <si>
    <t>홍성인</t>
    <phoneticPr fontId="7" type="noConversion"/>
  </si>
  <si>
    <t>J10059</t>
  </si>
  <si>
    <t>송나라</t>
    <phoneticPr fontId="7" type="noConversion"/>
  </si>
  <si>
    <t>J10058</t>
  </si>
  <si>
    <t>나은지</t>
    <phoneticPr fontId="7" type="noConversion"/>
  </si>
  <si>
    <t>J10057</t>
  </si>
  <si>
    <t>이민철</t>
    <phoneticPr fontId="7" type="noConversion"/>
  </si>
  <si>
    <t>J10056</t>
  </si>
  <si>
    <t>정보전략팀</t>
    <phoneticPr fontId="7" type="noConversion"/>
  </si>
  <si>
    <t>강수지</t>
    <phoneticPr fontId="7" type="noConversion"/>
  </si>
  <si>
    <t>J10055</t>
  </si>
  <si>
    <t>영업1팀</t>
    <phoneticPr fontId="7" type="noConversion"/>
  </si>
  <si>
    <t>이은주</t>
    <phoneticPr fontId="7" type="noConversion"/>
  </si>
  <si>
    <t>J10054</t>
  </si>
  <si>
    <t>기획예산팀</t>
    <phoneticPr fontId="7" type="noConversion"/>
  </si>
  <si>
    <t>손예진</t>
    <phoneticPr fontId="7" type="noConversion"/>
  </si>
  <si>
    <t>J10053</t>
  </si>
  <si>
    <t>전산팀</t>
    <phoneticPr fontId="7" type="noConversion"/>
  </si>
  <si>
    <t>최철중</t>
    <phoneticPr fontId="7" type="noConversion"/>
  </si>
  <si>
    <t>J10052</t>
  </si>
  <si>
    <t>총무팀</t>
    <phoneticPr fontId="7" type="noConversion"/>
  </si>
  <si>
    <t>강은주</t>
    <phoneticPr fontId="7" type="noConversion"/>
  </si>
  <si>
    <t>J10051</t>
  </si>
  <si>
    <t>인사팀</t>
    <phoneticPr fontId="7" type="noConversion"/>
  </si>
  <si>
    <t>박한별</t>
    <phoneticPr fontId="7" type="noConversion"/>
  </si>
  <si>
    <t>J10050</t>
  </si>
  <si>
    <t>경영기획팀</t>
    <phoneticPr fontId="7" type="noConversion"/>
  </si>
  <si>
    <t>손미나</t>
    <phoneticPr fontId="7" type="noConversion"/>
  </si>
  <si>
    <t>J10049</t>
  </si>
  <si>
    <t>재무팀</t>
    <phoneticPr fontId="7" type="noConversion"/>
  </si>
  <si>
    <t>김영철</t>
    <phoneticPr fontId="7" type="noConversion"/>
  </si>
  <si>
    <t>J10048</t>
  </si>
  <si>
    <t>박은주</t>
    <phoneticPr fontId="7" type="noConversion"/>
  </si>
  <si>
    <t>J10047</t>
  </si>
  <si>
    <t>홍보팀</t>
    <phoneticPr fontId="7" type="noConversion"/>
  </si>
  <si>
    <t>김하늘</t>
    <phoneticPr fontId="7" type="noConversion"/>
  </si>
  <si>
    <t>J10046</t>
  </si>
  <si>
    <t>전산팀</t>
    <phoneticPr fontId="7" type="noConversion"/>
  </si>
  <si>
    <t>전미진</t>
    <phoneticPr fontId="7" type="noConversion"/>
  </si>
  <si>
    <t>J10045</t>
  </si>
  <si>
    <t>총무팀</t>
    <phoneticPr fontId="7" type="noConversion"/>
  </si>
  <si>
    <t>박철</t>
    <phoneticPr fontId="7" type="noConversion"/>
  </si>
  <si>
    <t>J10044</t>
  </si>
  <si>
    <t>영업2팀</t>
    <phoneticPr fontId="7" type="noConversion"/>
  </si>
  <si>
    <t>김동인</t>
    <phoneticPr fontId="7" type="noConversion"/>
  </si>
  <si>
    <t>J10043</t>
  </si>
  <si>
    <t>인사팀</t>
    <phoneticPr fontId="7" type="noConversion"/>
  </si>
  <si>
    <t>마상우</t>
    <phoneticPr fontId="7" type="noConversion"/>
  </si>
  <si>
    <t>J10042</t>
  </si>
  <si>
    <t>김철수</t>
    <phoneticPr fontId="7" type="noConversion"/>
  </si>
  <si>
    <t>J10041</t>
  </si>
  <si>
    <t>기획팀</t>
    <phoneticPr fontId="7" type="noConversion"/>
  </si>
  <si>
    <t>송은주</t>
    <phoneticPr fontId="7" type="noConversion"/>
  </si>
  <si>
    <t>J10040</t>
  </si>
  <si>
    <t>최송미</t>
    <phoneticPr fontId="7" type="noConversion"/>
  </si>
  <si>
    <t>J10039</t>
  </si>
  <si>
    <t>강태영</t>
    <phoneticPr fontId="7" type="noConversion"/>
  </si>
  <si>
    <t>J10038</t>
  </si>
  <si>
    <t>이민지</t>
    <phoneticPr fontId="7" type="noConversion"/>
  </si>
  <si>
    <t>J10037</t>
  </si>
  <si>
    <t>김소미</t>
    <phoneticPr fontId="7" type="noConversion"/>
  </si>
  <si>
    <t>J10036</t>
  </si>
  <si>
    <t>영업3팀</t>
    <phoneticPr fontId="7" type="noConversion"/>
  </si>
  <si>
    <t>이상인</t>
    <phoneticPr fontId="7" type="noConversion"/>
  </si>
  <si>
    <t>J10035</t>
  </si>
  <si>
    <t>정보전략팀</t>
    <phoneticPr fontId="7" type="noConversion"/>
  </si>
  <si>
    <t>홍인철</t>
    <phoneticPr fontId="7" type="noConversion"/>
  </si>
  <si>
    <t>J10034</t>
  </si>
  <si>
    <t>영업1팀</t>
    <phoneticPr fontId="7" type="noConversion"/>
  </si>
  <si>
    <t>박상중</t>
    <phoneticPr fontId="7" type="noConversion"/>
  </si>
  <si>
    <t>J10033</t>
  </si>
  <si>
    <t>기획예산팀</t>
    <phoneticPr fontId="7" type="noConversion"/>
  </si>
  <si>
    <t>이명수</t>
    <phoneticPr fontId="7" type="noConversion"/>
  </si>
  <si>
    <t>J10032</t>
  </si>
  <si>
    <t>정수남</t>
    <phoneticPr fontId="7" type="noConversion"/>
  </si>
  <si>
    <t>J10031</t>
  </si>
  <si>
    <t>김송인</t>
    <phoneticPr fontId="7" type="noConversion"/>
  </si>
  <si>
    <t>J10030</t>
  </si>
  <si>
    <t>박민중</t>
    <phoneticPr fontId="7" type="noConversion"/>
  </si>
  <si>
    <t>J10029</t>
  </si>
  <si>
    <t>경영기획팀</t>
    <phoneticPr fontId="7" type="noConversion"/>
  </si>
  <si>
    <t>J10028</t>
  </si>
  <si>
    <t>재무팀</t>
    <phoneticPr fontId="7" type="noConversion"/>
  </si>
  <si>
    <t>강송구</t>
    <phoneticPr fontId="7" type="noConversion"/>
  </si>
  <si>
    <t>J10027</t>
  </si>
  <si>
    <t>이승철</t>
    <phoneticPr fontId="7" type="noConversion"/>
  </si>
  <si>
    <t>J10026</t>
  </si>
  <si>
    <t>홍보팀</t>
    <phoneticPr fontId="7" type="noConversion"/>
  </si>
  <si>
    <t>송선아</t>
    <phoneticPr fontId="7" type="noConversion"/>
  </si>
  <si>
    <t>J10025</t>
  </si>
  <si>
    <t>이지헌</t>
    <phoneticPr fontId="7" type="noConversion"/>
  </si>
  <si>
    <t>J10024</t>
  </si>
  <si>
    <t>정지수</t>
    <phoneticPr fontId="7" type="noConversion"/>
  </si>
  <si>
    <t>J10023</t>
  </si>
  <si>
    <t>영업2팀</t>
    <phoneticPr fontId="7" type="noConversion"/>
  </si>
  <si>
    <t>이미현</t>
    <phoneticPr fontId="7" type="noConversion"/>
  </si>
  <si>
    <t>J10022</t>
  </si>
  <si>
    <t>전미수</t>
    <phoneticPr fontId="7" type="noConversion"/>
  </si>
  <si>
    <t>J10021</t>
  </si>
  <si>
    <t>김희정</t>
    <phoneticPr fontId="7" type="noConversion"/>
  </si>
  <si>
    <t>J10020</t>
  </si>
  <si>
    <t>기획팀</t>
    <phoneticPr fontId="7" type="noConversion"/>
  </si>
  <si>
    <t>김수철</t>
    <phoneticPr fontId="7" type="noConversion"/>
  </si>
  <si>
    <t>J10019</t>
  </si>
  <si>
    <t>최성수</t>
    <phoneticPr fontId="7" type="noConversion"/>
  </si>
  <si>
    <t>J10018</t>
  </si>
  <si>
    <t>정보전략팀</t>
    <phoneticPr fontId="7" type="noConversion"/>
  </si>
  <si>
    <t>이남주</t>
    <phoneticPr fontId="7" type="noConversion"/>
  </si>
  <si>
    <t>J10017</t>
  </si>
  <si>
    <t>마상태</t>
    <phoneticPr fontId="7" type="noConversion"/>
  </si>
  <si>
    <t>J10016</t>
  </si>
  <si>
    <t>나문이</t>
    <phoneticPr fontId="7" type="noConversion"/>
  </si>
  <si>
    <t>J10015</t>
  </si>
  <si>
    <t>박상중</t>
    <phoneticPr fontId="7" type="noConversion"/>
  </si>
  <si>
    <t>J10014</t>
  </si>
  <si>
    <t>J10013</t>
  </si>
  <si>
    <t>J10012</t>
  </si>
  <si>
    <t>J10011</t>
  </si>
  <si>
    <t>J10010</t>
  </si>
  <si>
    <t>J10009</t>
  </si>
  <si>
    <t>박상일</t>
  </si>
  <si>
    <t>J10008</t>
  </si>
  <si>
    <t>고은주</t>
  </si>
  <si>
    <t>J10007</t>
  </si>
  <si>
    <t>김남주</t>
  </si>
  <si>
    <t>J10006</t>
  </si>
  <si>
    <t>이철수</t>
  </si>
  <si>
    <t>J10005</t>
  </si>
  <si>
    <t>김시라</t>
  </si>
  <si>
    <t>J10004</t>
  </si>
  <si>
    <t>이소라</t>
    <phoneticPr fontId="7" type="noConversion"/>
  </si>
  <si>
    <t>J10003</t>
  </si>
  <si>
    <t>김만중</t>
    <phoneticPr fontId="7" type="noConversion"/>
  </si>
  <si>
    <t>J10002</t>
  </si>
  <si>
    <t>김소라</t>
    <phoneticPr fontId="7" type="noConversion"/>
  </si>
  <si>
    <t>J10001</t>
    <phoneticPr fontId="17" type="noConversion"/>
  </si>
  <si>
    <t>(H)</t>
    <phoneticPr fontId="7" type="noConversion"/>
  </si>
  <si>
    <t>(D)</t>
    <phoneticPr fontId="7" type="noConversion"/>
  </si>
  <si>
    <t>근무외수당합계</t>
    <phoneticPr fontId="7" type="noConversion"/>
  </si>
  <si>
    <t>휴일야간
근무수당</t>
    <phoneticPr fontId="50" type="noConversion"/>
  </si>
  <si>
    <t>휴일야간
근무</t>
    <phoneticPr fontId="7" type="noConversion"/>
  </si>
  <si>
    <t>휴일근무
수당</t>
    <phoneticPr fontId="7" type="noConversion"/>
  </si>
  <si>
    <t>휴일근무</t>
    <phoneticPr fontId="7" type="noConversion"/>
  </si>
  <si>
    <t>야간근무
수당</t>
    <phoneticPr fontId="50" type="noConversion"/>
  </si>
  <si>
    <t>야간
근무</t>
    <phoneticPr fontId="7" type="noConversion"/>
  </si>
  <si>
    <t>일급</t>
    <phoneticPr fontId="7" type="noConversion"/>
  </si>
  <si>
    <t>시급</t>
    <phoneticPr fontId="7" type="noConversion"/>
  </si>
  <si>
    <t>월통상
임금</t>
    <phoneticPr fontId="7" type="noConversion"/>
  </si>
  <si>
    <t>부서</t>
    <phoneticPr fontId="7" type="noConversion"/>
  </si>
  <si>
    <t>성명</t>
    <phoneticPr fontId="7" type="noConversion"/>
  </si>
  <si>
    <t>사번</t>
    <phoneticPr fontId="7" type="noConversion"/>
  </si>
  <si>
    <t xml:space="preserve">시간외 근무 수당 </t>
    <phoneticPr fontId="7" type="noConversion"/>
  </si>
  <si>
    <t>일자</t>
    <phoneticPr fontId="33" type="noConversion"/>
  </si>
  <si>
    <t>제품명-제품번호</t>
    <phoneticPr fontId="33" type="noConversion"/>
  </si>
  <si>
    <t>생산/불량</t>
    <phoneticPr fontId="33" type="noConversion"/>
  </si>
  <si>
    <t>출고량</t>
    <phoneticPr fontId="33" type="noConversion"/>
  </si>
  <si>
    <t>오디오-AU101</t>
    <phoneticPr fontId="33" type="noConversion"/>
  </si>
  <si>
    <t>400/2</t>
    <phoneticPr fontId="33" type="noConversion"/>
  </si>
  <si>
    <t>TV-PDP43</t>
    <phoneticPr fontId="33" type="noConversion"/>
  </si>
  <si>
    <t>500/3</t>
    <phoneticPr fontId="33" type="noConversion"/>
  </si>
  <si>
    <t>세탁기-DW400</t>
    <phoneticPr fontId="33" type="noConversion"/>
  </si>
  <si>
    <t>350/1</t>
    <phoneticPr fontId="33" type="noConversion"/>
  </si>
  <si>
    <t>청소기-CM70</t>
    <phoneticPr fontId="33" type="noConversion"/>
  </si>
  <si>
    <t>400/1</t>
    <phoneticPr fontId="33" type="noConversion"/>
  </si>
  <si>
    <t>세탁기-DW200</t>
    <phoneticPr fontId="33" type="noConversion"/>
  </si>
  <si>
    <t>400/0</t>
    <phoneticPr fontId="33" type="noConversion"/>
  </si>
  <si>
    <t>냉장고-SR200</t>
    <phoneticPr fontId="33" type="noConversion"/>
  </si>
  <si>
    <t>300/3</t>
    <phoneticPr fontId="33" type="noConversion"/>
  </si>
  <si>
    <t>TV-SR21</t>
    <phoneticPr fontId="33" type="noConversion"/>
  </si>
  <si>
    <t>400/5</t>
    <phoneticPr fontId="33" type="noConversion"/>
  </si>
  <si>
    <t>500/2</t>
    <phoneticPr fontId="33" type="noConversion"/>
  </si>
  <si>
    <t>세탁기-DW100</t>
    <phoneticPr fontId="33" type="noConversion"/>
  </si>
  <si>
    <t>600/1</t>
    <phoneticPr fontId="33" type="noConversion"/>
  </si>
  <si>
    <t>TV-SR29</t>
    <phoneticPr fontId="33" type="noConversion"/>
  </si>
  <si>
    <t>200/0</t>
    <phoneticPr fontId="33" type="noConversion"/>
  </si>
  <si>
    <t>오디오-AU201</t>
    <phoneticPr fontId="33" type="noConversion"/>
  </si>
  <si>
    <t>100/0</t>
    <phoneticPr fontId="33" type="noConversion"/>
  </si>
  <si>
    <t>TV-PDP40</t>
    <phoneticPr fontId="33" type="noConversion"/>
  </si>
  <si>
    <t>300/2</t>
    <phoneticPr fontId="33" type="noConversion"/>
  </si>
  <si>
    <t>오디오-AU100</t>
    <phoneticPr fontId="33" type="noConversion"/>
  </si>
  <si>
    <t>340/3</t>
    <phoneticPr fontId="33" type="noConversion"/>
  </si>
  <si>
    <t>사번</t>
    <phoneticPr fontId="33" type="noConversion"/>
  </si>
  <si>
    <t>성명</t>
    <phoneticPr fontId="33" type="noConversion"/>
  </si>
  <si>
    <t>부서</t>
    <phoneticPr fontId="33" type="noConversion"/>
  </si>
  <si>
    <t>직급</t>
    <phoneticPr fontId="33" type="noConversion"/>
  </si>
  <si>
    <t>성별</t>
    <phoneticPr fontId="33" type="noConversion"/>
  </si>
  <si>
    <t>김희철</t>
    <phoneticPr fontId="33" type="noConversion"/>
  </si>
  <si>
    <t>홍보</t>
    <phoneticPr fontId="33" type="noConversion"/>
  </si>
  <si>
    <t>대리</t>
    <phoneticPr fontId="33" type="noConversion"/>
  </si>
  <si>
    <t>여</t>
    <phoneticPr fontId="33" type="noConversion"/>
  </si>
  <si>
    <t>문영은</t>
    <phoneticPr fontId="33" type="noConversion"/>
  </si>
  <si>
    <t>총무</t>
    <phoneticPr fontId="33" type="noConversion"/>
  </si>
  <si>
    <t>사원</t>
    <phoneticPr fontId="33" type="noConversion"/>
  </si>
  <si>
    <t>이성수</t>
    <phoneticPr fontId="33" type="noConversion"/>
  </si>
  <si>
    <t>기획</t>
    <phoneticPr fontId="33" type="noConversion"/>
  </si>
  <si>
    <t>남</t>
    <phoneticPr fontId="33" type="noConversion"/>
  </si>
  <si>
    <t>김희철</t>
    <phoneticPr fontId="33" type="noConversion"/>
  </si>
  <si>
    <t>홍보</t>
    <phoneticPr fontId="33" type="noConversion"/>
  </si>
  <si>
    <t>민대리</t>
    <phoneticPr fontId="33" type="noConversion"/>
  </si>
  <si>
    <t>인사</t>
    <phoneticPr fontId="33" type="noConversion"/>
  </si>
  <si>
    <t>사원</t>
    <phoneticPr fontId="33" type="noConversion"/>
  </si>
  <si>
    <t>남</t>
    <phoneticPr fontId="33" type="noConversion"/>
  </si>
  <si>
    <t>최수진</t>
    <phoneticPr fontId="33" type="noConversion"/>
  </si>
  <si>
    <t>과장</t>
    <phoneticPr fontId="33" type="noConversion"/>
  </si>
  <si>
    <t>여</t>
    <phoneticPr fontId="33" type="noConversion"/>
  </si>
  <si>
    <t>나문옥</t>
    <phoneticPr fontId="33" type="noConversion"/>
  </si>
  <si>
    <t>영업</t>
    <phoneticPr fontId="33" type="noConversion"/>
  </si>
  <si>
    <t>박철중</t>
    <phoneticPr fontId="33" type="noConversion"/>
  </si>
  <si>
    <t>기획</t>
    <phoneticPr fontId="33" type="noConversion"/>
  </si>
  <si>
    <t>부장</t>
    <phoneticPr fontId="33" type="noConversion"/>
  </si>
  <si>
    <t>홍성철</t>
    <phoneticPr fontId="33" type="noConversion"/>
  </si>
  <si>
    <t>김나리</t>
    <phoneticPr fontId="33" type="noConversion"/>
  </si>
  <si>
    <t>총무</t>
    <phoneticPr fontId="33" type="noConversion"/>
  </si>
  <si>
    <t>정보처리</t>
    <phoneticPr fontId="17" type="noConversion"/>
  </si>
  <si>
    <t>판매량</t>
    <phoneticPr fontId="17" type="noConversion"/>
  </si>
  <si>
    <t>성명</t>
    <phoneticPr fontId="17" type="noConversion"/>
  </si>
  <si>
    <t>여</t>
    <phoneticPr fontId="17" type="noConversion"/>
  </si>
  <si>
    <t>학번</t>
    <phoneticPr fontId="17" type="noConversion"/>
  </si>
  <si>
    <t>영어</t>
    <phoneticPr fontId="17" type="noConversion"/>
  </si>
  <si>
    <t>학과</t>
    <phoneticPr fontId="17" type="noConversion"/>
  </si>
  <si>
    <t>최소값</t>
    <phoneticPr fontId="17" type="noConversion"/>
  </si>
  <si>
    <t>[표1]</t>
    <phoneticPr fontId="17" type="noConversion"/>
  </si>
  <si>
    <t xml:space="preserve"> 성적 현황</t>
  </si>
  <si>
    <t>듣기</t>
    <phoneticPr fontId="17" type="noConversion"/>
  </si>
  <si>
    <t>말하기</t>
    <phoneticPr fontId="17" type="noConversion"/>
  </si>
  <si>
    <t>평점</t>
    <phoneticPr fontId="17" type="noConversion"/>
  </si>
  <si>
    <t>▶ 듣기가 85점 이상이고 말하기가 85점 이상인 경우 합격 아니면 빈칸으로 두세요</t>
    <phoneticPr fontId="17" type="noConversion"/>
  </si>
  <si>
    <t>박시영</t>
    <phoneticPr fontId="17" type="noConversion"/>
  </si>
  <si>
    <t>김명훈</t>
    <phoneticPr fontId="17" type="noConversion"/>
  </si>
  <si>
    <t>서태훈</t>
    <phoneticPr fontId="17" type="noConversion"/>
  </si>
  <si>
    <t>강수현</t>
    <phoneticPr fontId="17" type="noConversion"/>
  </si>
  <si>
    <t>정미숙</t>
    <phoneticPr fontId="17" type="noConversion"/>
  </si>
  <si>
    <t>김보람</t>
    <phoneticPr fontId="17" type="noConversion"/>
  </si>
  <si>
    <t>최정민</t>
    <phoneticPr fontId="17" type="noConversion"/>
  </si>
  <si>
    <t>[표2]</t>
    <phoneticPr fontId="17" type="noConversion"/>
  </si>
  <si>
    <t>중학생 신장 측정자료</t>
    <phoneticPr fontId="17" type="noConversion"/>
  </si>
  <si>
    <t>신장</t>
    <phoneticPr fontId="17" type="noConversion"/>
  </si>
  <si>
    <t>등위</t>
    <phoneticPr fontId="17" type="noConversion"/>
  </si>
  <si>
    <t>▶ 키가 큰 사람순으로 순위를 구하시오</t>
    <phoneticPr fontId="17" type="noConversion"/>
  </si>
  <si>
    <t>김진명</t>
    <phoneticPr fontId="17" type="noConversion"/>
  </si>
  <si>
    <t>박정희</t>
    <phoneticPr fontId="17" type="noConversion"/>
  </si>
  <si>
    <t>최창호</t>
    <phoneticPr fontId="17" type="noConversion"/>
  </si>
  <si>
    <t>박명섭</t>
    <phoneticPr fontId="17" type="noConversion"/>
  </si>
  <si>
    <t>강동호</t>
    <phoneticPr fontId="17" type="noConversion"/>
  </si>
  <si>
    <t>안정훈</t>
    <phoneticPr fontId="17" type="noConversion"/>
  </si>
  <si>
    <t>강진수</t>
    <phoneticPr fontId="17" type="noConversion"/>
  </si>
  <si>
    <t>임진현</t>
    <phoneticPr fontId="17" type="noConversion"/>
  </si>
  <si>
    <t>[표3]</t>
    <phoneticPr fontId="17" type="noConversion"/>
  </si>
  <si>
    <t>평점 현황</t>
    <phoneticPr fontId="17" type="noConversion"/>
  </si>
  <si>
    <t>점수</t>
    <phoneticPr fontId="17" type="noConversion"/>
  </si>
  <si>
    <t>학점</t>
  </si>
  <si>
    <t>▶ 평점현황표에서 점수를 이용하여 학점표에서 학점을 추출하시오</t>
    <phoneticPr fontId="17" type="noConversion"/>
  </si>
  <si>
    <t>김명식</t>
    <phoneticPr fontId="17" type="noConversion"/>
  </si>
  <si>
    <t>박신아</t>
    <phoneticPr fontId="17" type="noConversion"/>
  </si>
  <si>
    <t>김철호</t>
    <phoneticPr fontId="17" type="noConversion"/>
  </si>
  <si>
    <t>서진혁</t>
    <phoneticPr fontId="17" type="noConversion"/>
  </si>
  <si>
    <t>김혜진</t>
    <phoneticPr fontId="17" type="noConversion"/>
  </si>
  <si>
    <t>이명철</t>
    <phoneticPr fontId="17" type="noConversion"/>
  </si>
  <si>
    <t>강진성</t>
    <phoneticPr fontId="17" type="noConversion"/>
  </si>
  <si>
    <t>김기수</t>
    <phoneticPr fontId="17" type="noConversion"/>
  </si>
  <si>
    <t>학점표</t>
    <phoneticPr fontId="17" type="noConversion"/>
  </si>
  <si>
    <t>부터</t>
    <phoneticPr fontId="17" type="noConversion"/>
  </si>
  <si>
    <t>까지</t>
    <phoneticPr fontId="17" type="noConversion"/>
  </si>
  <si>
    <t>학점</t>
    <phoneticPr fontId="17" type="noConversion"/>
  </si>
  <si>
    <t>F</t>
    <phoneticPr fontId="17" type="noConversion"/>
  </si>
  <si>
    <t>D</t>
    <phoneticPr fontId="17" type="noConversion"/>
  </si>
  <si>
    <t>C</t>
    <phoneticPr fontId="17" type="noConversion"/>
  </si>
  <si>
    <t>B</t>
    <phoneticPr fontId="17" type="noConversion"/>
  </si>
  <si>
    <t>A</t>
    <phoneticPr fontId="17" type="noConversion"/>
  </si>
  <si>
    <t>20대</t>
  </si>
  <si>
    <t xml:space="preserve"> 교양 점수 현황</t>
    <phoneticPr fontId="17" type="noConversion"/>
  </si>
  <si>
    <t>법학개론</t>
    <phoneticPr fontId="17" type="noConversion"/>
  </si>
  <si>
    <t>음악의 이해</t>
    <phoneticPr fontId="17" type="noConversion"/>
  </si>
  <si>
    <t>신경일</t>
    <phoneticPr fontId="17" type="noConversion"/>
  </si>
  <si>
    <t>정보통신</t>
    <phoneticPr fontId="17" type="noConversion"/>
  </si>
  <si>
    <t>김선정</t>
    <phoneticPr fontId="17" type="noConversion"/>
  </si>
  <si>
    <t>전자계산</t>
    <phoneticPr fontId="17" type="noConversion"/>
  </si>
  <si>
    <t>음악의 이해 최대값</t>
    <phoneticPr fontId="17" type="noConversion"/>
  </si>
  <si>
    <t>하현호</t>
    <phoneticPr fontId="17" type="noConversion"/>
  </si>
  <si>
    <t>심재민</t>
    <phoneticPr fontId="17" type="noConversion"/>
  </si>
  <si>
    <t>기계과</t>
    <phoneticPr fontId="17" type="noConversion"/>
  </si>
  <si>
    <t>이동근</t>
    <phoneticPr fontId="17" type="noConversion"/>
  </si>
  <si>
    <t>건축과</t>
    <phoneticPr fontId="17" type="noConversion"/>
  </si>
  <si>
    <t>조상희</t>
    <phoneticPr fontId="17" type="noConversion"/>
  </si>
  <si>
    <t>김희현</t>
    <phoneticPr fontId="17" type="noConversion"/>
  </si>
  <si>
    <t>영문과</t>
    <phoneticPr fontId="17" type="noConversion"/>
  </si>
  <si>
    <t>황정주</t>
    <phoneticPr fontId="17" type="noConversion"/>
  </si>
  <si>
    <t>산디과</t>
    <phoneticPr fontId="17" type="noConversion"/>
  </si>
  <si>
    <t>과제물 평가</t>
    <phoneticPr fontId="17" type="noConversion"/>
  </si>
  <si>
    <t>이름</t>
    <phoneticPr fontId="17" type="noConversion"/>
  </si>
  <si>
    <t>조윤정</t>
    <phoneticPr fontId="17" type="noConversion"/>
  </si>
  <si>
    <t>과제물합계</t>
    <phoneticPr fontId="17" type="noConversion"/>
  </si>
  <si>
    <t>진영문</t>
    <phoneticPr fontId="17" type="noConversion"/>
  </si>
  <si>
    <t>정인혜</t>
    <phoneticPr fontId="17" type="noConversion"/>
  </si>
  <si>
    <t>정효성</t>
    <phoneticPr fontId="17" type="noConversion"/>
  </si>
  <si>
    <t>장미경</t>
    <phoneticPr fontId="17" type="noConversion"/>
  </si>
  <si>
    <t>김억환</t>
    <phoneticPr fontId="17" type="noConversion"/>
  </si>
  <si>
    <t>자동차 판매현황</t>
    <phoneticPr fontId="17" type="noConversion"/>
  </si>
  <si>
    <t>회사명</t>
    <phoneticPr fontId="17" type="noConversion"/>
  </si>
  <si>
    <t>차종</t>
    <phoneticPr fontId="17" type="noConversion"/>
  </si>
  <si>
    <t>엑센트</t>
    <phoneticPr fontId="17" type="noConversion"/>
  </si>
  <si>
    <t>마르샤</t>
    <phoneticPr fontId="17" type="noConversion"/>
  </si>
  <si>
    <t>소나타</t>
    <phoneticPr fontId="17" type="noConversion"/>
  </si>
  <si>
    <t>티코</t>
    <phoneticPr fontId="17" type="noConversion"/>
  </si>
  <si>
    <t>엑센트판매량</t>
    <phoneticPr fontId="17" type="noConversion"/>
  </si>
  <si>
    <t>[표4]</t>
    <phoneticPr fontId="17" type="noConversion"/>
  </si>
  <si>
    <t>수학</t>
    <phoneticPr fontId="17" type="noConversion"/>
  </si>
  <si>
    <t>전현수</t>
    <phoneticPr fontId="17" type="noConversion"/>
  </si>
  <si>
    <t>영어평균</t>
    <phoneticPr fontId="17" type="noConversion"/>
  </si>
  <si>
    <t>경영과</t>
    <phoneticPr fontId="17" type="noConversion"/>
  </si>
  <si>
    <t>박희선</t>
    <phoneticPr fontId="17" type="noConversion"/>
  </si>
  <si>
    <t>엄정희</t>
    <phoneticPr fontId="17" type="noConversion"/>
  </si>
  <si>
    <t>이성식</t>
    <phoneticPr fontId="17" type="noConversion"/>
  </si>
  <si>
    <t>김영희</t>
    <phoneticPr fontId="17" type="noConversion"/>
  </si>
  <si>
    <t>[표5]</t>
    <phoneticPr fontId="17" type="noConversion"/>
  </si>
  <si>
    <t xml:space="preserve"> 전산 평가</t>
    <phoneticPr fontId="17" type="noConversion"/>
  </si>
  <si>
    <t>소속</t>
    <phoneticPr fontId="17" type="noConversion"/>
  </si>
  <si>
    <t>전산점수</t>
    <phoneticPr fontId="17" type="noConversion"/>
  </si>
  <si>
    <t>김소연</t>
    <phoneticPr fontId="17" type="noConversion"/>
  </si>
  <si>
    <t>영업부</t>
    <phoneticPr fontId="17" type="noConversion"/>
  </si>
  <si>
    <t>박은경</t>
    <phoneticPr fontId="17" type="noConversion"/>
  </si>
  <si>
    <t>관리부</t>
    <phoneticPr fontId="17" type="noConversion"/>
  </si>
  <si>
    <t>이은영</t>
    <phoneticPr fontId="17" type="noConversion"/>
  </si>
  <si>
    <t>변경혜</t>
    <phoneticPr fontId="17" type="noConversion"/>
  </si>
  <si>
    <t>이명선</t>
    <phoneticPr fontId="17" type="noConversion"/>
  </si>
  <si>
    <t>양옥님</t>
    <phoneticPr fontId="17" type="noConversion"/>
  </si>
  <si>
    <t>종신회원 명부</t>
    <phoneticPr fontId="17" type="noConversion"/>
  </si>
  <si>
    <t>사 번</t>
    <phoneticPr fontId="17" type="noConversion"/>
  </si>
  <si>
    <t>성  명</t>
    <phoneticPr fontId="17" type="noConversion"/>
  </si>
  <si>
    <t>성  별</t>
    <phoneticPr fontId="17" type="noConversion"/>
  </si>
  <si>
    <t>김 성숙</t>
    <phoneticPr fontId="17" type="noConversion"/>
  </si>
  <si>
    <t>김 순철</t>
    <phoneticPr fontId="17" type="noConversion"/>
  </si>
  <si>
    <t>동 봉호</t>
    <phoneticPr fontId="17" type="noConversion"/>
  </si>
  <si>
    <t>남자회원수</t>
    <phoneticPr fontId="17" type="noConversion"/>
  </si>
  <si>
    <t>서 주희</t>
    <phoneticPr fontId="17" type="noConversion"/>
  </si>
  <si>
    <t>성 민선</t>
    <phoneticPr fontId="17" type="noConversion"/>
  </si>
  <si>
    <t>이 명호</t>
    <phoneticPr fontId="17" type="noConversion"/>
  </si>
  <si>
    <t>이 전필</t>
    <phoneticPr fontId="17" type="noConversion"/>
  </si>
  <si>
    <t>학번</t>
    <phoneticPr fontId="17" type="noConversion"/>
  </si>
  <si>
    <t>주민번호</t>
    <phoneticPr fontId="17" type="noConversion"/>
  </si>
  <si>
    <t>전공</t>
    <phoneticPr fontId="17" type="noConversion"/>
  </si>
  <si>
    <t>영어</t>
    <phoneticPr fontId="17" type="noConversion"/>
  </si>
  <si>
    <t>교양</t>
    <phoneticPr fontId="17" type="noConversion"/>
  </si>
  <si>
    <t>합계</t>
    <phoneticPr fontId="17" type="noConversion"/>
  </si>
  <si>
    <t>평균</t>
    <phoneticPr fontId="17" type="noConversion"/>
  </si>
  <si>
    <t>순위</t>
    <phoneticPr fontId="17" type="noConversion"/>
  </si>
  <si>
    <t>평가</t>
    <phoneticPr fontId="17" type="noConversion"/>
  </si>
  <si>
    <t>학과</t>
    <phoneticPr fontId="17" type="noConversion"/>
  </si>
  <si>
    <t>성별</t>
    <phoneticPr fontId="17" type="noConversion"/>
  </si>
  <si>
    <t>국문학과</t>
    <phoneticPr fontId="17" type="noConversion"/>
  </si>
  <si>
    <t>강민철</t>
    <phoneticPr fontId="17" type="noConversion"/>
  </si>
  <si>
    <t>영문학과</t>
    <phoneticPr fontId="17" type="noConversion"/>
  </si>
  <si>
    <t>고미영</t>
    <phoneticPr fontId="17" type="noConversion"/>
  </si>
  <si>
    <t>기타학과</t>
    <phoneticPr fontId="17" type="noConversion"/>
  </si>
  <si>
    <t>김미라</t>
    <phoneticPr fontId="17" type="noConversion"/>
  </si>
  <si>
    <t>김주성</t>
    <phoneticPr fontId="17" type="noConversion"/>
  </si>
  <si>
    <t>김민</t>
    <phoneticPr fontId="17" type="noConversion"/>
  </si>
  <si>
    <t>박영규</t>
    <phoneticPr fontId="17" type="noConversion"/>
  </si>
  <si>
    <t>손범수</t>
    <phoneticPr fontId="17" type="noConversion"/>
  </si>
  <si>
    <t>이순자</t>
    <phoneticPr fontId="17" type="noConversion"/>
  </si>
  <si>
    <t>장길산</t>
    <phoneticPr fontId="17" type="noConversion"/>
  </si>
  <si>
    <t>황세진</t>
    <phoneticPr fontId="17" type="noConversion"/>
  </si>
  <si>
    <t>최소값</t>
    <phoneticPr fontId="17" type="noConversion"/>
  </si>
  <si>
    <t>최대값</t>
    <phoneticPr fontId="17" type="noConversion"/>
  </si>
  <si>
    <t>▶ 여학생 수</t>
    <phoneticPr fontId="17" type="noConversion"/>
  </si>
  <si>
    <t>▶ 남학생 수</t>
    <phoneticPr fontId="17" type="noConversion"/>
  </si>
  <si>
    <t>▶ 김씨 성을 가진 학생의 수</t>
    <phoneticPr fontId="17" type="noConversion"/>
  </si>
  <si>
    <t>▶ 이름이 외자인 학생의 수</t>
    <phoneticPr fontId="17" type="noConversion"/>
  </si>
  <si>
    <t>▶ 이름끝자가 "자"인 학생의 수</t>
    <phoneticPr fontId="17" type="noConversion"/>
  </si>
  <si>
    <t>▶ 성별이 여자인 학생의 전공점수의 합</t>
    <phoneticPr fontId="17" type="noConversion"/>
  </si>
  <si>
    <t>▶ 성별이 남자인 학생의 영어점수의 합</t>
    <phoneticPr fontId="17" type="noConversion"/>
  </si>
  <si>
    <t>▶ 평균이 80점 이상의 학생수</t>
    <phoneticPr fontId="17" type="noConversion"/>
  </si>
  <si>
    <t>▶ 평균이 80점 미만의 학생수</t>
    <phoneticPr fontId="17" type="noConversion"/>
  </si>
  <si>
    <t>▶ 2번째 높은 평균 점수</t>
    <phoneticPr fontId="17" type="noConversion"/>
  </si>
  <si>
    <t>▶ 2번째로 낮은 평균 점수</t>
    <phoneticPr fontId="17" type="noConversion"/>
  </si>
  <si>
    <t>★ 목표값 찾기</t>
    <phoneticPr fontId="17" type="noConversion"/>
  </si>
  <si>
    <t>번호</t>
    <phoneticPr fontId="17" type="noConversion"/>
  </si>
  <si>
    <t>총점</t>
    <phoneticPr fontId="17" type="noConversion"/>
  </si>
  <si>
    <t>▶ 총점이 350점 이상이면 합격 350점 미만는 불합격자 이다 이들의 인원수를 구하시오</t>
    <phoneticPr fontId="17" type="noConversion"/>
  </si>
  <si>
    <t>김솔지</t>
    <phoneticPr fontId="17" type="noConversion"/>
  </si>
  <si>
    <t>김지나</t>
    <phoneticPr fontId="17" type="noConversion"/>
  </si>
  <si>
    <t>김혜경</t>
    <phoneticPr fontId="17" type="noConversion"/>
  </si>
  <si>
    <t>김수정</t>
    <phoneticPr fontId="17" type="noConversion"/>
  </si>
  <si>
    <t>한상규</t>
    <phoneticPr fontId="17" type="noConversion"/>
  </si>
  <si>
    <t>김준현</t>
    <phoneticPr fontId="17" type="noConversion"/>
  </si>
  <si>
    <t>이정우</t>
    <phoneticPr fontId="17" type="noConversion"/>
  </si>
  <si>
    <t>박수억</t>
    <phoneticPr fontId="17" type="noConversion"/>
  </si>
  <si>
    <t>합격자수</t>
    <phoneticPr fontId="17" type="noConversion"/>
  </si>
  <si>
    <t>불합격자수</t>
    <phoneticPr fontId="17" type="noConversion"/>
  </si>
  <si>
    <t>교재비 납부내역</t>
    <phoneticPr fontId="17" type="noConversion"/>
  </si>
  <si>
    <t>수강생</t>
    <phoneticPr fontId="17" type="noConversion"/>
  </si>
  <si>
    <t>워드</t>
    <phoneticPr fontId="17" type="noConversion"/>
  </si>
  <si>
    <t>그래픽</t>
    <phoneticPr fontId="17" type="noConversion"/>
  </si>
  <si>
    <t>정보기기</t>
    <phoneticPr fontId="17" type="noConversion"/>
  </si>
  <si>
    <t>▶ 각 교재비를 납부한 사람의 인원수를 구하시오</t>
    <phoneticPr fontId="17" type="noConversion"/>
  </si>
  <si>
    <t>이두열</t>
    <phoneticPr fontId="17" type="noConversion"/>
  </si>
  <si>
    <t>납부</t>
    <phoneticPr fontId="17" type="noConversion"/>
  </si>
  <si>
    <t>박상규</t>
    <phoneticPr fontId="17" type="noConversion"/>
  </si>
  <si>
    <t>박성주</t>
    <phoneticPr fontId="17" type="noConversion"/>
  </si>
  <si>
    <t>배순희</t>
    <phoneticPr fontId="17" type="noConversion"/>
  </si>
  <si>
    <t>납부자수</t>
    <phoneticPr fontId="17" type="noConversion"/>
  </si>
  <si>
    <t>주민등록번호</t>
    <phoneticPr fontId="17" type="noConversion"/>
  </si>
  <si>
    <t>▶ 주민번호를 보고 성별을 표기하시오</t>
    <phoneticPr fontId="17" type="noConversion"/>
  </si>
  <si>
    <t>박인주</t>
    <phoneticPr fontId="17" type="noConversion"/>
  </si>
  <si>
    <t>이인선</t>
    <phoneticPr fontId="17" type="noConversion"/>
  </si>
  <si>
    <t>박주인</t>
    <phoneticPr fontId="17" type="noConversion"/>
  </si>
  <si>
    <t>김현희</t>
    <phoneticPr fontId="17" type="noConversion"/>
  </si>
  <si>
    <t>박경미</t>
    <phoneticPr fontId="17" type="noConversion"/>
  </si>
  <si>
    <t>김충원</t>
    <phoneticPr fontId="17" type="noConversion"/>
  </si>
  <si>
    <t>김민식</t>
    <phoneticPr fontId="17" type="noConversion"/>
  </si>
  <si>
    <t>물품수량현황</t>
    <phoneticPr fontId="17" type="noConversion"/>
  </si>
  <si>
    <t>물품코드</t>
    <phoneticPr fontId="17" type="noConversion"/>
  </si>
  <si>
    <t>물품명</t>
    <phoneticPr fontId="17" type="noConversion"/>
  </si>
  <si>
    <t>수량</t>
    <phoneticPr fontId="17" type="noConversion"/>
  </si>
  <si>
    <t>▶ 물품코드 끝자리는 물품명을 나타냅니다. 1은 냉장고, 2는 세탁기,3은 선풍기를 나타내시오</t>
    <phoneticPr fontId="17" type="noConversion"/>
  </si>
  <si>
    <t>A001</t>
    <phoneticPr fontId="17" type="noConversion"/>
  </si>
  <si>
    <t>A002</t>
    <phoneticPr fontId="17" type="noConversion"/>
  </si>
  <si>
    <t>A003</t>
    <phoneticPr fontId="17" type="noConversion"/>
  </si>
  <si>
    <t>간이급여계산</t>
    <phoneticPr fontId="17" type="noConversion"/>
  </si>
  <si>
    <t>사번</t>
    <phoneticPr fontId="17" type="noConversion"/>
  </si>
  <si>
    <t>호봉</t>
    <phoneticPr fontId="17" type="noConversion"/>
  </si>
  <si>
    <t>▶ 간이급여계산표에서 호봉을 가지고 급여테이블에서 기본급을 추출하시오</t>
    <phoneticPr fontId="17" type="noConversion"/>
  </si>
  <si>
    <t>급여테이블</t>
    <phoneticPr fontId="17" type="noConversion"/>
  </si>
  <si>
    <t>현재년도:</t>
    <phoneticPr fontId="17" type="noConversion"/>
  </si>
  <si>
    <t>▶ 주민등록번호을 가지고 나이를 구하시오.</t>
    <phoneticPr fontId="17" type="noConversion"/>
  </si>
  <si>
    <t>부서</t>
    <phoneticPr fontId="17" type="noConversion"/>
  </si>
  <si>
    <t>박기라</t>
    <phoneticPr fontId="17" type="noConversion"/>
  </si>
  <si>
    <t>자재부</t>
    <phoneticPr fontId="17" type="noConversion"/>
  </si>
  <si>
    <t>인사과</t>
    <phoneticPr fontId="17" type="noConversion"/>
  </si>
  <si>
    <t>총무부</t>
    <phoneticPr fontId="17" type="noConversion"/>
  </si>
  <si>
    <t>회원연령현황</t>
    <phoneticPr fontId="17" type="noConversion"/>
  </si>
  <si>
    <t>생년월일</t>
    <phoneticPr fontId="17" type="noConversion"/>
  </si>
  <si>
    <t>▶ 회원의 생년월일을 가지고 나이을 구하시오</t>
    <phoneticPr fontId="17" type="noConversion"/>
  </si>
  <si>
    <t>김영숙</t>
    <phoneticPr fontId="17" type="noConversion"/>
  </si>
  <si>
    <t>한상민</t>
    <phoneticPr fontId="17" type="noConversion"/>
  </si>
  <si>
    <t>이명주</t>
    <phoneticPr fontId="17" type="noConversion"/>
  </si>
  <si>
    <t>강성민</t>
    <phoneticPr fontId="17" type="noConversion"/>
  </si>
  <si>
    <t>정미경</t>
    <phoneticPr fontId="17" type="noConversion"/>
  </si>
  <si>
    <t>한인숙</t>
    <phoneticPr fontId="17" type="noConversion"/>
  </si>
  <si>
    <t>노현정</t>
    <phoneticPr fontId="17" type="noConversion"/>
  </si>
  <si>
    <t>[표6]</t>
    <phoneticPr fontId="17" type="noConversion"/>
  </si>
  <si>
    <t>상품권 당첨자 명단</t>
    <phoneticPr fontId="17" type="noConversion"/>
  </si>
  <si>
    <t>이메일</t>
    <phoneticPr fontId="17" type="noConversion"/>
  </si>
  <si>
    <t>세대구분</t>
    <phoneticPr fontId="17" type="noConversion"/>
  </si>
  <si>
    <t>상품권</t>
    <phoneticPr fontId="17" type="noConversion"/>
  </si>
  <si>
    <t>▶ 상품권 당첨자명단의 세대구분을 가지고 상품권의 금액을 추출하시오</t>
    <phoneticPr fontId="17" type="noConversion"/>
  </si>
  <si>
    <t>krj023@hit.net</t>
    <phoneticPr fontId="17" type="noConversion"/>
  </si>
  <si>
    <t>fgh345@hit.net</t>
    <phoneticPr fontId="17" type="noConversion"/>
  </si>
  <si>
    <t>ddg343@hit.het</t>
    <phoneticPr fontId="17" type="noConversion"/>
  </si>
  <si>
    <t>lgj365@hit.net</t>
    <phoneticPr fontId="17" type="noConversion"/>
  </si>
  <si>
    <t>smile4@hit.net</t>
    <phoneticPr fontId="17" type="noConversion"/>
  </si>
  <si>
    <t>afd5@hit.net</t>
    <phoneticPr fontId="17" type="noConversion"/>
  </si>
  <si>
    <t>got6@hit.net</t>
    <phoneticPr fontId="17" type="noConversion"/>
  </si>
  <si>
    <t>40대</t>
    <phoneticPr fontId="17" type="noConversion"/>
  </si>
  <si>
    <t>상품 지급 내역</t>
    <phoneticPr fontId="17" type="noConversion"/>
  </si>
  <si>
    <t>세대</t>
    <phoneticPr fontId="17" type="noConversion"/>
  </si>
  <si>
    <t>30대</t>
    <phoneticPr fontId="17" type="noConversion"/>
  </si>
  <si>
    <r>
      <t>H</t>
    </r>
    <r>
      <rPr>
        <sz val="11"/>
        <color theme="1"/>
        <rFont val="맑은 고딕"/>
        <family val="3"/>
        <charset val="129"/>
        <scheme val="major"/>
      </rPr>
      <t>상사</t>
    </r>
    <phoneticPr fontId="17" type="noConversion"/>
  </si>
  <si>
    <r>
      <t>D</t>
    </r>
    <r>
      <rPr>
        <sz val="11"/>
        <color theme="1"/>
        <rFont val="맑은 고딕"/>
        <family val="3"/>
        <charset val="129"/>
        <scheme val="major"/>
      </rPr>
      <t>상사</t>
    </r>
    <phoneticPr fontId="17" type="noConversion"/>
  </si>
  <si>
    <r>
      <t>[표</t>
    </r>
    <r>
      <rPr>
        <sz val="11"/>
        <color theme="1"/>
        <rFont val="맑은 고딕"/>
        <family val="3"/>
        <charset val="129"/>
        <scheme val="major"/>
      </rPr>
      <t>6</t>
    </r>
    <r>
      <rPr>
        <sz val="11"/>
        <rFont val="맑은 고딕"/>
        <family val="3"/>
        <charset val="129"/>
        <scheme val="major"/>
      </rPr>
      <t>]</t>
    </r>
    <phoneticPr fontId="17" type="noConversion"/>
  </si>
  <si>
    <t>7*6*5*4*3*2*1</t>
    <phoneticPr fontId="17" type="noConversion"/>
  </si>
  <si>
    <t>5*5*5</t>
    <phoneticPr fontId="17" type="noConversion"/>
  </si>
  <si>
    <t>◎ 날짜 시간함수</t>
    <phoneticPr fontId="17" type="noConversion"/>
  </si>
  <si>
    <t>=TODAY()</t>
    <phoneticPr fontId="17" type="noConversion"/>
  </si>
  <si>
    <t>=NOW()</t>
    <phoneticPr fontId="17" type="noConversion"/>
  </si>
  <si>
    <t>=DATE(2005,7,15)</t>
    <phoneticPr fontId="17" type="noConversion"/>
  </si>
  <si>
    <t>=YEAR(TODAY())</t>
    <phoneticPr fontId="17" type="noConversion"/>
  </si>
  <si>
    <t>=MONTH(TODAY())</t>
    <phoneticPr fontId="17" type="noConversion"/>
  </si>
  <si>
    <t>=DAY(TODAY())</t>
    <phoneticPr fontId="17" type="noConversion"/>
  </si>
  <si>
    <t>=WEEKDAY(TODAY(),1)</t>
    <phoneticPr fontId="17" type="noConversion"/>
  </si>
  <si>
    <t>=HOUR(A10)</t>
    <phoneticPr fontId="17" type="noConversion"/>
  </si>
  <si>
    <t>=MINUTE(A11)</t>
    <phoneticPr fontId="17" type="noConversion"/>
  </si>
  <si>
    <t>=SECOND(A12)</t>
    <phoneticPr fontId="17" type="noConversion"/>
  </si>
  <si>
    <t>◎ 문자열함수</t>
    <phoneticPr fontId="17" type="noConversion"/>
  </si>
  <si>
    <t>KOREA</t>
    <phoneticPr fontId="17" type="noConversion"/>
  </si>
  <si>
    <t>=LEFT(A15,2)</t>
    <phoneticPr fontId="17" type="noConversion"/>
  </si>
  <si>
    <t>=RIGHT(A15,2)</t>
    <phoneticPr fontId="17" type="noConversion"/>
  </si>
  <si>
    <t>=MID(A15,2,2)</t>
    <phoneticPr fontId="17" type="noConversion"/>
  </si>
  <si>
    <t>=LOWER(A18)</t>
    <phoneticPr fontId="17" type="noConversion"/>
  </si>
  <si>
    <t>korea</t>
    <phoneticPr fontId="17" type="noConversion"/>
  </si>
  <si>
    <t>=UPPER(A19)</t>
    <phoneticPr fontId="17" type="noConversion"/>
  </si>
  <si>
    <t>welcome to korea</t>
    <phoneticPr fontId="17" type="noConversion"/>
  </si>
  <si>
    <t>=PROPER(A20)</t>
    <phoneticPr fontId="17" type="noConversion"/>
  </si>
  <si>
    <t>우         리나라</t>
    <phoneticPr fontId="17" type="noConversion"/>
  </si>
  <si>
    <t>=TRIM(A21)</t>
    <phoneticPr fontId="17" type="noConversion"/>
  </si>
  <si>
    <t>◎ 수학삼각함수</t>
    <phoneticPr fontId="17" type="noConversion"/>
  </si>
  <si>
    <t>=ROUND(A24,2)</t>
    <phoneticPr fontId="17" type="noConversion"/>
  </si>
  <si>
    <t>=ROUND(A25,2)</t>
    <phoneticPr fontId="17" type="noConversion"/>
  </si>
  <si>
    <t>=ROUNDUP(A26,2)</t>
    <phoneticPr fontId="17" type="noConversion"/>
  </si>
  <si>
    <t>=ROUNDUP(A27,2)</t>
    <phoneticPr fontId="17" type="noConversion"/>
  </si>
  <si>
    <t>=ROUNDDOWN(A28,2)</t>
    <phoneticPr fontId="17" type="noConversion"/>
  </si>
  <si>
    <t>=ROUNDDOWN(A29,2)</t>
    <phoneticPr fontId="17" type="noConversion"/>
  </si>
  <si>
    <t>=TRUNC(A30,2)</t>
    <phoneticPr fontId="17" type="noConversion"/>
  </si>
  <si>
    <t>=TRUNC(A31,2)</t>
    <phoneticPr fontId="17" type="noConversion"/>
  </si>
  <si>
    <t>=TRUNC(A32)</t>
    <phoneticPr fontId="17" type="noConversion"/>
  </si>
  <si>
    <t>=TRUNC(A33)</t>
    <phoneticPr fontId="17" type="noConversion"/>
  </si>
  <si>
    <t>=INT(A34)</t>
    <phoneticPr fontId="17" type="noConversion"/>
  </si>
  <si>
    <t>=INT(A35)</t>
    <phoneticPr fontId="17" type="noConversion"/>
  </si>
  <si>
    <t>=FACT(A36)</t>
    <phoneticPr fontId="17" type="noConversion"/>
  </si>
  <si>
    <t>=POWER(5,3)</t>
    <phoneticPr fontId="17" type="noConversion"/>
  </si>
  <si>
    <t>원주율</t>
    <phoneticPr fontId="17" type="noConversion"/>
  </si>
  <si>
    <t>=PI()</t>
    <phoneticPr fontId="17" type="noConversion"/>
  </si>
  <si>
    <t>`</t>
    <phoneticPr fontId="17" type="noConversion"/>
  </si>
  <si>
    <t>◎ 논리함수</t>
    <phoneticPr fontId="17" type="noConversion"/>
  </si>
  <si>
    <t>AND(논리식1,논리식2)</t>
    <phoneticPr fontId="17" type="noConversion"/>
  </si>
  <si>
    <t>두가지 조건을 동시에 만족해야 참</t>
    <phoneticPr fontId="17" type="noConversion"/>
  </si>
  <si>
    <t>OR(논리식1,논리식2)</t>
    <phoneticPr fontId="17" type="noConversion"/>
  </si>
  <si>
    <t>두가지 조건중 하나만 만족이면 참</t>
    <phoneticPr fontId="17" type="noConversion"/>
  </si>
  <si>
    <t>NOT(논리식1)</t>
    <phoneticPr fontId="17" type="noConversion"/>
  </si>
  <si>
    <t>논리식이 아니면 참</t>
    <phoneticPr fontId="17" type="noConversion"/>
  </si>
  <si>
    <t>750903-1568790</t>
    <phoneticPr fontId="1" type="noConversion"/>
  </si>
  <si>
    <t>760101-2547863</t>
    <phoneticPr fontId="1" type="noConversion"/>
  </si>
  <si>
    <t>730625-1623336</t>
    <phoneticPr fontId="1" type="noConversion"/>
  </si>
  <si>
    <t>780605-1879654</t>
    <phoneticPr fontId="1" type="noConversion"/>
  </si>
  <si>
    <t>750308-2954121</t>
    <phoneticPr fontId="1" type="noConversion"/>
  </si>
  <si>
    <t>801211-1521452</t>
    <phoneticPr fontId="1" type="noConversion"/>
  </si>
  <si>
    <t>790305-1954125</t>
    <phoneticPr fontId="1" type="noConversion"/>
  </si>
  <si>
    <t>할인가격=가격-가격*할인율</t>
    <phoneticPr fontId="1" type="noConversion"/>
  </si>
  <si>
    <t>▣ 수학·삼각 함수</t>
    <phoneticPr fontId="17" type="noConversion"/>
  </si>
  <si>
    <t>함수 형식</t>
    <phoneticPr fontId="17" type="noConversion"/>
  </si>
  <si>
    <t>설 명</t>
    <phoneticPr fontId="17" type="noConversion"/>
  </si>
  <si>
    <t>=SUM(범위)</t>
    <phoneticPr fontId="17" type="noConversion"/>
  </si>
  <si>
    <t>범위의 합계</t>
    <rPh sb="0" eb="6">
      <t>법위</t>
    </rPh>
    <phoneticPr fontId="17" type="noConversion"/>
  </si>
  <si>
    <t>=SUMIF(조건의 범위,조건,값을구하려는실제범위)</t>
    <phoneticPr fontId="17" type="noConversion"/>
  </si>
  <si>
    <t>조건을 만족한는 데이터의 합계</t>
    <phoneticPr fontId="17" type="noConversion"/>
  </si>
  <si>
    <t>=ROUND(인수,자릿수)</t>
    <phoneticPr fontId="17" type="noConversion"/>
  </si>
  <si>
    <t>인수를 지정한 자리수 만큼 반올림</t>
    <phoneticPr fontId="17" type="noConversion"/>
  </si>
  <si>
    <t>=ROUNDUP(인수,자릿수)</t>
    <phoneticPr fontId="17" type="noConversion"/>
  </si>
  <si>
    <t>인수를 지정한 자리수 만큼 올림</t>
    <phoneticPr fontId="17" type="noConversion"/>
  </si>
  <si>
    <t>=ROUNDDOWN(인수,자릿수)</t>
    <phoneticPr fontId="17" type="noConversion"/>
  </si>
  <si>
    <t>인수를 지정한 자리수 만큼 내림</t>
    <phoneticPr fontId="17" type="noConversion"/>
  </si>
  <si>
    <t>=ABS(인수)</t>
    <phoneticPr fontId="17" type="noConversion"/>
  </si>
  <si>
    <t>인수의 절대값</t>
    <phoneticPr fontId="17" type="noConversion"/>
  </si>
  <si>
    <t>=FACT(인수)</t>
    <phoneticPr fontId="17" type="noConversion"/>
  </si>
  <si>
    <t>인수의 계승값</t>
    <phoneticPr fontId="17" type="noConversion"/>
  </si>
  <si>
    <t>=INT(인수)</t>
    <phoneticPr fontId="17" type="noConversion"/>
  </si>
  <si>
    <t>인수의 소수점 아래를 버리고 가장 가까운 정수로 내림</t>
    <phoneticPr fontId="17" type="noConversion"/>
  </si>
  <si>
    <t>=MOD(인수,몫)</t>
    <phoneticPr fontId="17" type="noConversion"/>
  </si>
  <si>
    <t>인수를 몫으로 나눈 나머지</t>
    <phoneticPr fontId="17" type="noConversion"/>
  </si>
  <si>
    <t>=PI()</t>
    <phoneticPr fontId="17" type="noConversion"/>
  </si>
  <si>
    <t>원주율</t>
    <phoneticPr fontId="17" type="noConversion"/>
  </si>
  <si>
    <t>=POWER(밑수,지수)</t>
    <phoneticPr fontId="17" type="noConversion"/>
  </si>
  <si>
    <t>밑수를 지수만큼 거듭제곱한 값</t>
    <phoneticPr fontId="17" type="noConversion"/>
  </si>
  <si>
    <t>=PRODUCT(인수1,인수2,인수3..)</t>
    <phoneticPr fontId="17" type="noConversion"/>
  </si>
  <si>
    <t>인수들을 곱한 값</t>
    <phoneticPr fontId="17" type="noConversion"/>
  </si>
  <si>
    <t>=ROMAN(숫자,폼)</t>
    <phoneticPr fontId="17" type="noConversion"/>
  </si>
  <si>
    <t>아리비아 숫자를 텍스트인 로마숫자로 변환</t>
    <phoneticPr fontId="17" type="noConversion"/>
  </si>
  <si>
    <t>=SUMPRODUCT(배열)</t>
    <phoneticPr fontId="17" type="noConversion"/>
  </si>
  <si>
    <t>배열의 대응되는 수끼리 곱한 값</t>
    <phoneticPr fontId="17" type="noConversion"/>
  </si>
  <si>
    <t>=TRUNC(인수,자릿수)</t>
    <phoneticPr fontId="17" type="noConversion"/>
  </si>
  <si>
    <t>인수를 지정한 자릿수 나머지를 버림</t>
    <phoneticPr fontId="17" type="noConversion"/>
  </si>
  <si>
    <t>▣ 통계 함수</t>
    <phoneticPr fontId="17" type="noConversion"/>
  </si>
  <si>
    <t>=AVERAGE(범위)</t>
    <phoneticPr fontId="17" type="noConversion"/>
  </si>
  <si>
    <t>범위의 평균</t>
    <phoneticPr fontId="17" type="noConversion"/>
  </si>
  <si>
    <t>=MAX(범위)</t>
    <phoneticPr fontId="17" type="noConversion"/>
  </si>
  <si>
    <t>범위의 최대값</t>
    <phoneticPr fontId="17" type="noConversion"/>
  </si>
  <si>
    <t>=MIN(범위)</t>
    <phoneticPr fontId="17" type="noConversion"/>
  </si>
  <si>
    <t>범위의 최소값</t>
    <phoneticPr fontId="17" type="noConversion"/>
  </si>
  <si>
    <t>=COUNT(범위)</t>
    <phoneticPr fontId="17" type="noConversion"/>
  </si>
  <si>
    <t>범위에서 숫자가 들어있는 셀의 개수</t>
    <phoneticPr fontId="17" type="noConversion"/>
  </si>
  <si>
    <t>=COUNTA(범위)</t>
    <phoneticPr fontId="17" type="noConversion"/>
  </si>
  <si>
    <t>범위에서 공백을 제외한 데이터가 들어있는 셀의 개수</t>
    <phoneticPr fontId="17" type="noConversion"/>
  </si>
  <si>
    <t>=MODE(범위)</t>
    <phoneticPr fontId="17" type="noConversion"/>
  </si>
  <si>
    <t>범위에서 빈도수가 가장많은 데이터</t>
    <phoneticPr fontId="17" type="noConversion"/>
  </si>
  <si>
    <t>=MEDIAN(범위)</t>
    <phoneticPr fontId="17" type="noConversion"/>
  </si>
  <si>
    <t>범위에서 인수의 중앙값</t>
    <phoneticPr fontId="17" type="noConversion"/>
  </si>
  <si>
    <t>참조영역내에서 데이터의 순위</t>
    <phoneticPr fontId="17" type="noConversion"/>
  </si>
  <si>
    <t>=COUNTIF(조건범위,조건)</t>
    <phoneticPr fontId="17" type="noConversion"/>
  </si>
  <si>
    <t>범위에서 조건을 만족하는 셀의 개수</t>
    <phoneticPr fontId="17" type="noConversion"/>
  </si>
  <si>
    <t>=LARGE(범위,N)</t>
    <phoneticPr fontId="17" type="noConversion"/>
  </si>
  <si>
    <t>범위에서 N번째 큰 데이터</t>
    <phoneticPr fontId="17" type="noConversion"/>
  </si>
  <si>
    <t>=SMALL(범위,N)</t>
    <phoneticPr fontId="17" type="noConversion"/>
  </si>
  <si>
    <t>범위에서 N번째 작은 데이터</t>
    <phoneticPr fontId="17" type="noConversion"/>
  </si>
  <si>
    <t>=COUNTBLANK(범위)</t>
    <phoneticPr fontId="17" type="noConversion"/>
  </si>
  <si>
    <t>범위에서 비어있는 셀의 개수</t>
    <phoneticPr fontId="17" type="noConversion"/>
  </si>
  <si>
    <t>=PERCENTTANK(범위,값,소수자리수)</t>
    <phoneticPr fontId="17" type="noConversion"/>
  </si>
  <si>
    <t>범위에서 값의 백분율 순위(성취도)</t>
    <phoneticPr fontId="17" type="noConversion"/>
  </si>
  <si>
    <t>=STDEV(범위)</t>
    <phoneticPr fontId="17" type="noConversion"/>
  </si>
  <si>
    <t>범위의 표준편차</t>
    <phoneticPr fontId="17" type="noConversion"/>
  </si>
  <si>
    <t>=TRIMMEAN(범위,비율)</t>
    <phoneticPr fontId="17" type="noConversion"/>
  </si>
  <si>
    <t>범위에서 지정한 만큼 양끝값을 제거한 평균</t>
    <phoneticPr fontId="17" type="noConversion"/>
  </si>
  <si>
    <t>=VAR(범위)</t>
    <phoneticPr fontId="17" type="noConversion"/>
  </si>
  <si>
    <t>범위의 분산</t>
    <phoneticPr fontId="17" type="noConversion"/>
  </si>
  <si>
    <t>▣ 논리값 함수</t>
    <phoneticPr fontId="17" type="noConversion"/>
  </si>
  <si>
    <t>함수 형식</t>
    <phoneticPr fontId="17" type="noConversion"/>
  </si>
  <si>
    <t>설 명</t>
    <phoneticPr fontId="17" type="noConversion"/>
  </si>
  <si>
    <t>=IF(조건,조건을만족하는값,만족안하는값)</t>
    <phoneticPr fontId="17" type="noConversion"/>
  </si>
  <si>
    <t>조건을 만족하거나 만족하는 않은 값</t>
    <phoneticPr fontId="17" type="noConversion"/>
  </si>
  <si>
    <t>=NOT(논리식)</t>
    <phoneticPr fontId="17" type="noConversion"/>
  </si>
  <si>
    <t>논리식의 반대값</t>
    <phoneticPr fontId="17" type="noConversion"/>
  </si>
  <si>
    <t>=AND(논리식1,논리식2)</t>
    <phoneticPr fontId="17" type="noConversion"/>
  </si>
  <si>
    <t>논리식1,2가 모두 만족할 경우만 참</t>
    <phoneticPr fontId="17" type="noConversion"/>
  </si>
  <si>
    <t>=OR(논리식1,논리식2)</t>
    <phoneticPr fontId="17" type="noConversion"/>
  </si>
  <si>
    <t>논리식 1,2중 하나라도 만족할 경우 참</t>
    <phoneticPr fontId="17" type="noConversion"/>
  </si>
  <si>
    <t>▣ 재무함수</t>
    <phoneticPr fontId="17" type="noConversion"/>
  </si>
  <si>
    <t>=PMT(이자율(월),기간(월),미래지급액의 대한현재가치)</t>
    <phoneticPr fontId="17" type="noConversion"/>
  </si>
  <si>
    <t>정기적으로 불입하고 일정한 이율이 적용되는 대출에 대해 매회 불입액 계산</t>
    <phoneticPr fontId="17" type="noConversion"/>
  </si>
  <si>
    <t>=PV(이자율,기간,월지급액)</t>
    <phoneticPr fontId="17" type="noConversion"/>
  </si>
  <si>
    <t>투자액의 현재가치,앞으로 지불할 일련의 납입금의 현재가치 총합(대출금)</t>
    <phoneticPr fontId="17" type="noConversion"/>
  </si>
  <si>
    <t>=FV(이자율,기간,월지급액,미래지급액의대한현재가치)</t>
    <phoneticPr fontId="17" type="noConversion"/>
  </si>
  <si>
    <t>일정금액을 정기적으로 불입하고 일정한 이율을 적용하는 투자의 미래가치 계산</t>
    <phoneticPr fontId="17" type="noConversion"/>
  </si>
  <si>
    <t>▣ 정보 함수</t>
    <phoneticPr fontId="17" type="noConversion"/>
  </si>
  <si>
    <t>=ISBLANK(셀주소)</t>
    <phoneticPr fontId="17" type="noConversion"/>
  </si>
  <si>
    <t>셀값이 비어있으면 TRUE를 반환</t>
    <phoneticPr fontId="17" type="noConversion"/>
  </si>
  <si>
    <t>=ISERROR(셀주소)</t>
    <phoneticPr fontId="17" type="noConversion"/>
  </si>
  <si>
    <t>셀값이 에러이면 TRUE를 반환</t>
    <phoneticPr fontId="17" type="noConversion"/>
  </si>
  <si>
    <t>=ISNOTTEXT(셀주소)</t>
    <phoneticPr fontId="17" type="noConversion"/>
  </si>
  <si>
    <t>셀값이 텍스트가 아니면 TRUE를 반환</t>
    <phoneticPr fontId="17" type="noConversion"/>
  </si>
  <si>
    <t>=ISTEXT(셀주소)</t>
    <phoneticPr fontId="17" type="noConversion"/>
  </si>
  <si>
    <t>셀값이 텍스트이면 TRUE를 반환</t>
    <phoneticPr fontId="17" type="noConversion"/>
  </si>
  <si>
    <t>▣ 찾기 · 참조영역 함수</t>
    <phoneticPr fontId="17" type="noConversion"/>
  </si>
  <si>
    <t>=ADDRESS(열번호,행번호,참조유형,주소스타일)</t>
    <phoneticPr fontId="17" type="noConversion"/>
  </si>
  <si>
    <t>주어진 행열번호를 가지고 셀 주소를 나타내는 텍스트구함</t>
    <phoneticPr fontId="17" type="noConversion"/>
  </si>
  <si>
    <t>=CHOOSE(인수위치(N),인수1,인수2,인수3,…)</t>
    <phoneticPr fontId="17" type="noConversion"/>
  </si>
  <si>
    <t>인수중에 N번째 인수 추출</t>
    <phoneticPr fontId="17" type="noConversion"/>
  </si>
  <si>
    <t>=COLUMN(범위)</t>
    <phoneticPr fontId="17" type="noConversion"/>
  </si>
  <si>
    <t>범위의 첫째 열번호</t>
    <phoneticPr fontId="17" type="noConversion"/>
  </si>
  <si>
    <t>=ROW(범위)</t>
    <phoneticPr fontId="17" type="noConversion"/>
  </si>
  <si>
    <t>범위의 첫째 행번호</t>
    <phoneticPr fontId="17" type="noConversion"/>
  </si>
  <si>
    <t>=INDEX(데이터범위,행번호(M),열번호(N))</t>
    <phoneticPr fontId="17" type="noConversion"/>
  </si>
  <si>
    <t>범위에서 M행과 N열의 데이터 추출</t>
    <phoneticPr fontId="17" type="noConversion"/>
  </si>
  <si>
    <t>=VLOOKUP(데이타추출기준(M),데이타테이블범위(절대주소),구하려는데이터의열순서(N),데이터정확도)</t>
    <phoneticPr fontId="17" type="noConversion"/>
  </si>
  <si>
    <t>데이터테이블이 세로(열기준)일때 M을기준으로 테이블에서 N번째 열의 데이터 추출</t>
    <phoneticPr fontId="17" type="noConversion"/>
  </si>
  <si>
    <t>=HLOOKUP(데이타추출기준,데이타테이블범위(절대주소),구하려는데이터의행순서,데이터정확도)</t>
    <phoneticPr fontId="17" type="noConversion"/>
  </si>
  <si>
    <t>데이터테이블이 가로(행기준)일때 M을기준으로 테이블에서 N번째 행의 데이터 추출</t>
    <phoneticPr fontId="17" type="noConversion"/>
  </si>
  <si>
    <t>▣ 데이타베이스 함수</t>
    <phoneticPr fontId="17" type="noConversion"/>
  </si>
  <si>
    <t>=DSUM(DB범위,필드번호(해당필드명셀주소),조건번위)</t>
    <phoneticPr fontId="17" type="noConversion"/>
  </si>
  <si>
    <t>DB에서 해당필드의 합계</t>
    <phoneticPr fontId="17" type="noConversion"/>
  </si>
  <si>
    <t>=DAVERAGE(DB범위,필드번호(해당필드명셀주소),조건번위)</t>
    <phoneticPr fontId="17" type="noConversion"/>
  </si>
  <si>
    <t>DB에서 해당필드의 평균</t>
    <phoneticPr fontId="17" type="noConversion"/>
  </si>
  <si>
    <t>=DMAX(DB범위,필드번호(해당필드명셀주소),조건번위)</t>
    <phoneticPr fontId="17" type="noConversion"/>
  </si>
  <si>
    <t>DB에서 해당필드의 최대값</t>
    <phoneticPr fontId="17" type="noConversion"/>
  </si>
  <si>
    <t>=DMIN(DB범위,필드번호(해당필드명셀주소),조건번위)</t>
    <phoneticPr fontId="17" type="noConversion"/>
  </si>
  <si>
    <t>DB에서 해당필드의 최소값</t>
    <phoneticPr fontId="17" type="noConversion"/>
  </si>
  <si>
    <t>=DCOUNT(DB범위,필드번호(해당필드명셀주소),조건번위)</t>
    <phoneticPr fontId="17" type="noConversion"/>
  </si>
  <si>
    <t>DB에서 해당필드의 숫자가 들어있는 셀의개수</t>
    <phoneticPr fontId="17" type="noConversion"/>
  </si>
  <si>
    <t>=DCOUNTA(DB범위,필드번호(해당필드명셀주소),조건번위)</t>
    <phoneticPr fontId="17" type="noConversion"/>
  </si>
  <si>
    <t>DB에서 해당필드의 공백을 제외한 셀의개수</t>
    <phoneticPr fontId="17" type="noConversion"/>
  </si>
  <si>
    <t>=DPRODUCT(DB범위,필드번호(해당필드명셀주소),조건번위)</t>
    <phoneticPr fontId="17" type="noConversion"/>
  </si>
  <si>
    <t>DB에서 해당필드의 곱</t>
    <phoneticPr fontId="17" type="noConversion"/>
  </si>
  <si>
    <t>=DSTDEV(DB범위,필드번호(해당필드명셀주소),조건번위)</t>
    <phoneticPr fontId="17" type="noConversion"/>
  </si>
  <si>
    <t>DB에서 해당필드의 표준편차</t>
    <phoneticPr fontId="17" type="noConversion"/>
  </si>
  <si>
    <t>=DVAR(DB범위,필드번호(해당필드명셀주소),조건번위)</t>
    <phoneticPr fontId="17" type="noConversion"/>
  </si>
  <si>
    <t>DB에서 해당필드의 분산</t>
    <phoneticPr fontId="17" type="noConversion"/>
  </si>
  <si>
    <t>▣ 기타 함수</t>
    <phoneticPr fontId="17" type="noConversion"/>
  </si>
  <si>
    <t>=NUMBERSTRING(숫자,1)</t>
    <phoneticPr fontId="17" type="noConversion"/>
  </si>
  <si>
    <t>숫자를 한글로 표기</t>
    <phoneticPr fontId="17" type="noConversion"/>
  </si>
  <si>
    <t>=NUMBERSTRING(숫자,2)</t>
  </si>
  <si>
    <t>숫자를 한문으로 표기</t>
    <phoneticPr fontId="17" type="noConversion"/>
  </si>
  <si>
    <t>=NUMBERSTRING(숫자,3)</t>
  </si>
  <si>
    <t>숫자를 하나씩 읽기</t>
    <phoneticPr fontId="17" type="noConversion"/>
  </si>
  <si>
    <t>=DATEDIF("시작날짜","종료날짜","Y")</t>
    <phoneticPr fontId="17" type="noConversion"/>
  </si>
  <si>
    <t>시작날짜에서 종료날짜가지의 해당년수를 반환</t>
    <phoneticPr fontId="17" type="noConversion"/>
  </si>
  <si>
    <t>=DATEDIF("시작날짜","종료날짜","M")</t>
    <phoneticPr fontId="17" type="noConversion"/>
  </si>
  <si>
    <t>시작날짜에서 종료날짜가지의 해당월수를 반환</t>
    <phoneticPr fontId="17" type="noConversion"/>
  </si>
  <si>
    <t>=DATEDIF("시작날짜","종료날짜","D")</t>
    <phoneticPr fontId="17" type="noConversion"/>
  </si>
  <si>
    <t>시작날짜에서 종료날짜가지의 해당일수를 반환</t>
    <phoneticPr fontId="17" type="noConversion"/>
  </si>
  <si>
    <t xml:space="preserve"> 함수 배우기</t>
    <phoneticPr fontId="17" type="noConversion"/>
  </si>
  <si>
    <t>=SUM(범위)</t>
    <phoneticPr fontId="17" type="noConversion"/>
  </si>
  <si>
    <t>=AVERAGE(범위)</t>
    <phoneticPr fontId="17" type="noConversion"/>
  </si>
  <si>
    <t>범위의 평균</t>
    <phoneticPr fontId="17" type="noConversion"/>
  </si>
  <si>
    <t>=MAX(범위)</t>
    <phoneticPr fontId="17" type="noConversion"/>
  </si>
  <si>
    <t>범위의 최대값</t>
    <phoneticPr fontId="17" type="noConversion"/>
  </si>
  <si>
    <t>=MIN(범위)</t>
    <phoneticPr fontId="17" type="noConversion"/>
  </si>
  <si>
    <t>범위의 최소값</t>
    <phoneticPr fontId="17" type="noConversion"/>
  </si>
  <si>
    <t>=COUNT(범위)</t>
    <phoneticPr fontId="17" type="noConversion"/>
  </si>
  <si>
    <t>범위에서 숫자가 들어있는 셀의 개수</t>
    <phoneticPr fontId="17" type="noConversion"/>
  </si>
  <si>
    <t>=COUNTA(범위)</t>
    <phoneticPr fontId="17" type="noConversion"/>
  </si>
  <si>
    <t>범위에서 공백을 제외한 데이터가 들어있는 셀의 개수</t>
    <phoneticPr fontId="17" type="noConversion"/>
  </si>
  <si>
    <t>=MODE(범위)</t>
    <phoneticPr fontId="17" type="noConversion"/>
  </si>
  <si>
    <t>범위에서 빈도수가 가장많은 데이터</t>
    <phoneticPr fontId="17" type="noConversion"/>
  </si>
  <si>
    <t>=MEDIAN(범위)</t>
    <phoneticPr fontId="17" type="noConversion"/>
  </si>
  <si>
    <t>범위에서 인수의 중앙값</t>
    <phoneticPr fontId="17" type="noConversion"/>
  </si>
  <si>
    <t>=SUMIF(조건의 범위,조건,값을구하려는실제범위)</t>
    <phoneticPr fontId="17" type="noConversion"/>
  </si>
  <si>
    <t>조건을 만족한는 데이터의 합계</t>
    <phoneticPr fontId="17" type="noConversion"/>
  </si>
  <si>
    <t>=ROUND(인수,자릿수)</t>
    <phoneticPr fontId="17" type="noConversion"/>
  </si>
  <si>
    <t>인수를 지정한 자리수 만큼 반올림</t>
    <phoneticPr fontId="17" type="noConversion"/>
  </si>
  <si>
    <t>=ROUNDUP(인수,자릿수)</t>
    <phoneticPr fontId="17" type="noConversion"/>
  </si>
  <si>
    <t>인수를 지정한 자리수 만큼 올림</t>
    <phoneticPr fontId="17" type="noConversion"/>
  </si>
  <si>
    <t>=ROUNDDOWN(인수,자릿수)</t>
    <phoneticPr fontId="17" type="noConversion"/>
  </si>
  <si>
    <t>인수를 지정한 자리수 만큼 내림</t>
    <phoneticPr fontId="17" type="noConversion"/>
  </si>
  <si>
    <t>=TRUNC(인수,자릿수)</t>
    <phoneticPr fontId="17" type="noConversion"/>
  </si>
  <si>
    <t>인수를 지정한 자리수까지만 나타냄</t>
    <phoneticPr fontId="17" type="noConversion"/>
  </si>
  <si>
    <t>=INT(인수)</t>
    <phoneticPr fontId="17" type="noConversion"/>
  </si>
  <si>
    <t>소수점이하를 버리고 가장 가까운 정수로 내림</t>
    <phoneticPr fontId="17" type="noConversion"/>
  </si>
  <si>
    <t>=ABS(인수)</t>
    <phoneticPr fontId="17" type="noConversion"/>
  </si>
  <si>
    <t xml:space="preserve">인수을 절대값 </t>
    <phoneticPr fontId="17" type="noConversion"/>
  </si>
  <si>
    <t>=POWER(밑수,인수)</t>
    <phoneticPr fontId="17" type="noConversion"/>
  </si>
  <si>
    <t>밑수를 인수만큼 거듭제곱</t>
    <phoneticPr fontId="17" type="noConversion"/>
  </si>
  <si>
    <t>=MOD(인수,제수)</t>
    <phoneticPr fontId="17" type="noConversion"/>
  </si>
  <si>
    <t xml:space="preserve">인수를 제수로 나눈 나머지 </t>
    <phoneticPr fontId="17" type="noConversion"/>
  </si>
  <si>
    <t>=RANK(순위구할데이타,참조영역(절대주소),순위결정방법)</t>
    <phoneticPr fontId="17" type="noConversion"/>
  </si>
  <si>
    <t>참조영역내에서 데이터의 순위</t>
    <phoneticPr fontId="17" type="noConversion"/>
  </si>
  <si>
    <t>=COUNTIF(조건범위,조건)</t>
    <phoneticPr fontId="17" type="noConversion"/>
  </si>
  <si>
    <t>범위에서 조건을 만족하는 셀의 개수</t>
    <phoneticPr fontId="17" type="noConversion"/>
  </si>
  <si>
    <t>=LARGE(범위,N)</t>
    <phoneticPr fontId="17" type="noConversion"/>
  </si>
  <si>
    <t>범위에서 N번째 큰 데이터</t>
    <phoneticPr fontId="17" type="noConversion"/>
  </si>
  <si>
    <t>=SMALL(범위,N)</t>
    <phoneticPr fontId="17" type="noConversion"/>
  </si>
  <si>
    <t>범위에서 N번째 작은 데이터</t>
    <phoneticPr fontId="17" type="noConversion"/>
  </si>
  <si>
    <t>=LEFT(텍스트,N)</t>
    <phoneticPr fontId="17" type="noConversion"/>
  </si>
  <si>
    <t>텍스트를 왼쪽에서 N개 만큼 추출</t>
    <phoneticPr fontId="17" type="noConversion"/>
  </si>
  <si>
    <t>=RIGHT(텍스트,N)</t>
    <phoneticPr fontId="17" type="noConversion"/>
  </si>
  <si>
    <t>텍스트를 오른쪽에서 N개 만큼 추출</t>
    <phoneticPr fontId="17" type="noConversion"/>
  </si>
  <si>
    <t>=MID(텍스트,추출시작위치(M),N)</t>
    <phoneticPr fontId="17" type="noConversion"/>
  </si>
  <si>
    <t>텍스트를 M에서 N개 만큼 추출</t>
    <phoneticPr fontId="17" type="noConversion"/>
  </si>
  <si>
    <t>=LOWER(텍스트)</t>
    <phoneticPr fontId="17" type="noConversion"/>
  </si>
  <si>
    <t>대문자를 소문자로 변경</t>
    <phoneticPr fontId="17" type="noConversion"/>
  </si>
  <si>
    <t>=UPPER(텍스트)</t>
    <phoneticPr fontId="17" type="noConversion"/>
  </si>
  <si>
    <t>소문자를 대문자로 변경</t>
    <phoneticPr fontId="17" type="noConversion"/>
  </si>
  <si>
    <t>=PROPER(텍스트)</t>
    <phoneticPr fontId="17" type="noConversion"/>
  </si>
  <si>
    <t>단어의 첫번째 문자 대문자, 나머지 소문자로</t>
    <phoneticPr fontId="17" type="noConversion"/>
  </si>
  <si>
    <t>=LEN(텍스트)</t>
    <phoneticPr fontId="17" type="noConversion"/>
  </si>
  <si>
    <t>텍스트의 길이(문자수)</t>
    <phoneticPr fontId="17" type="noConversion"/>
  </si>
  <si>
    <t>=TRIM(텍스트)</t>
    <phoneticPr fontId="17" type="noConversion"/>
  </si>
  <si>
    <t>텍스트의 불필요한 여백 제거</t>
    <phoneticPr fontId="17" type="noConversion"/>
  </si>
  <si>
    <t>=TEXT(데이터,표시형식)</t>
    <phoneticPr fontId="17" type="noConversion"/>
  </si>
  <si>
    <t>데이터을 표시형식으로 나타내기</t>
    <phoneticPr fontId="17" type="noConversion"/>
  </si>
  <si>
    <t>=VLOOKUP(데이타추출기준(M),데이타테이블범위(절대주소),구하려는데이터의위치(N),데이터정확도)</t>
    <phoneticPr fontId="17" type="noConversion"/>
  </si>
  <si>
    <t>=HLOOKUP(데이타추출기준,데이타테이블범위(절대주소),구하려는데이터의위치,데이터정확도)</t>
    <phoneticPr fontId="17" type="noConversion"/>
  </si>
  <si>
    <t>인원</t>
    <phoneticPr fontId="17" type="noConversion"/>
  </si>
  <si>
    <t>성별</t>
    <phoneticPr fontId="17" type="noConversion"/>
  </si>
  <si>
    <t>소속</t>
    <phoneticPr fontId="17" type="noConversion"/>
  </si>
  <si>
    <t>황의찬</t>
    <phoneticPr fontId="17" type="noConversion"/>
  </si>
  <si>
    <t>유진하</t>
    <phoneticPr fontId="17" type="noConversion"/>
  </si>
  <si>
    <t>성명</t>
    <phoneticPr fontId="17" type="noConversion"/>
  </si>
  <si>
    <t>강민철</t>
    <phoneticPr fontId="17" type="noConversion"/>
  </si>
  <si>
    <t>고미영</t>
    <phoneticPr fontId="17" type="noConversion"/>
  </si>
  <si>
    <t>김미라</t>
    <phoneticPr fontId="17" type="noConversion"/>
  </si>
  <si>
    <t>김주성</t>
    <phoneticPr fontId="17" type="noConversion"/>
  </si>
  <si>
    <t>김민</t>
    <phoneticPr fontId="17" type="noConversion"/>
  </si>
  <si>
    <t>박영규</t>
    <phoneticPr fontId="17" type="noConversion"/>
  </si>
  <si>
    <t>손범수</t>
    <phoneticPr fontId="17" type="noConversion"/>
  </si>
  <si>
    <t>이순자</t>
    <phoneticPr fontId="17" type="noConversion"/>
  </si>
  <si>
    <t>장길산</t>
    <phoneticPr fontId="17" type="noConversion"/>
  </si>
  <si>
    <t>황세진</t>
    <phoneticPr fontId="17" type="noConversion"/>
  </si>
  <si>
    <t>성명</t>
    <phoneticPr fontId="17" type="noConversion"/>
  </si>
  <si>
    <t>전공</t>
    <phoneticPr fontId="17" type="noConversion"/>
  </si>
  <si>
    <t>영어</t>
    <phoneticPr fontId="17" type="noConversion"/>
  </si>
  <si>
    <t>교양</t>
    <phoneticPr fontId="17" type="noConversion"/>
  </si>
  <si>
    <t>총점</t>
    <phoneticPr fontId="17" type="noConversion"/>
  </si>
  <si>
    <t>요일</t>
    <phoneticPr fontId="1" type="noConversion"/>
  </si>
  <si>
    <t>판매금액 : 수량 * 단가</t>
    <phoneticPr fontId="1" type="noConversion"/>
  </si>
  <si>
    <t>중복레코드 찾기</t>
    <phoneticPr fontId="1" type="noConversion"/>
  </si>
  <si>
    <t>=RANK(순위구할데이타,참조영역(절대주소),순위결정방법)</t>
    <phoneticPr fontId="17" type="noConversion"/>
  </si>
  <si>
    <t>셀서식 - 사용자 지정</t>
    <phoneticPr fontId="17" type="noConversion"/>
  </si>
  <si>
    <t>순번</t>
    <phoneticPr fontId="17" type="noConversion"/>
  </si>
  <si>
    <t>개</t>
    <phoneticPr fontId="17" type="noConversion"/>
  </si>
  <si>
    <t>BOX</t>
    <phoneticPr fontId="17" type="noConversion"/>
  </si>
  <si>
    <t>원</t>
    <phoneticPr fontId="17" type="noConversion"/>
  </si>
  <si>
    <t>천원</t>
    <phoneticPr fontId="17" type="noConversion"/>
  </si>
  <si>
    <t>백만원</t>
    <phoneticPr fontId="17" type="noConversion"/>
  </si>
  <si>
    <t>억원</t>
    <phoneticPr fontId="17" type="noConversion"/>
  </si>
  <si>
    <t>소수자리수맞춤</t>
    <phoneticPr fontId="17" type="noConversion"/>
  </si>
  <si>
    <t>분수자리수맞춤</t>
    <phoneticPr fontId="17" type="noConversion"/>
  </si>
  <si>
    <t>0*-</t>
    <phoneticPr fontId="17" type="noConversion"/>
  </si>
  <si>
    <t>순번</t>
  </si>
  <si>
    <t>개</t>
  </si>
  <si>
    <t>BOX</t>
  </si>
  <si>
    <t>원</t>
  </si>
  <si>
    <t>천원</t>
  </si>
  <si>
    <t>백만원</t>
  </si>
  <si>
    <t>억원</t>
  </si>
  <si>
    <t>소수자리수맞춤</t>
  </si>
  <si>
    <t>분수자리수맞춤</t>
  </si>
  <si>
    <t>0*-</t>
  </si>
  <si>
    <r>
      <t>#과</t>
    </r>
    <r>
      <rPr>
        <sz val="11"/>
        <color theme="1"/>
        <rFont val="맑은 고딕"/>
        <family val="2"/>
        <charset val="129"/>
        <scheme val="minor"/>
      </rPr>
      <t xml:space="preserve"> 0 차이</t>
    </r>
    <phoneticPr fontId="17" type="noConversion"/>
  </si>
  <si>
    <t>#.###</t>
    <phoneticPr fontId="17" type="noConversion"/>
  </si>
  <si>
    <t>#.000</t>
    <phoneticPr fontId="17" type="noConversion"/>
  </si>
  <si>
    <t>0.###</t>
    <phoneticPr fontId="17" type="noConversion"/>
  </si>
  <si>
    <t>▣ 텍스트 함수</t>
    <phoneticPr fontId="17" type="noConversion"/>
  </si>
  <si>
    <t>텍수트를 왼쪽에서 N개 만큼 추출</t>
    <phoneticPr fontId="17" type="noConversion"/>
  </si>
  <si>
    <t>텍수트를 오른쪽에서 N개 만큼 추출</t>
    <phoneticPr fontId="17" type="noConversion"/>
  </si>
  <si>
    <t>텍수트를 M에서 N개 만큼 추출</t>
    <phoneticPr fontId="17" type="noConversion"/>
  </si>
  <si>
    <t>=DOLLAR(인수,소수자릿수)</t>
    <phoneticPr fontId="17" type="noConversion"/>
  </si>
  <si>
    <t>인수를 지정한 소수자릿수의 달러표식형식을 적용한 텍스트로 변환</t>
    <phoneticPr fontId="17" type="noConversion"/>
  </si>
  <si>
    <t>=EXACT(인수1,인수2)</t>
    <phoneticPr fontId="17" type="noConversion"/>
  </si>
  <si>
    <t xml:space="preserve">두개의 인수가 같으면 TRUE 다르면 FALSE  </t>
    <phoneticPr fontId="17" type="noConversion"/>
  </si>
  <si>
    <t>=REPLACE(텍스트,시작위치,바꿀문자개수,새텍스트)</t>
    <phoneticPr fontId="17" type="noConversion"/>
  </si>
  <si>
    <t>텍스트를 새로운 텍스트로 변환</t>
    <phoneticPr fontId="17" type="noConversion"/>
  </si>
  <si>
    <t>텍스트의 불필요한공백 제거</t>
    <phoneticPr fontId="17" type="noConversion"/>
  </si>
  <si>
    <t>=WON(인수,소수자리수)</t>
    <phoneticPr fontId="17" type="noConversion"/>
  </si>
  <si>
    <t>인수를 지정한 소수자릿수의 원화표식형식을 적용한 텍스트로 변환</t>
    <phoneticPr fontId="17" type="noConversion"/>
  </si>
  <si>
    <t>▣ 날짜 · 시간 함수</t>
    <phoneticPr fontId="17" type="noConversion"/>
  </si>
  <si>
    <t>=DATE(인수1,인수2,인수3)</t>
    <phoneticPr fontId="17" type="noConversion"/>
  </si>
  <si>
    <t>인수를 순서대로 년,월,일로 반환</t>
    <phoneticPr fontId="17" type="noConversion"/>
  </si>
  <si>
    <t>=DAY(날짜)</t>
    <phoneticPr fontId="17" type="noConversion"/>
  </si>
  <si>
    <t>날짜에서 날짜만 반환</t>
    <phoneticPr fontId="17" type="noConversion"/>
  </si>
  <si>
    <t>=MONTH(날짜)</t>
    <phoneticPr fontId="17" type="noConversion"/>
  </si>
  <si>
    <t>날짜에서 달만 반환</t>
    <phoneticPr fontId="17" type="noConversion"/>
  </si>
  <si>
    <t>=YEAR(날짜)</t>
    <phoneticPr fontId="17" type="noConversion"/>
  </si>
  <si>
    <t>날짜에서 년만 반환</t>
    <phoneticPr fontId="17" type="noConversion"/>
  </si>
  <si>
    <t>=HOUR(시간)</t>
    <phoneticPr fontId="17" type="noConversion"/>
  </si>
  <si>
    <t>시간에서 시만 반환</t>
    <phoneticPr fontId="17" type="noConversion"/>
  </si>
  <si>
    <t>=MINUTE(시간)</t>
    <phoneticPr fontId="17" type="noConversion"/>
  </si>
  <si>
    <t>시간에서 분만 반환</t>
    <phoneticPr fontId="17" type="noConversion"/>
  </si>
  <si>
    <t>=SECOND(시간)</t>
    <phoneticPr fontId="17" type="noConversion"/>
  </si>
  <si>
    <t>시간에서 초만 반환</t>
    <phoneticPr fontId="17" type="noConversion"/>
  </si>
  <si>
    <t>현재의 날짜와 시간을 반환</t>
    <phoneticPr fontId="17" type="noConversion"/>
  </si>
  <si>
    <t>현재의 날짜를 반환</t>
    <phoneticPr fontId="17" type="noConversion"/>
  </si>
  <si>
    <t>=WEEKDAY(날짜)</t>
    <phoneticPr fontId="17" type="noConversion"/>
  </si>
  <si>
    <t>요일을 1~7까지의 숫자로 반환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</si>
</sst>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8">
    <numFmt numFmtId="42" formatCode="_-&quot;₩&quot;* #,##0_-;\-&quot;₩&quot;* #,##0_-;_-&quot;₩&quot;* &quot;-&quot;_-;_-@_-"/>
    <numFmt numFmtId="41" formatCode="_-* #,##0_-;\-* #,##0_-;_-* &quot;-&quot;_-;_-@_-"/>
    <numFmt numFmtId="176" formatCode="mm&quot;월&quot;\ dd&quot;일&quot;"/>
    <numFmt numFmtId="177" formatCode="#,##0,"/>
    <numFmt numFmtId="178" formatCode="0000\-0000\-0000\-0000"/>
    <numFmt numFmtId="179" formatCode="@&quot;구&quot;"/>
    <numFmt numFmtId="180" formatCode="000000"/>
    <numFmt numFmtId="181" formatCode="0_);[Red]\(0\)"/>
    <numFmt numFmtId="182" formatCode="#,##0\ &quot;원&quot;"/>
    <numFmt numFmtId="183" formatCode="#,##0,,"/>
    <numFmt numFmtId="184" formatCode="[Red]\↑\ 0.00%;[Blue]\↓\ 0.00%;&quot; -&quot;_)"/>
    <numFmt numFmtId="185" formatCode="[Red]&quot;↑&quot;\ 0.00%;[Blue]&quot;↓&quot;\ 0.00%;&quot; - &quot;"/>
    <numFmt numFmtId="186" formatCode="[&lt;=9]00;000"/>
    <numFmt numFmtId="187" formatCode="[Red][=1]&quot;우량&quot;;[Green][=2]&quot;보류&quot;;[Blue]&quot;불량&quot;"/>
    <numFmt numFmtId="188" formatCode="[DBNum4]&quot;일금&quot;General\ &quot;원정&quot;"/>
    <numFmt numFmtId="189" formatCode="@\ &quot;님&quot;"/>
    <numFmt numFmtId="190" formatCode="&quot;☎&quot;* @"/>
    <numFmt numFmtId="191" formatCode="aaaa"/>
    <numFmt numFmtId="192" formatCode="d&quot;일&quot;\(aaa\)"/>
    <numFmt numFmtId="193" formatCode="yyyy&quot;-&quot;mm&quot;-&quot;dd\ hh:mm;@"/>
    <numFmt numFmtId="194" formatCode="[h]"/>
    <numFmt numFmtId="195" formatCode="[mm]"/>
    <numFmt numFmtId="196" formatCode="[s]"/>
    <numFmt numFmtId="197" formatCode="0.0_ "/>
    <numFmt numFmtId="198" formatCode="0.0%"/>
    <numFmt numFmtId="199" formatCode="&quot;₩&quot;#,##0_);[Red]\(&quot;₩&quot;#,##0\)"/>
    <numFmt numFmtId="200" formatCode="[$-F800]dddd\,\ mmmm\ dd\,\ yyyy"/>
    <numFmt numFmtId="201" formatCode="[$-F400]h:mm:ss\ AM/PM"/>
    <numFmt numFmtId="202" formatCode="0.E+00"/>
    <numFmt numFmtId="203" formatCode="0.00_ "/>
    <numFmt numFmtId="204" formatCode="#,##0_ "/>
    <numFmt numFmtId="205" formatCode="#,##0_);[Red]\(#,##0\)"/>
    <numFmt numFmtId="206" formatCode="#,##0_);\(#,##0\)"/>
    <numFmt numFmtId="207" formatCode="#,##0;[Red]#,##0"/>
    <numFmt numFmtId="208" formatCode="#,##0_ ;[Red]\-#,##0\ "/>
    <numFmt numFmtId="209" formatCode="_-[$$-409]* #,##0.00_ ;_-[$$-409]* \-#,##0.00\ ;_-[$$-409]* &quot;-&quot;??_ ;_-@_ "/>
    <numFmt numFmtId="210" formatCode="_-[$£-809]* #,##0.00_-;\-[$£-809]* #,##0.00_-;_-[$£-809]* &quot;-&quot;??_-;_-@_-"/>
    <numFmt numFmtId="211" formatCode="_-[$€-2]\ * #,##0.00_-;\-[$€-2]\ * #,##0.00_-;_-[$€-2]\ * &quot;-&quot;??_-;_-@_-"/>
    <numFmt numFmtId="212" formatCode="_-[$¥-411]* #,##0.00_-;\-[$¥-411]* #,##0.00_-;_-[$¥-411]* &quot;-&quot;??_-;_-@_-"/>
    <numFmt numFmtId="213" formatCode="_ [$¥-804]* #,##0.00_ ;_ [$¥-804]* \-#,##0.00_ ;_ [$¥-804]* &quot;-&quot;??_ ;_ @_ "/>
    <numFmt numFmtId="214" formatCode="yyyy&quot;년&quot;\ m&quot;월&quot;\ d&quot;일&quot;;@"/>
    <numFmt numFmtId="215" formatCode="yy&quot;年&quot;\ m&quot;月&quot;\ d&quot;日&quot;;@"/>
    <numFmt numFmtId="216" formatCode="yyyy&quot;년&quot;\ m&quot;월&quot;;@"/>
    <numFmt numFmtId="217" formatCode="m&quot;월&quot;\ d&quot;일&quot;;@"/>
    <numFmt numFmtId="218" formatCode="yy&quot;-&quot;m&quot;-&quot;d;@"/>
    <numFmt numFmtId="219" formatCode="000\-000"/>
    <numFmt numFmtId="220" formatCode="[&lt;=999999]####\-####;\(0##\)\ ####\-####"/>
    <numFmt numFmtId="221" formatCode="[&lt;=9999999]###\-####;\(0##\)\ ###\-####"/>
    <numFmt numFmtId="222" formatCode="0_ "/>
    <numFmt numFmtId="223" formatCode="000000\-0000000"/>
    <numFmt numFmtId="224" formatCode="[DBNum1][$-412]General"/>
    <numFmt numFmtId="225" formatCode="[DBNum2][$-412]General"/>
    <numFmt numFmtId="226" formatCode="[DBNum4][$-412]General"/>
    <numFmt numFmtId="227" formatCode="#\ ?/10"/>
    <numFmt numFmtId="228" formatCode="0.000"/>
    <numFmt numFmtId="229" formatCode="0.###"/>
    <numFmt numFmtId="230" formatCode="#.000"/>
    <numFmt numFmtId="231" formatCode="#.###"/>
    <numFmt numFmtId="232" formatCode="0.000_ "/>
    <numFmt numFmtId="233" formatCode="0\ &quot;개&quot;"/>
    <numFmt numFmtId="234" formatCode="dddd"/>
    <numFmt numFmtId="235" formatCode="ddd"/>
    <numFmt numFmtId="236" formatCode="aaa"/>
    <numFmt numFmtId="237" formatCode="dd"/>
    <numFmt numFmtId="238" formatCode="d"/>
    <numFmt numFmtId="239" formatCode="mmmmm"/>
    <numFmt numFmtId="240" formatCode="mmmm"/>
    <numFmt numFmtId="241" formatCode="mmm"/>
    <numFmt numFmtId="242" formatCode="mm"/>
    <numFmt numFmtId="243" formatCode="m"/>
    <numFmt numFmtId="244" formatCode="yyyy"/>
    <numFmt numFmtId="245" formatCode="yy"/>
    <numFmt numFmtId="246" formatCode="######\-#######"/>
    <numFmt numFmtId="247" formatCode="[DBNum1]&quot;一金&quot;\ General\ &quot;원整&quot;"/>
    <numFmt numFmtId="248" formatCode="[DBNum2]&quot;一金&quot;General\ &quot;원정&quot;"/>
    <numFmt numFmtId="249" formatCode="[DBNum3]&quot;일금&quot;General\ &quot;원정&quot;"/>
    <numFmt numFmtId="250" formatCode="&quot;☎&quot;\ * @"/>
    <numFmt numFmtId="251" formatCode="0\ &quot;BOX&quot;\ "/>
    <numFmt numFmtId="252" formatCode="0&quot;(H)&quot;"/>
    <numFmt numFmtId="253" formatCode="???.???"/>
    <numFmt numFmtId="254" formatCode="General\ &quot;명&quot;"/>
    <numFmt numFmtId="255" formatCode="0#####\-#######"/>
    <numFmt numFmtId="256" formatCode="000"/>
    <numFmt numFmtId="257" formatCode="0\ &quot;BOX&quot;"/>
    <numFmt numFmtId="258" formatCode="#,##0,\ "/>
    <numFmt numFmtId="259" formatCode="#,##0,,,"/>
    <numFmt numFmtId="260" formatCode="???/???"/>
    <numFmt numFmtId="261" formatCode="#,##0*-"/>
  </numFmts>
  <fonts count="6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theme="1"/>
      <name val="돋움"/>
      <family val="2"/>
      <charset val="129"/>
    </font>
    <font>
      <sz val="11"/>
      <color theme="1"/>
      <name val="맑은 고딕"/>
      <family val="3"/>
      <charset val="129"/>
      <scheme val="minor"/>
    </font>
    <font>
      <sz val="8"/>
      <name val="돋움"/>
      <family val="2"/>
      <charset val="129"/>
    </font>
    <font>
      <b/>
      <sz val="11"/>
      <color theme="1"/>
      <name val="돋움"/>
      <family val="2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0"/>
      <name val="돋움"/>
      <family val="2"/>
      <charset val="129"/>
    </font>
    <font>
      <sz val="18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b/>
      <sz val="9"/>
      <color indexed="81"/>
      <name val="Tahoma"/>
      <family val="2"/>
    </font>
    <font>
      <sz val="8"/>
      <name val="돋움"/>
      <family val="3"/>
      <charset val="129"/>
    </font>
    <font>
      <b/>
      <sz val="11"/>
      <name val="맑은 고딕"/>
      <family val="3"/>
      <charset val="129"/>
      <scheme val="minor"/>
    </font>
    <font>
      <b/>
      <sz val="18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6"/>
      <color theme="5" tint="-0.499984740745262"/>
      <name val="맑은 고딕"/>
      <family val="3"/>
      <charset val="129"/>
      <scheme val="minor"/>
    </font>
    <font>
      <b/>
      <sz val="11"/>
      <color rgb="FF524531"/>
      <name val="맑은 고딕"/>
      <family val="3"/>
      <charset val="129"/>
      <scheme val="minor"/>
    </font>
    <font>
      <sz val="18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ajor"/>
    </font>
    <font>
      <sz val="11"/>
      <color theme="1"/>
      <name val="돋움"/>
      <family val="3"/>
      <charset val="129"/>
    </font>
    <font>
      <b/>
      <sz val="11"/>
      <color rgb="FF333333"/>
      <name val="맑은 고딕"/>
      <family val="3"/>
      <charset val="129"/>
      <scheme val="minor"/>
    </font>
    <font>
      <sz val="11"/>
      <color rgb="FF333333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11"/>
      <color rgb="FF52453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sz val="11"/>
      <name val="돋움"/>
      <family val="3"/>
      <charset val="129"/>
    </font>
    <font>
      <b/>
      <sz val="9"/>
      <color indexed="81"/>
      <name val="굴림"/>
      <family val="3"/>
      <charset val="129"/>
    </font>
    <font>
      <sz val="9"/>
      <color indexed="81"/>
      <name val="굴림"/>
      <family val="3"/>
      <charset val="129"/>
    </font>
    <font>
      <sz val="14"/>
      <name val="돋움"/>
      <family val="3"/>
      <charset val="129"/>
    </font>
    <font>
      <sz val="13"/>
      <name val="굴림"/>
      <family val="3"/>
      <charset val="129"/>
    </font>
    <font>
      <sz val="13"/>
      <name val="돋움"/>
      <family val="3"/>
      <charset val="129"/>
    </font>
    <font>
      <sz val="14"/>
      <name val="굴림"/>
      <family val="3"/>
      <charset val="129"/>
    </font>
    <font>
      <b/>
      <sz val="14"/>
      <name val="돋움"/>
      <family val="3"/>
      <charset val="129"/>
    </font>
    <font>
      <sz val="11"/>
      <name val="맑은 고딕"/>
      <family val="3"/>
      <charset val="129"/>
      <scheme val="major"/>
    </font>
    <font>
      <sz val="11"/>
      <name val="Arial"/>
      <family val="2"/>
    </font>
    <font>
      <sz val="11"/>
      <color theme="1"/>
      <name val="맑은 고딕"/>
      <family val="3"/>
      <charset val="129"/>
      <scheme val="major"/>
    </font>
    <font>
      <sz val="12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sz val="10"/>
      <name val="Arial"/>
      <family val="2"/>
    </font>
    <font>
      <b/>
      <sz val="11"/>
      <name val="맑은 고딕"/>
      <family val="3"/>
      <charset val="129"/>
      <scheme val="major"/>
    </font>
    <font>
      <sz val="12"/>
      <name val="Garamond"/>
      <family val="1"/>
    </font>
    <font>
      <sz val="20"/>
      <color theme="1"/>
      <name val="맑은 고딕"/>
      <family val="3"/>
      <charset val="129"/>
      <scheme val="major"/>
    </font>
    <font>
      <b/>
      <sz val="11"/>
      <color theme="3" tint="-0.499984740745262"/>
      <name val="맑은 고딕"/>
      <family val="3"/>
      <charset val="129"/>
    </font>
    <font>
      <b/>
      <sz val="11"/>
      <name val="돋움"/>
      <family val="3"/>
      <charset val="129"/>
    </font>
    <font>
      <b/>
      <sz val="12"/>
      <name val="돋움"/>
      <family val="3"/>
      <charset val="129"/>
    </font>
    <font>
      <sz val="12"/>
      <name val="돋움"/>
      <family val="3"/>
      <charset val="129"/>
    </font>
    <font>
      <sz val="10"/>
      <name val="굴림"/>
      <family val="3"/>
      <charset val="129"/>
    </font>
    <font>
      <b/>
      <sz val="10"/>
      <name val="굴림"/>
      <family val="3"/>
      <charset val="129"/>
    </font>
    <font>
      <sz val="11"/>
      <color rgb="FFFA7D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sz val="9"/>
      <color indexed="81"/>
      <name val="Tahoma"/>
      <family val="2"/>
    </font>
  </fonts>
  <fills count="28">
    <fill>
      <patternFill patternType="none"/>
    </fill>
    <fill>
      <patternFill patternType="gray125"/>
    </fill>
    <fill>
      <patternFill patternType="solid">
        <fgColor theme="4" tint="0.39997558519241921"/>
        <bgColor theme="4" tint="0.39997558519241921"/>
      </patternFill>
    </fill>
    <fill>
      <patternFill patternType="solid">
        <fgColor rgb="FFE7F6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/>
        <bgColor theme="6"/>
      </patternFill>
    </fill>
    <fill>
      <patternFill patternType="solid">
        <fgColor theme="5"/>
        <bgColor theme="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</patternFill>
    </fill>
    <fill>
      <patternFill patternType="solid">
        <fgColor rgb="FFFFFFFF"/>
      </patternFill>
    </fill>
    <fill>
      <patternFill patternType="solid">
        <fgColor rgb="FFE5DACC"/>
      </patternFill>
    </fill>
    <fill>
      <patternFill patternType="solid">
        <fgColor theme="4" tint="0.3999755851924192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CD77C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FFCC"/>
      </patternFill>
    </fill>
    <fill>
      <patternFill patternType="solid">
        <fgColor theme="4"/>
      </patternFill>
    </fill>
  </fills>
  <borders count="17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 tint="0.39988402966399123"/>
      </left>
      <right style="thin">
        <color theme="6" tint="0.39988402966399123"/>
      </right>
      <top style="thin">
        <color theme="6" tint="0.39988402966399123"/>
      </top>
      <bottom style="thin">
        <color theme="6" tint="0.39988402966399123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theme="5" tint="0.39994506668294322"/>
      </left>
      <right style="medium">
        <color theme="5"/>
      </right>
      <top style="thin">
        <color theme="5" tint="0.39994506668294322"/>
      </top>
      <bottom style="medium">
        <color theme="5"/>
      </bottom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medium">
        <color theme="5"/>
      </bottom>
      <diagonal/>
    </border>
    <border>
      <left style="medium">
        <color theme="5"/>
      </left>
      <right style="thin">
        <color theme="5" tint="0.39994506668294322"/>
      </right>
      <top style="thin">
        <color theme="5" tint="0.39994506668294322"/>
      </top>
      <bottom style="medium">
        <color theme="5"/>
      </bottom>
      <diagonal/>
    </border>
    <border>
      <left style="thin">
        <color theme="5" tint="0.39994506668294322"/>
      </left>
      <right style="medium">
        <color theme="5"/>
      </right>
      <top style="thin">
        <color theme="5" tint="0.39994506668294322"/>
      </top>
      <bottom style="thin">
        <color theme="5" tint="0.39994506668294322"/>
      </bottom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 style="medium">
        <color theme="5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 style="thin">
        <color theme="5" tint="0.39994506668294322"/>
      </left>
      <right style="medium">
        <color theme="5"/>
      </right>
      <top style="medium">
        <color theme="5"/>
      </top>
      <bottom style="thin">
        <color theme="5" tint="0.39994506668294322"/>
      </bottom>
      <diagonal/>
    </border>
    <border>
      <left style="thin">
        <color theme="5" tint="0.39994506668294322"/>
      </left>
      <right style="thin">
        <color theme="5" tint="0.39994506668294322"/>
      </right>
      <top style="medium">
        <color theme="5"/>
      </top>
      <bottom style="thin">
        <color theme="5" tint="0.39994506668294322"/>
      </bottom>
      <diagonal/>
    </border>
    <border>
      <left style="medium">
        <color theme="5"/>
      </left>
      <right style="thin">
        <color theme="5" tint="0.39994506668294322"/>
      </right>
      <top style="medium">
        <color theme="5"/>
      </top>
      <bottom style="thin">
        <color theme="5" tint="0.39994506668294322"/>
      </bottom>
      <diagonal/>
    </border>
    <border>
      <left/>
      <right style="medium">
        <color theme="5"/>
      </right>
      <top style="thin">
        <color theme="5"/>
      </top>
      <bottom style="medium">
        <color theme="5"/>
      </bottom>
      <diagonal/>
    </border>
    <border>
      <left style="medium">
        <color theme="5"/>
      </left>
      <right/>
      <top style="thin">
        <color theme="5"/>
      </top>
      <bottom style="medium">
        <color theme="5"/>
      </bottom>
      <diagonal/>
    </border>
    <border>
      <left/>
      <right style="medium">
        <color theme="5"/>
      </right>
      <top style="medium">
        <color theme="5"/>
      </top>
      <bottom/>
      <diagonal/>
    </border>
    <border>
      <left style="medium">
        <color theme="5"/>
      </left>
      <right/>
      <top style="medium">
        <color theme="5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thin">
        <color auto="1"/>
      </diagonal>
    </border>
    <border>
      <left style="thin">
        <color theme="5" tint="-0.499984740745262"/>
      </left>
      <right style="hair">
        <color auto="1"/>
      </right>
      <top style="thin">
        <color theme="5" tint="-0.499984740745262"/>
      </top>
      <bottom style="thin">
        <color theme="5" tint="-0.499984740745262"/>
      </bottom>
      <diagonal/>
    </border>
    <border>
      <left style="hair">
        <color auto="1"/>
      </left>
      <right style="hair">
        <color auto="1"/>
      </right>
      <top style="thin">
        <color theme="5" tint="-0.499984740745262"/>
      </top>
      <bottom style="thin">
        <color theme="5" tint="-0.499984740745262"/>
      </bottom>
      <diagonal/>
    </border>
    <border>
      <left style="hair">
        <color auto="1"/>
      </left>
      <right style="thin">
        <color theme="5" tint="-0.499984740745262"/>
      </right>
      <top style="thin">
        <color theme="5" tint="-0.499984740745262"/>
      </top>
      <bottom style="thin">
        <color theme="5" tint="-0.499984740745262"/>
      </bottom>
      <diagonal/>
    </border>
    <border>
      <left style="thin">
        <color theme="5" tint="-0.499984740745262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theme="5" tint="-0.499984740745262"/>
      </right>
      <top/>
      <bottom style="hair">
        <color auto="1"/>
      </bottom>
      <diagonal/>
    </border>
    <border>
      <left style="thin">
        <color theme="5" tint="-0.499984740745262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theme="5" tint="-0.499984740745262"/>
      </right>
      <top style="hair">
        <color auto="1"/>
      </top>
      <bottom style="hair">
        <color auto="1"/>
      </bottom>
      <diagonal/>
    </border>
    <border>
      <left style="thin">
        <color theme="5" tint="-0.499984740745262"/>
      </left>
      <right style="hair">
        <color auto="1"/>
      </right>
      <top style="hair">
        <color auto="1"/>
      </top>
      <bottom style="thin">
        <color theme="5" tint="-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theme="5" tint="-0.499984740745262"/>
      </bottom>
      <diagonal/>
    </border>
    <border>
      <left style="hair">
        <color auto="1"/>
      </left>
      <right style="thin">
        <color theme="5" tint="-0.499984740745262"/>
      </right>
      <top style="hair">
        <color auto="1"/>
      </top>
      <bottom style="thin">
        <color theme="5" tint="-0.499984740745262"/>
      </bottom>
      <diagonal/>
    </border>
    <border>
      <left style="thin">
        <color theme="5" tint="-0.499984740745262"/>
      </left>
      <right style="thin">
        <color theme="5" tint="-0.499984740745262"/>
      </right>
      <top style="thin">
        <color theme="5" tint="-0.499984740745262"/>
      </top>
      <bottom style="thin">
        <color theme="5" tint="-0.499984740745262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theme="8" tint="-0.499984740745262"/>
      </right>
      <top style="medium">
        <color indexed="64"/>
      </top>
      <bottom style="medium">
        <color indexed="64"/>
      </bottom>
      <diagonal/>
    </border>
    <border>
      <left style="hair">
        <color theme="8" tint="-0.499984740745262"/>
      </left>
      <right style="hair">
        <color theme="8" tint="-0.499984740745262"/>
      </right>
      <top style="medium">
        <color indexed="64"/>
      </top>
      <bottom style="medium">
        <color indexed="64"/>
      </bottom>
      <diagonal/>
    </border>
    <border>
      <left style="hair">
        <color theme="8" tint="-0.49998474074526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theme="8" tint="-0.499984740745262"/>
      </right>
      <top style="medium">
        <color indexed="64"/>
      </top>
      <bottom style="hair">
        <color theme="8" tint="-0.499984740745262"/>
      </bottom>
      <diagonal/>
    </border>
    <border>
      <left style="hair">
        <color theme="8" tint="-0.499984740745262"/>
      </left>
      <right style="hair">
        <color theme="8" tint="-0.499984740745262"/>
      </right>
      <top style="medium">
        <color indexed="64"/>
      </top>
      <bottom style="hair">
        <color theme="8" tint="-0.499984740745262"/>
      </bottom>
      <diagonal/>
    </border>
    <border>
      <left style="hair">
        <color theme="8" tint="-0.499984740745262"/>
      </left>
      <right style="medium">
        <color indexed="64"/>
      </right>
      <top style="medium">
        <color indexed="64"/>
      </top>
      <bottom style="hair">
        <color theme="8" tint="-0.499984740745262"/>
      </bottom>
      <diagonal/>
    </border>
    <border>
      <left style="medium">
        <color indexed="64"/>
      </left>
      <right style="hair">
        <color theme="8" tint="-0.499984740745262"/>
      </right>
      <top style="hair">
        <color theme="8" tint="-0.499984740745262"/>
      </top>
      <bottom style="hair">
        <color theme="8" tint="-0.499984740745262"/>
      </bottom>
      <diagonal/>
    </border>
    <border>
      <left style="hair">
        <color theme="8" tint="-0.499984740745262"/>
      </left>
      <right style="hair">
        <color theme="8" tint="-0.499984740745262"/>
      </right>
      <top style="hair">
        <color theme="8" tint="-0.499984740745262"/>
      </top>
      <bottom style="hair">
        <color theme="8" tint="-0.499984740745262"/>
      </bottom>
      <diagonal/>
    </border>
    <border>
      <left style="hair">
        <color theme="8" tint="-0.499984740745262"/>
      </left>
      <right style="medium">
        <color indexed="64"/>
      </right>
      <top/>
      <bottom style="hair">
        <color theme="8" tint="-0.499984740745262"/>
      </bottom>
      <diagonal/>
    </border>
    <border>
      <left style="medium">
        <color indexed="64"/>
      </left>
      <right style="hair">
        <color theme="8" tint="-0.499984740745262"/>
      </right>
      <top style="hair">
        <color theme="8" tint="-0.499984740745262"/>
      </top>
      <bottom style="medium">
        <color indexed="64"/>
      </bottom>
      <diagonal/>
    </border>
    <border>
      <left style="hair">
        <color theme="8" tint="-0.499984740745262"/>
      </left>
      <right style="hair">
        <color theme="8" tint="-0.499984740745262"/>
      </right>
      <top style="hair">
        <color theme="8" tint="-0.499984740745262"/>
      </top>
      <bottom style="medium">
        <color indexed="64"/>
      </bottom>
      <diagonal/>
    </border>
    <border>
      <left style="hair">
        <color theme="8" tint="-0.499984740745262"/>
      </left>
      <right style="medium">
        <color indexed="64"/>
      </right>
      <top/>
      <bottom style="medium">
        <color indexed="64"/>
      </bottom>
      <diagonal/>
    </border>
    <border>
      <left style="medium">
        <color theme="3" tint="-0.24994659260841701"/>
      </left>
      <right style="hair">
        <color theme="8" tint="-0.499984740745262"/>
      </right>
      <top style="medium">
        <color theme="3" tint="-0.24994659260841701"/>
      </top>
      <bottom style="medium">
        <color theme="3" tint="-0.24994659260841701"/>
      </bottom>
      <diagonal/>
    </border>
    <border>
      <left style="hair">
        <color theme="8" tint="-0.499984740745262"/>
      </left>
      <right style="hair">
        <color theme="8" tint="-0.499984740745262"/>
      </right>
      <top style="medium">
        <color theme="3" tint="-0.24994659260841701"/>
      </top>
      <bottom style="medium">
        <color theme="3" tint="-0.24994659260841701"/>
      </bottom>
      <diagonal/>
    </border>
    <border>
      <left style="hair">
        <color theme="8" tint="-0.499984740745262"/>
      </left>
      <right style="medium">
        <color theme="3" tint="-0.24994659260841701"/>
      </right>
      <top style="medium">
        <color theme="3" tint="-0.24994659260841701"/>
      </top>
      <bottom style="medium">
        <color theme="3" tint="-0.24994659260841701"/>
      </bottom>
      <diagonal/>
    </border>
    <border>
      <left style="medium">
        <color theme="3" tint="-0.24994659260841701"/>
      </left>
      <right style="hair">
        <color theme="8" tint="-0.499984740745262"/>
      </right>
      <top/>
      <bottom style="hair">
        <color theme="8" tint="-0.499984740745262"/>
      </bottom>
      <diagonal/>
    </border>
    <border>
      <left style="hair">
        <color theme="8" tint="-0.499984740745262"/>
      </left>
      <right style="hair">
        <color theme="8" tint="-0.499984740745262"/>
      </right>
      <top/>
      <bottom style="hair">
        <color theme="8" tint="-0.499984740745262"/>
      </bottom>
      <diagonal/>
    </border>
    <border>
      <left style="hair">
        <color theme="8" tint="-0.499984740745262"/>
      </left>
      <right style="medium">
        <color theme="3" tint="-0.24994659260841701"/>
      </right>
      <top/>
      <bottom style="hair">
        <color theme="8" tint="-0.499984740745262"/>
      </bottom>
      <diagonal/>
    </border>
    <border>
      <left style="medium">
        <color theme="3" tint="-0.24994659260841701"/>
      </left>
      <right style="hair">
        <color theme="8" tint="-0.499984740745262"/>
      </right>
      <top style="hair">
        <color theme="8" tint="-0.499984740745262"/>
      </top>
      <bottom style="hair">
        <color theme="8" tint="-0.499984740745262"/>
      </bottom>
      <diagonal/>
    </border>
    <border>
      <left style="hair">
        <color theme="8" tint="-0.499984740745262"/>
      </left>
      <right style="medium">
        <color theme="3" tint="-0.24994659260841701"/>
      </right>
      <top style="hair">
        <color theme="8" tint="-0.499984740745262"/>
      </top>
      <bottom style="hair">
        <color theme="8" tint="-0.499984740745262"/>
      </bottom>
      <diagonal/>
    </border>
    <border>
      <left style="medium">
        <color theme="3" tint="-0.24994659260841701"/>
      </left>
      <right style="hair">
        <color theme="8" tint="-0.499984740745262"/>
      </right>
      <top style="hair">
        <color theme="8" tint="-0.499984740745262"/>
      </top>
      <bottom style="medium">
        <color theme="3" tint="-0.24994659260841701"/>
      </bottom>
      <diagonal/>
    </border>
    <border>
      <left style="hair">
        <color theme="8" tint="-0.499984740745262"/>
      </left>
      <right style="hair">
        <color theme="8" tint="-0.499984740745262"/>
      </right>
      <top style="hair">
        <color theme="8" tint="-0.499984740745262"/>
      </top>
      <bottom style="medium">
        <color theme="3" tint="-0.24994659260841701"/>
      </bottom>
      <diagonal/>
    </border>
    <border>
      <left style="hair">
        <color theme="8" tint="-0.499984740745262"/>
      </left>
      <right style="medium">
        <color theme="3" tint="-0.24994659260841701"/>
      </right>
      <top style="hair">
        <color theme="8" tint="-0.499984740745262"/>
      </top>
      <bottom style="medium">
        <color theme="3" tint="-0.2499465926084170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thin">
        <color theme="5" tint="-0.499984740745262"/>
      </left>
      <right style="hair">
        <color theme="5" tint="-0.249977111117893"/>
      </right>
      <top style="thin">
        <color theme="5" tint="-0.499984740745262"/>
      </top>
      <bottom style="hair">
        <color auto="1"/>
      </bottom>
      <diagonal/>
    </border>
    <border>
      <left style="thin">
        <color theme="5" tint="-0.499984740745262"/>
      </left>
      <right style="hair">
        <color theme="5" tint="-0.249977111117893"/>
      </right>
      <top style="hair">
        <color auto="1"/>
      </top>
      <bottom style="hair">
        <color auto="1"/>
      </bottom>
      <diagonal/>
    </border>
    <border>
      <left style="thin">
        <color theme="5" tint="-0.499984740745262"/>
      </left>
      <right style="hair">
        <color theme="5" tint="-0.249977111117893"/>
      </right>
      <top/>
      <bottom style="hair">
        <color auto="1"/>
      </bottom>
      <diagonal/>
    </border>
    <border>
      <left style="thin">
        <color theme="5" tint="-0.499984740745262"/>
      </left>
      <right style="hair">
        <color theme="5" tint="-0.249977111117893"/>
      </right>
      <top style="hair">
        <color auto="1"/>
      </top>
      <bottom style="thin">
        <color theme="5" tint="-0.249977111117893"/>
      </bottom>
      <diagonal/>
    </border>
    <border>
      <left/>
      <right style="thin">
        <color theme="5" tint="-0.249977111117893"/>
      </right>
      <top style="thin">
        <color theme="5" tint="-0.499984740745262"/>
      </top>
      <bottom style="hair">
        <color auto="1"/>
      </bottom>
      <diagonal/>
    </border>
    <border>
      <left/>
      <right style="thin">
        <color theme="5" tint="-0.249977111117893"/>
      </right>
      <top style="hair">
        <color auto="1"/>
      </top>
      <bottom style="hair">
        <color auto="1"/>
      </bottom>
      <diagonal/>
    </border>
    <border>
      <left/>
      <right style="thin">
        <color theme="5" tint="-0.249977111117893"/>
      </right>
      <top/>
      <bottom style="hair">
        <color auto="1"/>
      </bottom>
      <diagonal/>
    </border>
    <border>
      <left/>
      <right style="thin">
        <color theme="5" tint="-0.249977111117893"/>
      </right>
      <top style="hair">
        <color auto="1"/>
      </top>
      <bottom style="thin">
        <color theme="5" tint="-0.249977111117893"/>
      </bottom>
      <diagonal/>
    </border>
    <border>
      <left style="hair">
        <color theme="5" tint="-0.249977111117893"/>
      </left>
      <right style="hair">
        <color theme="5" tint="-0.249977111117893"/>
      </right>
      <top style="thin">
        <color theme="5" tint="-0.499984740745262"/>
      </top>
      <bottom style="hair">
        <color auto="1"/>
      </bottom>
      <diagonal/>
    </border>
    <border>
      <left style="hair">
        <color theme="5" tint="-0.249977111117893"/>
      </left>
      <right style="hair">
        <color theme="5" tint="-0.249977111117893"/>
      </right>
      <top style="hair">
        <color auto="1"/>
      </top>
      <bottom style="hair">
        <color auto="1"/>
      </bottom>
      <diagonal/>
    </border>
    <border>
      <left style="hair">
        <color theme="5" tint="-0.249977111117893"/>
      </left>
      <right style="hair">
        <color theme="5" tint="-0.249977111117893"/>
      </right>
      <top/>
      <bottom style="hair">
        <color auto="1"/>
      </bottom>
      <diagonal/>
    </border>
    <border>
      <left style="hair">
        <color theme="5" tint="-0.249977111117893"/>
      </left>
      <right style="hair">
        <color theme="5" tint="-0.249977111117893"/>
      </right>
      <top style="hair">
        <color auto="1"/>
      </top>
      <bottom style="thin">
        <color theme="5" tint="-0.249977111117893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5" tint="-0.499984740745262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thin">
        <color theme="5" tint="-0.499984740745262"/>
      </right>
      <top style="hair">
        <color auto="1"/>
      </top>
      <bottom style="thin">
        <color indexed="64"/>
      </bottom>
      <diagonal/>
    </border>
  </borders>
  <cellStyleXfs count="24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5" fillId="0" borderId="0"/>
    <xf numFmtId="0" fontId="8" fillId="0" borderId="2" applyNumberFormat="0" applyFill="0" applyAlignment="0" applyProtection="0"/>
    <xf numFmtId="0" fontId="10" fillId="2" borderId="0" applyNumberFormat="0" applyBorder="0" applyAlignment="0" applyProtection="0"/>
    <xf numFmtId="41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32" fillId="0" borderId="0">
      <alignment vertical="center"/>
    </xf>
    <xf numFmtId="42" fontId="5" fillId="0" borderId="0" applyFont="0" applyFill="0" applyBorder="0" applyAlignment="0" applyProtection="0"/>
    <xf numFmtId="0" fontId="34" fillId="0" borderId="0">
      <alignment vertical="center"/>
    </xf>
    <xf numFmtId="41" fontId="34" fillId="0" borderId="0" applyFont="0" applyFill="0" applyBorder="0" applyAlignment="0" applyProtection="0">
      <alignment vertical="center"/>
    </xf>
    <xf numFmtId="0" fontId="34" fillId="0" borderId="0"/>
    <xf numFmtId="0" fontId="48" fillId="0" borderId="0"/>
    <xf numFmtId="0" fontId="34" fillId="0" borderId="0"/>
    <xf numFmtId="41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0" fontId="34" fillId="0" borderId="0">
      <alignment vertical="center"/>
    </xf>
    <xf numFmtId="0" fontId="2" fillId="26" borderId="173" applyNumberFormat="0" applyFont="0" applyAlignment="0" applyProtection="0">
      <alignment vertical="center"/>
    </xf>
    <xf numFmtId="0" fontId="59" fillId="27" borderId="0" applyNumberFormat="0" applyBorder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9" fontId="34" fillId="0" borderId="0" applyFont="0" applyFill="0" applyBorder="0" applyAlignment="0" applyProtection="0"/>
    <xf numFmtId="0" fontId="25" fillId="0" borderId="0"/>
  </cellStyleXfs>
  <cellXfs count="621">
    <xf numFmtId="0" fontId="0" fillId="0" borderId="0" xfId="0">
      <alignment vertical="center"/>
    </xf>
    <xf numFmtId="0" fontId="6" fillId="0" borderId="0" xfId="4" applyFont="1"/>
    <xf numFmtId="0" fontId="12" fillId="0" borderId="0" xfId="4" applyFont="1" applyAlignment="1">
      <alignment horizontal="center"/>
    </xf>
    <xf numFmtId="0" fontId="6" fillId="0" borderId="0" xfId="4" applyFont="1" applyAlignment="1">
      <alignment vertical="center"/>
    </xf>
    <xf numFmtId="0" fontId="0" fillId="0" borderId="0" xfId="0" applyAlignment="1">
      <alignment horizontal="center" vertical="center"/>
    </xf>
    <xf numFmtId="0" fontId="6" fillId="0" borderId="8" xfId="4" applyFont="1" applyBorder="1" applyAlignment="1">
      <alignment horizontal="right" vertical="center"/>
    </xf>
    <xf numFmtId="0" fontId="6" fillId="0" borderId="9" xfId="4" applyFont="1" applyBorder="1" applyAlignment="1">
      <alignment horizontal="right" vertical="center"/>
    </xf>
    <xf numFmtId="0" fontId="6" fillId="3" borderId="10" xfId="4" applyFont="1" applyFill="1" applyBorder="1" applyAlignment="1">
      <alignment horizontal="center" vertical="center"/>
    </xf>
    <xf numFmtId="0" fontId="6" fillId="3" borderId="13" xfId="4" applyFont="1" applyFill="1" applyBorder="1" applyAlignment="1">
      <alignment horizontal="center" vertical="center"/>
    </xf>
    <xf numFmtId="14" fontId="6" fillId="0" borderId="14" xfId="4" applyNumberFormat="1" applyFont="1" applyBorder="1" applyAlignment="1">
      <alignment horizontal="center" vertical="center"/>
    </xf>
    <xf numFmtId="0" fontId="6" fillId="3" borderId="15" xfId="4" applyFont="1" applyFill="1" applyBorder="1" applyAlignment="1">
      <alignment horizontal="center" vertical="center" shrinkToFit="1"/>
    </xf>
    <xf numFmtId="14" fontId="6" fillId="0" borderId="15" xfId="4" applyNumberFormat="1" applyFont="1" applyBorder="1" applyAlignment="1">
      <alignment horizontal="center" vertical="center"/>
    </xf>
    <xf numFmtId="0" fontId="6" fillId="0" borderId="15" xfId="4" applyFont="1" applyBorder="1" applyAlignment="1">
      <alignment horizontal="center" vertical="center" shrinkToFit="1"/>
    </xf>
    <xf numFmtId="0" fontId="6" fillId="3" borderId="16" xfId="4" applyFont="1" applyFill="1" applyBorder="1" applyAlignment="1">
      <alignment horizontal="center" vertical="center" shrinkToFit="1"/>
    </xf>
    <xf numFmtId="14" fontId="6" fillId="0" borderId="17" xfId="4" applyNumberFormat="1" applyFont="1" applyBorder="1" applyAlignment="1">
      <alignment horizontal="center" vertical="center" shrinkToFit="1"/>
    </xf>
    <xf numFmtId="0" fontId="6" fillId="3" borderId="18" xfId="4" applyFont="1" applyFill="1" applyBorder="1" applyAlignment="1">
      <alignment horizontal="center" vertical="center" shrinkToFit="1"/>
    </xf>
    <xf numFmtId="0" fontId="6" fillId="0" borderId="18" xfId="4" applyFont="1" applyBorder="1" applyAlignment="1">
      <alignment horizontal="center" vertical="center" shrinkToFit="1"/>
    </xf>
    <xf numFmtId="0" fontId="6" fillId="0" borderId="19" xfId="4" applyFont="1" applyBorder="1" applyAlignment="1">
      <alignment horizontal="center" vertical="center" shrinkToFit="1"/>
    </xf>
    <xf numFmtId="0" fontId="6" fillId="3" borderId="20" xfId="4" applyFont="1" applyFill="1" applyBorder="1" applyAlignment="1">
      <alignment horizontal="center" vertical="center" shrinkToFit="1"/>
    </xf>
    <xf numFmtId="0" fontId="6" fillId="0" borderId="21" xfId="4" applyFont="1" applyBorder="1" applyAlignment="1">
      <alignment horizontal="center" vertical="center" shrinkToFit="1"/>
    </xf>
    <xf numFmtId="0" fontId="6" fillId="3" borderId="22" xfId="4" applyFont="1" applyFill="1" applyBorder="1" applyAlignment="1">
      <alignment horizontal="center" vertical="center" shrinkToFit="1"/>
    </xf>
    <xf numFmtId="0" fontId="6" fillId="0" borderId="22" xfId="4" applyFont="1" applyBorder="1" applyAlignment="1">
      <alignment horizontal="center" vertical="center" shrinkToFit="1"/>
    </xf>
    <xf numFmtId="0" fontId="6" fillId="0" borderId="23" xfId="4" applyFont="1" applyBorder="1" applyAlignment="1">
      <alignment horizontal="center" vertical="center" shrinkToFit="1"/>
    </xf>
    <xf numFmtId="0" fontId="6" fillId="3" borderId="24" xfId="4" applyFont="1" applyFill="1" applyBorder="1" applyAlignment="1">
      <alignment horizontal="center" vertical="center"/>
    </xf>
    <xf numFmtId="0" fontId="6" fillId="0" borderId="3" xfId="4" applyFont="1" applyBorder="1" applyAlignment="1">
      <alignment horizontal="center"/>
    </xf>
    <xf numFmtId="0" fontId="6" fillId="0" borderId="0" xfId="4" applyFont="1" applyAlignment="1">
      <alignment horizontal="center" vertical="center"/>
    </xf>
    <xf numFmtId="0" fontId="6" fillId="0" borderId="0" xfId="4" applyFont="1" applyAlignment="1">
      <alignment horizontal="center" vertical="center" shrinkToFit="1"/>
    </xf>
    <xf numFmtId="0" fontId="18" fillId="3" borderId="32" xfId="4" applyFont="1" applyFill="1" applyBorder="1" applyAlignment="1">
      <alignment horizontal="center" vertical="center" shrinkToFit="1"/>
    </xf>
    <xf numFmtId="3" fontId="18" fillId="3" borderId="10" xfId="4" applyNumberFormat="1" applyFont="1" applyFill="1" applyBorder="1" applyAlignment="1">
      <alignment horizontal="right" vertical="center" shrinkToFit="1"/>
    </xf>
    <xf numFmtId="0" fontId="18" fillId="3" borderId="10" xfId="4" applyFont="1" applyFill="1" applyBorder="1" applyAlignment="1">
      <alignment horizontal="center" vertical="center" shrinkToFit="1"/>
    </xf>
    <xf numFmtId="0" fontId="6" fillId="0" borderId="36" xfId="4" applyFont="1" applyBorder="1" applyAlignment="1">
      <alignment horizontal="center" vertical="center" shrinkToFit="1"/>
    </xf>
    <xf numFmtId="3" fontId="6" fillId="3" borderId="37" xfId="4" applyNumberFormat="1" applyFont="1" applyFill="1" applyBorder="1" applyAlignment="1">
      <alignment horizontal="right" vertical="center" shrinkToFit="1"/>
    </xf>
    <xf numFmtId="3" fontId="6" fillId="0" borderId="37" xfId="4" applyNumberFormat="1" applyFont="1" applyBorder="1" applyAlignment="1">
      <alignment horizontal="right" vertical="center" shrinkToFit="1"/>
    </xf>
    <xf numFmtId="0" fontId="6" fillId="0" borderId="37" xfId="4" applyFont="1" applyBorder="1" applyAlignment="1">
      <alignment horizontal="center" vertical="center" shrinkToFit="1"/>
    </xf>
    <xf numFmtId="0" fontId="6" fillId="3" borderId="40" xfId="4" applyFont="1" applyFill="1" applyBorder="1" applyAlignment="1">
      <alignment horizontal="center" vertical="center" shrinkToFit="1"/>
    </xf>
    <xf numFmtId="0" fontId="6" fillId="0" borderId="17" xfId="4" applyFont="1" applyBorder="1" applyAlignment="1">
      <alignment horizontal="center" vertical="center" shrinkToFit="1"/>
    </xf>
    <xf numFmtId="3" fontId="6" fillId="3" borderId="41" xfId="4" applyNumberFormat="1" applyFont="1" applyFill="1" applyBorder="1" applyAlignment="1">
      <alignment horizontal="right" vertical="center" shrinkToFit="1"/>
    </xf>
    <xf numFmtId="3" fontId="6" fillId="0" borderId="18" xfId="4" applyNumberFormat="1" applyFont="1" applyBorder="1" applyAlignment="1">
      <alignment horizontal="right" vertical="center" shrinkToFit="1"/>
    </xf>
    <xf numFmtId="0" fontId="6" fillId="0" borderId="42" xfId="4" applyFont="1" applyBorder="1" applyAlignment="1">
      <alignment horizontal="center" vertical="center" shrinkToFit="1"/>
    </xf>
    <xf numFmtId="3" fontId="6" fillId="0" borderId="41" xfId="4" applyNumberFormat="1" applyFont="1" applyBorder="1" applyAlignment="1">
      <alignment horizontal="right" vertical="center" shrinkToFit="1"/>
    </xf>
    <xf numFmtId="0" fontId="6" fillId="0" borderId="41" xfId="4" applyFont="1" applyBorder="1" applyAlignment="1">
      <alignment horizontal="center" vertical="center" shrinkToFit="1"/>
    </xf>
    <xf numFmtId="0" fontId="6" fillId="3" borderId="43" xfId="4" applyFont="1" applyFill="1" applyBorder="1" applyAlignment="1">
      <alignment horizontal="center" vertical="center" shrinkToFit="1"/>
    </xf>
    <xf numFmtId="0" fontId="6" fillId="3" borderId="44" xfId="4" applyFont="1" applyFill="1" applyBorder="1" applyAlignment="1">
      <alignment horizontal="center" vertical="center" shrinkToFit="1"/>
    </xf>
    <xf numFmtId="0" fontId="6" fillId="3" borderId="45" xfId="4" applyFont="1" applyFill="1" applyBorder="1" applyAlignment="1">
      <alignment horizontal="center" vertical="center" shrinkToFit="1"/>
    </xf>
    <xf numFmtId="0" fontId="6" fillId="3" borderId="46" xfId="4" applyFont="1" applyFill="1" applyBorder="1" applyAlignment="1">
      <alignment horizontal="center" vertical="center" shrinkToFit="1"/>
    </xf>
    <xf numFmtId="0" fontId="19" fillId="0" borderId="0" xfId="4" applyFont="1" applyAlignment="1">
      <alignment vertical="center"/>
    </xf>
    <xf numFmtId="0" fontId="6" fillId="0" borderId="0" xfId="0" applyFont="1">
      <alignment vertical="center"/>
    </xf>
    <xf numFmtId="0" fontId="6" fillId="0" borderId="3" xfId="0" applyFont="1" applyBorder="1" applyAlignment="1">
      <alignment horizontal="center" vertical="center"/>
    </xf>
    <xf numFmtId="41" fontId="6" fillId="0" borderId="3" xfId="1" applyFont="1" applyBorder="1" applyAlignment="1">
      <alignment vertical="center"/>
    </xf>
    <xf numFmtId="14" fontId="6" fillId="0" borderId="3" xfId="0" applyNumberFormat="1" applyFont="1" applyBorder="1">
      <alignment vertical="center"/>
    </xf>
    <xf numFmtId="0" fontId="6" fillId="4" borderId="3" xfId="0" applyFont="1" applyFill="1" applyBorder="1" applyAlignment="1">
      <alignment horizontal="center" vertical="center"/>
    </xf>
    <xf numFmtId="0" fontId="6" fillId="0" borderId="0" xfId="0" applyFont="1" applyAlignment="1"/>
    <xf numFmtId="41" fontId="6" fillId="6" borderId="47" xfId="7" applyFont="1" applyFill="1" applyBorder="1" applyAlignment="1">
      <alignment vertical="center"/>
    </xf>
    <xf numFmtId="41" fontId="6" fillId="0" borderId="47" xfId="7" applyFont="1" applyFill="1" applyBorder="1" applyAlignment="1">
      <alignment vertical="center"/>
    </xf>
    <xf numFmtId="41" fontId="13" fillId="7" borderId="47" xfId="7" applyFont="1" applyFill="1" applyBorder="1" applyAlignment="1">
      <alignment horizontal="center"/>
    </xf>
    <xf numFmtId="0" fontId="6" fillId="6" borderId="47" xfId="7" applyNumberFormat="1" applyFont="1" applyFill="1" applyBorder="1" applyAlignment="1">
      <alignment horizontal="center"/>
    </xf>
    <xf numFmtId="0" fontId="6" fillId="0" borderId="47" xfId="7" applyNumberFormat="1" applyFont="1" applyFill="1" applyBorder="1" applyAlignment="1">
      <alignment horizontal="center"/>
    </xf>
    <xf numFmtId="9" fontId="6" fillId="0" borderId="0" xfId="4" applyNumberFormat="1" applyFont="1" applyAlignment="1">
      <alignment vertical="center"/>
    </xf>
    <xf numFmtId="41" fontId="6" fillId="0" borderId="49" xfId="7" applyFont="1" applyBorder="1" applyAlignment="1">
      <alignment vertical="center"/>
    </xf>
    <xf numFmtId="41" fontId="6" fillId="0" borderId="50" xfId="7" applyFont="1" applyBorder="1" applyAlignment="1">
      <alignment vertical="center"/>
    </xf>
    <xf numFmtId="0" fontId="6" fillId="5" borderId="51" xfId="4" applyFont="1" applyFill="1" applyBorder="1" applyAlignment="1">
      <alignment horizontal="center" vertical="center"/>
    </xf>
    <xf numFmtId="41" fontId="6" fillId="0" borderId="53" xfId="7" applyFont="1" applyBorder="1" applyAlignment="1">
      <alignment vertical="center"/>
    </xf>
    <xf numFmtId="41" fontId="6" fillId="0" borderId="54" xfId="7" applyFont="1" applyBorder="1" applyAlignment="1">
      <alignment vertical="center"/>
    </xf>
    <xf numFmtId="0" fontId="6" fillId="5" borderId="55" xfId="4" applyFont="1" applyFill="1" applyBorder="1" applyAlignment="1">
      <alignment horizontal="center" vertical="center"/>
    </xf>
    <xf numFmtId="41" fontId="6" fillId="0" borderId="56" xfId="7" applyFont="1" applyBorder="1" applyAlignment="1">
      <alignment vertical="center"/>
    </xf>
    <xf numFmtId="41" fontId="6" fillId="0" borderId="57" xfId="7" applyFont="1" applyBorder="1" applyAlignment="1">
      <alignment vertical="center"/>
    </xf>
    <xf numFmtId="0" fontId="6" fillId="5" borderId="58" xfId="4" applyFont="1" applyFill="1" applyBorder="1" applyAlignment="1">
      <alignment horizontal="center" vertical="center"/>
    </xf>
    <xf numFmtId="0" fontId="9" fillId="5" borderId="59" xfId="4" applyFont="1" applyFill="1" applyBorder="1" applyAlignment="1">
      <alignment horizontal="center" vertical="center"/>
    </xf>
    <xf numFmtId="0" fontId="9" fillId="5" borderId="60" xfId="4" applyFont="1" applyFill="1" applyBorder="1" applyAlignment="1">
      <alignment horizontal="center" vertical="center"/>
    </xf>
    <xf numFmtId="0" fontId="9" fillId="5" borderId="61" xfId="4" applyFont="1" applyFill="1" applyBorder="1" applyAlignment="1">
      <alignment horizontal="center" vertical="center"/>
    </xf>
    <xf numFmtId="41" fontId="6" fillId="0" borderId="51" xfId="4" applyNumberFormat="1" applyFont="1" applyBorder="1" applyAlignment="1">
      <alignment vertical="center"/>
    </xf>
    <xf numFmtId="41" fontId="6" fillId="0" borderId="55" xfId="4" applyNumberFormat="1" applyFont="1" applyBorder="1" applyAlignment="1">
      <alignment vertical="center"/>
    </xf>
    <xf numFmtId="41" fontId="6" fillId="0" borderId="62" xfId="4" applyNumberFormat="1" applyFont="1" applyBorder="1" applyAlignment="1">
      <alignment vertical="center"/>
    </xf>
    <xf numFmtId="9" fontId="6" fillId="0" borderId="60" xfId="4" applyNumberFormat="1" applyFont="1" applyBorder="1" applyAlignment="1">
      <alignment vertical="center"/>
    </xf>
    <xf numFmtId="0" fontId="6" fillId="0" borderId="63" xfId="4" applyFont="1" applyBorder="1" applyAlignment="1">
      <alignment vertical="center"/>
    </xf>
    <xf numFmtId="0" fontId="0" fillId="0" borderId="78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4" fillId="8" borderId="84" xfId="0" applyFont="1" applyFill="1" applyBorder="1" applyAlignment="1">
      <alignment horizontal="center" vertical="center"/>
    </xf>
    <xf numFmtId="0" fontId="4" fillId="8" borderId="85" xfId="0" applyFont="1" applyFill="1" applyBorder="1" applyAlignment="1">
      <alignment horizontal="center" vertical="center"/>
    </xf>
    <xf numFmtId="0" fontId="4" fillId="8" borderId="86" xfId="0" applyFont="1" applyFill="1" applyBorder="1" applyAlignment="1">
      <alignment horizontal="center" vertical="center"/>
    </xf>
    <xf numFmtId="0" fontId="0" fillId="0" borderId="87" xfId="0" applyBorder="1" applyAlignment="1">
      <alignment horizontal="right" vertical="center"/>
    </xf>
    <xf numFmtId="0" fontId="4" fillId="8" borderId="88" xfId="0" applyFont="1" applyFill="1" applyBorder="1" applyAlignment="1">
      <alignment horizontal="center" vertical="center"/>
    </xf>
    <xf numFmtId="0" fontId="0" fillId="0" borderId="89" xfId="0" applyBorder="1" applyAlignment="1">
      <alignment horizontal="right" vertical="center"/>
    </xf>
    <xf numFmtId="0" fontId="4" fillId="8" borderId="90" xfId="0" applyFont="1" applyFill="1" applyBorder="1" applyAlignment="1">
      <alignment horizontal="center" vertical="center"/>
    </xf>
    <xf numFmtId="0" fontId="6" fillId="9" borderId="92" xfId="4" applyFont="1" applyFill="1" applyBorder="1" applyAlignment="1">
      <alignment vertical="center" wrapText="1"/>
    </xf>
    <xf numFmtId="0" fontId="22" fillId="10" borderId="93" xfId="4" applyFont="1" applyFill="1" applyBorder="1" applyAlignment="1">
      <alignment horizontal="center" vertical="center" wrapText="1"/>
    </xf>
    <xf numFmtId="0" fontId="22" fillId="10" borderId="94" xfId="4" applyFont="1" applyFill="1" applyBorder="1" applyAlignment="1">
      <alignment horizontal="center" vertical="center" wrapText="1"/>
    </xf>
    <xf numFmtId="0" fontId="22" fillId="10" borderId="95" xfId="4" applyFont="1" applyFill="1" applyBorder="1" applyAlignment="1">
      <alignment horizontal="center" vertical="center" wrapText="1"/>
    </xf>
    <xf numFmtId="0" fontId="6" fillId="0" borderId="96" xfId="4" applyFont="1" applyBorder="1" applyAlignment="1">
      <alignment vertical="center"/>
    </xf>
    <xf numFmtId="180" fontId="6" fillId="0" borderId="41" xfId="4" applyNumberFormat="1" applyFont="1" applyBorder="1" applyAlignment="1">
      <alignment vertical="center"/>
    </xf>
    <xf numFmtId="181" fontId="6" fillId="0" borderId="41" xfId="4" applyNumberFormat="1" applyFont="1" applyBorder="1" applyAlignment="1">
      <alignment vertical="center"/>
    </xf>
    <xf numFmtId="178" fontId="6" fillId="0" borderId="97" xfId="4" applyNumberFormat="1" applyFont="1" applyBorder="1" applyAlignment="1">
      <alignment vertical="center"/>
    </xf>
    <xf numFmtId="0" fontId="6" fillId="0" borderId="98" xfId="4" applyFont="1" applyBorder="1" applyAlignment="1">
      <alignment vertical="center"/>
    </xf>
    <xf numFmtId="180" fontId="6" fillId="0" borderId="18" xfId="4" applyNumberFormat="1" applyFont="1" applyBorder="1" applyAlignment="1">
      <alignment vertical="center"/>
    </xf>
    <xf numFmtId="181" fontId="6" fillId="0" borderId="18" xfId="4" applyNumberFormat="1" applyFont="1" applyBorder="1" applyAlignment="1">
      <alignment vertical="center"/>
    </xf>
    <xf numFmtId="178" fontId="6" fillId="0" borderId="99" xfId="4" applyNumberFormat="1" applyFont="1" applyBorder="1" applyAlignment="1">
      <alignment vertical="center"/>
    </xf>
    <xf numFmtId="0" fontId="6" fillId="0" borderId="100" xfId="4" applyFont="1" applyBorder="1" applyAlignment="1">
      <alignment vertical="center"/>
    </xf>
    <xf numFmtId="180" fontId="6" fillId="0" borderId="101" xfId="4" applyNumberFormat="1" applyFont="1" applyBorder="1" applyAlignment="1">
      <alignment vertical="center"/>
    </xf>
    <xf numFmtId="181" fontId="6" fillId="0" borderId="101" xfId="4" applyNumberFormat="1" applyFont="1" applyBorder="1" applyAlignment="1">
      <alignment vertical="center"/>
    </xf>
    <xf numFmtId="178" fontId="6" fillId="0" borderId="102" xfId="4" applyNumberFormat="1" applyFont="1" applyBorder="1" applyAlignment="1">
      <alignment vertical="center"/>
    </xf>
    <xf numFmtId="3" fontId="6" fillId="0" borderId="41" xfId="4" applyNumberFormat="1" applyFont="1" applyBorder="1" applyAlignment="1">
      <alignment vertical="center"/>
    </xf>
    <xf numFmtId="182" fontId="6" fillId="0" borderId="97" xfId="4" applyNumberFormat="1" applyFont="1" applyBorder="1" applyAlignment="1">
      <alignment vertical="center"/>
    </xf>
    <xf numFmtId="3" fontId="6" fillId="0" borderId="18" xfId="4" applyNumberFormat="1" applyFont="1" applyBorder="1" applyAlignment="1">
      <alignment vertical="center"/>
    </xf>
    <xf numFmtId="182" fontId="6" fillId="0" borderId="99" xfId="4" applyNumberFormat="1" applyFont="1" applyBorder="1" applyAlignment="1">
      <alignment vertical="center"/>
    </xf>
    <xf numFmtId="3" fontId="6" fillId="0" borderId="101" xfId="4" applyNumberFormat="1" applyFont="1" applyBorder="1" applyAlignment="1">
      <alignment vertical="center"/>
    </xf>
    <xf numFmtId="182" fontId="6" fillId="0" borderId="102" xfId="4" applyNumberFormat="1" applyFont="1" applyBorder="1" applyAlignment="1">
      <alignment vertical="center"/>
    </xf>
    <xf numFmtId="0" fontId="22" fillId="10" borderId="103" xfId="4" applyFont="1" applyFill="1" applyBorder="1" applyAlignment="1">
      <alignment horizontal="center" vertical="center" wrapText="1"/>
    </xf>
    <xf numFmtId="182" fontId="6" fillId="0" borderId="18" xfId="4" applyNumberFormat="1" applyFont="1" applyBorder="1" applyAlignment="1">
      <alignment vertical="center"/>
    </xf>
    <xf numFmtId="177" fontId="6" fillId="0" borderId="18" xfId="4" applyNumberFormat="1" applyFont="1" applyBorder="1" applyAlignment="1">
      <alignment vertical="center"/>
    </xf>
    <xf numFmtId="183" fontId="6" fillId="0" borderId="99" xfId="4" applyNumberFormat="1" applyFont="1" applyBorder="1" applyAlignment="1">
      <alignment vertical="center"/>
    </xf>
    <xf numFmtId="182" fontId="6" fillId="0" borderId="101" xfId="4" applyNumberFormat="1" applyFont="1" applyBorder="1" applyAlignment="1">
      <alignment vertical="center"/>
    </xf>
    <xf numFmtId="177" fontId="6" fillId="0" borderId="101" xfId="4" applyNumberFormat="1" applyFont="1" applyBorder="1" applyAlignment="1">
      <alignment vertical="center"/>
    </xf>
    <xf numFmtId="183" fontId="6" fillId="0" borderId="102" xfId="4" applyNumberFormat="1" applyFont="1" applyBorder="1" applyAlignment="1">
      <alignment vertical="center"/>
    </xf>
    <xf numFmtId="0" fontId="6" fillId="0" borderId="98" xfId="4" applyFont="1" applyBorder="1" applyAlignment="1">
      <alignment horizontal="left" vertical="center"/>
    </xf>
    <xf numFmtId="0" fontId="6" fillId="0" borderId="18" xfId="8" applyNumberFormat="1" applyFont="1" applyFill="1" applyBorder="1" applyAlignment="1">
      <alignment vertical="center"/>
    </xf>
    <xf numFmtId="184" fontId="6" fillId="0" borderId="99" xfId="8" applyNumberFormat="1" applyFont="1" applyFill="1" applyBorder="1" applyAlignment="1">
      <alignment vertical="center"/>
    </xf>
    <xf numFmtId="185" fontId="6" fillId="0" borderId="99" xfId="8" applyNumberFormat="1" applyFont="1" applyFill="1" applyBorder="1" applyAlignment="1">
      <alignment vertical="center"/>
    </xf>
    <xf numFmtId="0" fontId="6" fillId="0" borderId="100" xfId="4" applyFont="1" applyBorder="1" applyAlignment="1">
      <alignment horizontal="left" vertical="center"/>
    </xf>
    <xf numFmtId="0" fontId="6" fillId="0" borderId="101" xfId="8" applyNumberFormat="1" applyFont="1" applyFill="1" applyBorder="1" applyAlignment="1">
      <alignment vertical="center"/>
    </xf>
    <xf numFmtId="184" fontId="6" fillId="0" borderId="102" xfId="8" applyNumberFormat="1" applyFont="1" applyFill="1" applyBorder="1" applyAlignment="1">
      <alignment vertical="center"/>
    </xf>
    <xf numFmtId="0" fontId="6" fillId="0" borderId="98" xfId="8" applyNumberFormat="1" applyFont="1" applyFill="1" applyBorder="1" applyAlignment="1">
      <alignment vertical="center"/>
    </xf>
    <xf numFmtId="186" fontId="6" fillId="0" borderId="99" xfId="8" applyNumberFormat="1" applyFont="1" applyFill="1" applyBorder="1" applyAlignment="1">
      <alignment vertical="center"/>
    </xf>
    <xf numFmtId="187" fontId="6" fillId="0" borderId="99" xfId="8" applyNumberFormat="1" applyFont="1" applyFill="1" applyBorder="1" applyAlignment="1">
      <alignment vertical="center"/>
    </xf>
    <xf numFmtId="0" fontId="6" fillId="0" borderId="100" xfId="8" applyNumberFormat="1" applyFont="1" applyFill="1" applyBorder="1" applyAlignment="1">
      <alignment vertical="center"/>
    </xf>
    <xf numFmtId="186" fontId="6" fillId="0" borderId="102" xfId="8" applyNumberFormat="1" applyFont="1" applyFill="1" applyBorder="1" applyAlignment="1">
      <alignment vertical="center"/>
    </xf>
    <xf numFmtId="187" fontId="6" fillId="0" borderId="102" xfId="8" applyNumberFormat="1" applyFont="1" applyFill="1" applyBorder="1" applyAlignment="1">
      <alignment vertical="center"/>
    </xf>
    <xf numFmtId="188" fontId="6" fillId="0" borderId="99" xfId="8" applyNumberFormat="1" applyFont="1" applyFill="1" applyBorder="1" applyAlignment="1">
      <alignment vertical="center"/>
    </xf>
    <xf numFmtId="188" fontId="6" fillId="0" borderId="102" xfId="8" applyNumberFormat="1" applyFont="1" applyFill="1" applyBorder="1" applyAlignment="1">
      <alignment vertical="center"/>
    </xf>
    <xf numFmtId="0" fontId="6" fillId="0" borderId="98" xfId="4" applyFont="1" applyBorder="1" applyAlignment="1">
      <alignment horizontal="center" vertical="center"/>
    </xf>
    <xf numFmtId="189" fontId="6" fillId="0" borderId="18" xfId="4" applyNumberFormat="1" applyFont="1" applyBorder="1" applyAlignment="1">
      <alignment horizontal="center" vertical="center"/>
    </xf>
    <xf numFmtId="0" fontId="6" fillId="0" borderId="18" xfId="4" applyFont="1" applyBorder="1" applyAlignment="1">
      <alignment horizontal="left" vertical="center"/>
    </xf>
    <xf numFmtId="190" fontId="6" fillId="0" borderId="99" xfId="4" applyNumberFormat="1" applyFont="1" applyBorder="1" applyAlignment="1">
      <alignment horizontal="left" vertical="center"/>
    </xf>
    <xf numFmtId="0" fontId="6" fillId="0" borderId="100" xfId="4" applyFont="1" applyBorder="1" applyAlignment="1">
      <alignment horizontal="center" vertical="center"/>
    </xf>
    <xf numFmtId="189" fontId="6" fillId="0" borderId="101" xfId="4" applyNumberFormat="1" applyFont="1" applyBorder="1" applyAlignment="1">
      <alignment horizontal="center" vertical="center"/>
    </xf>
    <xf numFmtId="0" fontId="6" fillId="0" borderId="101" xfId="4" applyFont="1" applyBorder="1" applyAlignment="1">
      <alignment horizontal="left" vertical="center"/>
    </xf>
    <xf numFmtId="190" fontId="6" fillId="0" borderId="102" xfId="4" applyNumberFormat="1" applyFont="1" applyBorder="1" applyAlignment="1">
      <alignment horizontal="left" vertical="center"/>
    </xf>
    <xf numFmtId="176" fontId="6" fillId="0" borderId="98" xfId="8" applyNumberFormat="1" applyFont="1" applyFill="1" applyBorder="1" applyAlignment="1">
      <alignment vertical="center"/>
    </xf>
    <xf numFmtId="191" fontId="6" fillId="0" borderId="18" xfId="8" applyNumberFormat="1" applyFont="1" applyFill="1" applyBorder="1" applyAlignment="1">
      <alignment horizontal="center" vertical="center"/>
    </xf>
    <xf numFmtId="192" fontId="6" fillId="0" borderId="99" xfId="8" applyNumberFormat="1" applyFont="1" applyFill="1" applyBorder="1" applyAlignment="1">
      <alignment horizontal="right" vertical="center"/>
    </xf>
    <xf numFmtId="193" fontId="6" fillId="0" borderId="98" xfId="8" applyNumberFormat="1" applyFont="1" applyFill="1" applyBorder="1" applyAlignment="1">
      <alignment vertical="center"/>
    </xf>
    <xf numFmtId="193" fontId="6" fillId="0" borderId="18" xfId="8" applyNumberFormat="1" applyFont="1" applyFill="1" applyBorder="1" applyAlignment="1">
      <alignment vertical="center"/>
    </xf>
    <xf numFmtId="0" fontId="6" fillId="0" borderId="18" xfId="8" applyNumberFormat="1" applyFont="1" applyFill="1" applyBorder="1" applyAlignment="1">
      <alignment horizontal="center" vertical="center"/>
    </xf>
    <xf numFmtId="194" fontId="6" fillId="0" borderId="18" xfId="8" applyNumberFormat="1" applyFont="1" applyFill="1" applyBorder="1" applyAlignment="1">
      <alignment horizontal="right" vertical="center"/>
    </xf>
    <xf numFmtId="195" fontId="6" fillId="0" borderId="18" xfId="8" applyNumberFormat="1" applyFont="1" applyFill="1" applyBorder="1" applyAlignment="1">
      <alignment horizontal="right" vertical="center"/>
    </xf>
    <xf numFmtId="196" fontId="6" fillId="0" borderId="99" xfId="8" applyNumberFormat="1" applyFont="1" applyFill="1" applyBorder="1" applyAlignment="1">
      <alignment horizontal="right" vertical="center"/>
    </xf>
    <xf numFmtId="193" fontId="6" fillId="0" borderId="100" xfId="8" applyNumberFormat="1" applyFont="1" applyFill="1" applyBorder="1" applyAlignment="1">
      <alignment vertical="center"/>
    </xf>
    <xf numFmtId="193" fontId="6" fillId="0" borderId="101" xfId="8" applyNumberFormat="1" applyFont="1" applyFill="1" applyBorder="1" applyAlignment="1">
      <alignment vertical="center"/>
    </xf>
    <xf numFmtId="0" fontId="6" fillId="0" borderId="101" xfId="8" applyNumberFormat="1" applyFont="1" applyFill="1" applyBorder="1" applyAlignment="1">
      <alignment horizontal="center" vertical="center"/>
    </xf>
    <xf numFmtId="194" fontId="6" fillId="0" borderId="101" xfId="8" applyNumberFormat="1" applyFont="1" applyFill="1" applyBorder="1" applyAlignment="1">
      <alignment horizontal="right" vertical="center"/>
    </xf>
    <xf numFmtId="195" fontId="6" fillId="0" borderId="101" xfId="8" applyNumberFormat="1" applyFont="1" applyFill="1" applyBorder="1" applyAlignment="1">
      <alignment horizontal="right" vertical="center"/>
    </xf>
    <xf numFmtId="196" fontId="6" fillId="0" borderId="102" xfId="8" applyNumberFormat="1" applyFont="1" applyFill="1" applyBorder="1" applyAlignment="1">
      <alignment horizontal="right" vertical="center"/>
    </xf>
    <xf numFmtId="0" fontId="9" fillId="0" borderId="50" xfId="0" applyFont="1" applyBorder="1" applyAlignment="1">
      <alignment horizontal="center" vertical="center"/>
    </xf>
    <xf numFmtId="0" fontId="9" fillId="0" borderId="77" xfId="0" applyFont="1" applyBorder="1" applyAlignment="1">
      <alignment horizontal="center" vertical="center"/>
    </xf>
    <xf numFmtId="0" fontId="9" fillId="0" borderId="76" xfId="0" applyFont="1" applyBorder="1" applyAlignment="1">
      <alignment horizontal="center" vertical="center"/>
    </xf>
    <xf numFmtId="0" fontId="6" fillId="0" borderId="58" xfId="0" applyFont="1" applyBorder="1" applyAlignment="1">
      <alignment horizontal="center" vertical="center"/>
    </xf>
    <xf numFmtId="0" fontId="6" fillId="0" borderId="57" xfId="0" applyFont="1" applyBorder="1">
      <alignment vertical="center"/>
    </xf>
    <xf numFmtId="0" fontId="6" fillId="0" borderId="75" xfId="0" applyFont="1" applyBorder="1">
      <alignment vertical="center"/>
    </xf>
    <xf numFmtId="0" fontId="6" fillId="0" borderId="74" xfId="0" applyFont="1" applyBorder="1">
      <alignment vertical="center"/>
    </xf>
    <xf numFmtId="41" fontId="6" fillId="0" borderId="62" xfId="0" applyNumberFormat="1" applyFont="1" applyBorder="1">
      <alignment vertical="center"/>
    </xf>
    <xf numFmtId="0" fontId="6" fillId="0" borderId="55" xfId="0" applyFont="1" applyBorder="1" applyAlignment="1">
      <alignment horizontal="center" vertical="center"/>
    </xf>
    <xf numFmtId="0" fontId="6" fillId="0" borderId="54" xfId="0" applyFont="1" applyBorder="1">
      <alignment vertical="center"/>
    </xf>
    <xf numFmtId="0" fontId="6" fillId="0" borderId="73" xfId="0" applyFont="1" applyBorder="1">
      <alignment vertical="center"/>
    </xf>
    <xf numFmtId="0" fontId="6" fillId="0" borderId="72" xfId="0" applyFont="1" applyBorder="1">
      <alignment vertical="center"/>
    </xf>
    <xf numFmtId="41" fontId="6" fillId="0" borderId="55" xfId="0" applyNumberFormat="1" applyFont="1" applyBorder="1">
      <alignment vertical="center"/>
    </xf>
    <xf numFmtId="0" fontId="9" fillId="0" borderId="63" xfId="0" applyFont="1" applyBorder="1" applyAlignment="1">
      <alignment horizontal="center" vertical="center"/>
    </xf>
    <xf numFmtId="41" fontId="9" fillId="0" borderId="61" xfId="0" applyNumberFormat="1" applyFont="1" applyBorder="1">
      <alignment vertical="center"/>
    </xf>
    <xf numFmtId="41" fontId="9" fillId="0" borderId="91" xfId="0" applyNumberFormat="1" applyFont="1" applyBorder="1">
      <alignment vertical="center"/>
    </xf>
    <xf numFmtId="41" fontId="9" fillId="0" borderId="104" xfId="0" applyNumberFormat="1" applyFont="1" applyBorder="1">
      <alignment vertical="center"/>
    </xf>
    <xf numFmtId="41" fontId="9" fillId="0" borderId="59" xfId="1" applyFont="1" applyFill="1" applyBorder="1" applyAlignment="1">
      <alignment vertical="center"/>
    </xf>
    <xf numFmtId="0" fontId="9" fillId="0" borderId="3" xfId="0" applyFont="1" applyBorder="1" applyAlignment="1">
      <alignment horizontal="center" vertical="center"/>
    </xf>
    <xf numFmtId="0" fontId="6" fillId="0" borderId="69" xfId="0" applyFont="1" applyBorder="1" applyAlignment="1">
      <alignment horizontal="center" vertical="center"/>
    </xf>
    <xf numFmtId="0" fontId="6" fillId="0" borderId="66" xfId="0" applyFont="1" applyBorder="1" applyAlignment="1">
      <alignment horizontal="center" vertical="center"/>
    </xf>
    <xf numFmtId="0" fontId="6" fillId="0" borderId="64" xfId="0" applyFont="1" applyBorder="1" applyAlignment="1">
      <alignment horizontal="center" vertical="center"/>
    </xf>
    <xf numFmtId="0" fontId="0" fillId="0" borderId="0" xfId="0" applyAlignment="1"/>
    <xf numFmtId="0" fontId="9" fillId="0" borderId="105" xfId="0" applyFont="1" applyBorder="1" applyAlignment="1">
      <alignment horizontal="center" vertical="center"/>
    </xf>
    <xf numFmtId="0" fontId="9" fillId="0" borderId="106" xfId="0" applyFont="1" applyBorder="1" applyAlignment="1">
      <alignment horizontal="center" vertical="center"/>
    </xf>
    <xf numFmtId="0" fontId="9" fillId="0" borderId="107" xfId="0" applyFont="1" applyBorder="1" applyAlignment="1">
      <alignment horizontal="center" vertical="center"/>
    </xf>
    <xf numFmtId="0" fontId="0" fillId="0" borderId="108" xfId="0" applyBorder="1" applyAlignment="1">
      <alignment horizontal="center" vertical="center"/>
    </xf>
    <xf numFmtId="0" fontId="0" fillId="0" borderId="41" xfId="0" applyBorder="1" applyAlignment="1">
      <alignment horizontal="center"/>
    </xf>
    <xf numFmtId="197" fontId="0" fillId="0" borderId="109" xfId="0" applyNumberFormat="1" applyBorder="1" applyAlignment="1"/>
    <xf numFmtId="0" fontId="0" fillId="0" borderId="110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197" fontId="0" fillId="0" borderId="111" xfId="0" applyNumberFormat="1" applyBorder="1" applyAlignment="1"/>
    <xf numFmtId="0" fontId="25" fillId="0" borderId="110" xfId="0" applyFont="1" applyBorder="1" applyAlignment="1">
      <alignment horizontal="center" vertical="center"/>
    </xf>
    <xf numFmtId="0" fontId="0" fillId="0" borderId="112" xfId="0" applyBorder="1" applyAlignment="1">
      <alignment horizontal="center" vertical="center"/>
    </xf>
    <xf numFmtId="0" fontId="0" fillId="0" borderId="113" xfId="0" applyBorder="1" applyAlignment="1">
      <alignment horizontal="center"/>
    </xf>
    <xf numFmtId="197" fontId="0" fillId="0" borderId="114" xfId="0" applyNumberFormat="1" applyBorder="1" applyAlignment="1"/>
    <xf numFmtId="0" fontId="26" fillId="11" borderId="115" xfId="0" applyFont="1" applyFill="1" applyBorder="1" applyAlignment="1">
      <alignment horizontal="center" vertical="center" wrapText="1"/>
    </xf>
    <xf numFmtId="0" fontId="26" fillId="11" borderId="116" xfId="0" applyFont="1" applyFill="1" applyBorder="1" applyAlignment="1">
      <alignment horizontal="center" vertical="center" wrapText="1"/>
    </xf>
    <xf numFmtId="0" fontId="26" fillId="11" borderId="117" xfId="0" applyFont="1" applyFill="1" applyBorder="1" applyAlignment="1">
      <alignment horizontal="center" vertical="center" wrapText="1"/>
    </xf>
    <xf numFmtId="0" fontId="27" fillId="0" borderId="118" xfId="0" applyFont="1" applyBorder="1" applyAlignment="1">
      <alignment horizontal="center" vertical="center" wrapText="1"/>
    </xf>
    <xf numFmtId="0" fontId="27" fillId="12" borderId="119" xfId="0" applyFont="1" applyFill="1" applyBorder="1" applyAlignment="1">
      <alignment horizontal="center" vertical="center" wrapText="1"/>
    </xf>
    <xf numFmtId="0" fontId="27" fillId="12" borderId="120" xfId="2" applyNumberFormat="1" applyFont="1" applyFill="1" applyBorder="1" applyAlignment="1">
      <alignment horizontal="right" vertical="center" wrapText="1"/>
    </xf>
    <xf numFmtId="0" fontId="27" fillId="0" borderId="121" xfId="0" applyFont="1" applyBorder="1" applyAlignment="1">
      <alignment horizontal="center" vertical="center" wrapText="1"/>
    </xf>
    <xf numFmtId="0" fontId="27" fillId="12" borderId="122" xfId="0" applyFont="1" applyFill="1" applyBorder="1" applyAlignment="1">
      <alignment horizontal="center" vertical="center" wrapText="1"/>
    </xf>
    <xf numFmtId="0" fontId="27" fillId="12" borderId="123" xfId="2" applyNumberFormat="1" applyFont="1" applyFill="1" applyBorder="1" applyAlignment="1">
      <alignment horizontal="right" vertical="center" wrapText="1"/>
    </xf>
    <xf numFmtId="0" fontId="27" fillId="0" borderId="124" xfId="0" applyFont="1" applyBorder="1" applyAlignment="1">
      <alignment horizontal="center" vertical="center" wrapText="1"/>
    </xf>
    <xf numFmtId="0" fontId="27" fillId="12" borderId="125" xfId="0" applyFont="1" applyFill="1" applyBorder="1" applyAlignment="1">
      <alignment horizontal="center" vertical="center" wrapText="1"/>
    </xf>
    <xf numFmtId="0" fontId="27" fillId="12" borderId="126" xfId="2" applyNumberFormat="1" applyFont="1" applyFill="1" applyBorder="1" applyAlignment="1">
      <alignment horizontal="right" vertical="center" wrapText="1"/>
    </xf>
    <xf numFmtId="0" fontId="26" fillId="0" borderId="127" xfId="0" applyFont="1" applyBorder="1" applyAlignment="1">
      <alignment horizontal="center" vertical="center" wrapText="1"/>
    </xf>
    <xf numFmtId="0" fontId="26" fillId="0" borderId="128" xfId="0" applyFont="1" applyBorder="1" applyAlignment="1">
      <alignment horizontal="center" vertical="center" wrapText="1"/>
    </xf>
    <xf numFmtId="0" fontId="26" fillId="0" borderId="129" xfId="0" applyFont="1" applyBorder="1" applyAlignment="1">
      <alignment horizontal="center" vertical="center" wrapText="1"/>
    </xf>
    <xf numFmtId="0" fontId="26" fillId="0" borderId="130" xfId="0" applyFont="1" applyBorder="1" applyAlignment="1">
      <alignment horizontal="center" vertical="center" wrapText="1"/>
    </xf>
    <xf numFmtId="0" fontId="27" fillId="12" borderId="131" xfId="0" applyFont="1" applyFill="1" applyBorder="1" applyAlignment="1">
      <alignment horizontal="center" vertical="center" wrapText="1"/>
    </xf>
    <xf numFmtId="198" fontId="27" fillId="12" borderId="132" xfId="2" applyNumberFormat="1" applyFont="1" applyFill="1" applyBorder="1" applyAlignment="1">
      <alignment horizontal="center" vertical="center" wrapText="1"/>
    </xf>
    <xf numFmtId="0" fontId="26" fillId="0" borderId="133" xfId="0" applyFont="1" applyBorder="1" applyAlignment="1">
      <alignment horizontal="center" vertical="center" wrapText="1"/>
    </xf>
    <xf numFmtId="198" fontId="27" fillId="12" borderId="134" xfId="2" applyNumberFormat="1" applyFont="1" applyFill="1" applyBorder="1" applyAlignment="1">
      <alignment horizontal="center" vertical="center" wrapText="1"/>
    </xf>
    <xf numFmtId="0" fontId="26" fillId="0" borderId="135" xfId="0" applyFont="1" applyBorder="1" applyAlignment="1">
      <alignment horizontal="center" vertical="center" wrapText="1"/>
    </xf>
    <xf numFmtId="0" fontId="27" fillId="12" borderId="136" xfId="0" applyFont="1" applyFill="1" applyBorder="1" applyAlignment="1">
      <alignment horizontal="center" vertical="center" wrapText="1"/>
    </xf>
    <xf numFmtId="198" fontId="27" fillId="12" borderId="137" xfId="2" applyNumberFormat="1" applyFont="1" applyFill="1" applyBorder="1" applyAlignment="1">
      <alignment horizontal="center" vertical="center" wrapText="1"/>
    </xf>
    <xf numFmtId="0" fontId="27" fillId="13" borderId="71" xfId="0" applyFont="1" applyFill="1" applyBorder="1" applyAlignment="1">
      <alignment horizontal="center" vertical="center" wrapText="1"/>
    </xf>
    <xf numFmtId="0" fontId="27" fillId="13" borderId="70" xfId="0" applyFont="1" applyFill="1" applyBorder="1" applyAlignment="1">
      <alignment horizontal="center" vertical="center" wrapText="1"/>
    </xf>
    <xf numFmtId="0" fontId="30" fillId="13" borderId="70" xfId="0" applyFont="1" applyFill="1" applyBorder="1" applyAlignment="1">
      <alignment horizontal="center" vertical="center" wrapText="1"/>
    </xf>
    <xf numFmtId="0" fontId="30" fillId="13" borderId="139" xfId="0" applyFont="1" applyFill="1" applyBorder="1" applyAlignment="1">
      <alignment horizontal="center" vertical="center" wrapText="1"/>
    </xf>
    <xf numFmtId="0" fontId="27" fillId="0" borderId="140" xfId="0" applyFont="1" applyBorder="1" applyAlignment="1">
      <alignment horizontal="center" wrapText="1"/>
    </xf>
    <xf numFmtId="0" fontId="6" fillId="0" borderId="141" xfId="0" applyFont="1" applyBorder="1" applyAlignment="1"/>
    <xf numFmtId="0" fontId="27" fillId="0" borderId="141" xfId="0" applyFont="1" applyBorder="1" applyAlignment="1">
      <alignment horizontal="right" wrapText="1"/>
    </xf>
    <xf numFmtId="0" fontId="31" fillId="0" borderId="141" xfId="0" applyFont="1" applyBorder="1" applyAlignment="1">
      <alignment horizontal="right" wrapText="1"/>
    </xf>
    <xf numFmtId="10" fontId="31" fillId="0" borderId="141" xfId="2" applyNumberFormat="1" applyFont="1" applyFill="1" applyBorder="1" applyAlignment="1">
      <alignment horizontal="right" wrapText="1"/>
    </xf>
    <xf numFmtId="3" fontId="27" fillId="0" borderId="142" xfId="0" applyNumberFormat="1" applyFont="1" applyBorder="1" applyAlignment="1">
      <alignment horizontal="right" wrapText="1"/>
    </xf>
    <xf numFmtId="3" fontId="27" fillId="0" borderId="141" xfId="0" applyNumberFormat="1" applyFont="1" applyBorder="1" applyAlignment="1">
      <alignment horizontal="right" wrapText="1"/>
    </xf>
    <xf numFmtId="0" fontId="27" fillId="0" borderId="143" xfId="0" applyFont="1" applyBorder="1" applyAlignment="1">
      <alignment horizontal="center" wrapText="1"/>
    </xf>
    <xf numFmtId="0" fontId="6" fillId="0" borderId="144" xfId="0" applyFont="1" applyBorder="1" applyAlignment="1"/>
    <xf numFmtId="3" fontId="27" fillId="0" borderId="144" xfId="0" applyNumberFormat="1" applyFont="1" applyBorder="1" applyAlignment="1">
      <alignment horizontal="right" wrapText="1"/>
    </xf>
    <xf numFmtId="0" fontId="31" fillId="0" borderId="144" xfId="0" applyFont="1" applyBorder="1" applyAlignment="1">
      <alignment horizontal="right" wrapText="1"/>
    </xf>
    <xf numFmtId="10" fontId="31" fillId="0" borderId="144" xfId="2" applyNumberFormat="1" applyFont="1" applyFill="1" applyBorder="1" applyAlignment="1">
      <alignment horizontal="right" wrapText="1"/>
    </xf>
    <xf numFmtId="3" fontId="27" fillId="0" borderId="145" xfId="0" applyNumberFormat="1" applyFont="1" applyBorder="1" applyAlignment="1">
      <alignment horizontal="right" wrapText="1"/>
    </xf>
    <xf numFmtId="0" fontId="32" fillId="0" borderId="0" xfId="9">
      <alignment vertical="center"/>
    </xf>
    <xf numFmtId="0" fontId="9" fillId="14" borderId="18" xfId="4" applyFont="1" applyFill="1" applyBorder="1" applyAlignment="1">
      <alignment horizontal="center" vertical="center"/>
    </xf>
    <xf numFmtId="0" fontId="6" fillId="14" borderId="18" xfId="4" applyFont="1" applyFill="1" applyBorder="1" applyAlignment="1">
      <alignment horizontal="center" vertical="center"/>
    </xf>
    <xf numFmtId="0" fontId="6" fillId="0" borderId="18" xfId="4" applyFont="1" applyBorder="1" applyAlignment="1">
      <alignment vertical="center"/>
    </xf>
    <xf numFmtId="199" fontId="6" fillId="0" borderId="18" xfId="4" applyNumberFormat="1" applyFont="1" applyBorder="1" applyAlignment="1">
      <alignment vertical="center"/>
    </xf>
    <xf numFmtId="42" fontId="6" fillId="0" borderId="18" xfId="4" applyNumberFormat="1" applyFont="1" applyBorder="1" applyAlignment="1">
      <alignment vertical="center"/>
    </xf>
    <xf numFmtId="176" fontId="6" fillId="0" borderId="18" xfId="4" applyNumberFormat="1" applyFont="1" applyBorder="1" applyAlignment="1">
      <alignment vertical="center"/>
    </xf>
    <xf numFmtId="14" fontId="6" fillId="0" borderId="18" xfId="4" applyNumberFormat="1" applyFont="1" applyBorder="1" applyAlignment="1">
      <alignment vertical="center"/>
    </xf>
    <xf numFmtId="200" fontId="6" fillId="0" borderId="18" xfId="4" applyNumberFormat="1" applyFont="1" applyBorder="1" applyAlignment="1">
      <alignment vertical="center"/>
    </xf>
    <xf numFmtId="20" fontId="6" fillId="0" borderId="18" xfId="4" applyNumberFormat="1" applyFont="1" applyBorder="1" applyAlignment="1">
      <alignment vertical="center"/>
    </xf>
    <xf numFmtId="201" fontId="6" fillId="0" borderId="18" xfId="4" applyNumberFormat="1" applyFont="1" applyBorder="1" applyAlignment="1">
      <alignment vertical="center"/>
    </xf>
    <xf numFmtId="9" fontId="6" fillId="0" borderId="18" xfId="4" applyNumberFormat="1" applyFont="1" applyBorder="1" applyAlignment="1">
      <alignment vertical="center"/>
    </xf>
    <xf numFmtId="12" fontId="6" fillId="0" borderId="18" xfId="4" applyNumberFormat="1" applyFont="1" applyBorder="1" applyAlignment="1">
      <alignment vertical="center"/>
    </xf>
    <xf numFmtId="202" fontId="6" fillId="0" borderId="18" xfId="4" applyNumberFormat="1" applyFont="1" applyBorder="1" applyAlignment="1">
      <alignment vertical="center"/>
    </xf>
    <xf numFmtId="49" fontId="6" fillId="0" borderId="18" xfId="4" applyNumberFormat="1" applyFont="1" applyBorder="1" applyAlignment="1">
      <alignment vertical="center"/>
    </xf>
    <xf numFmtId="0" fontId="6" fillId="14" borderId="18" xfId="4" applyFont="1" applyFill="1" applyBorder="1" applyAlignment="1">
      <alignment horizontal="center"/>
    </xf>
    <xf numFmtId="0" fontId="6" fillId="0" borderId="18" xfId="4" applyFont="1" applyBorder="1"/>
    <xf numFmtId="203" fontId="6" fillId="0" borderId="18" xfId="4" applyNumberFormat="1" applyFont="1" applyBorder="1"/>
    <xf numFmtId="204" fontId="6" fillId="0" borderId="18" xfId="4" applyNumberFormat="1" applyFont="1" applyBorder="1"/>
    <xf numFmtId="205" fontId="6" fillId="0" borderId="18" xfId="4" applyNumberFormat="1" applyFont="1" applyBorder="1"/>
    <xf numFmtId="206" fontId="6" fillId="0" borderId="18" xfId="4" applyNumberFormat="1" applyFont="1" applyBorder="1"/>
    <xf numFmtId="207" fontId="6" fillId="0" borderId="18" xfId="4" applyNumberFormat="1" applyFont="1" applyBorder="1"/>
    <xf numFmtId="208" fontId="6" fillId="0" borderId="18" xfId="4" applyNumberFormat="1" applyFont="1" applyBorder="1"/>
    <xf numFmtId="42" fontId="6" fillId="0" borderId="18" xfId="10" applyFont="1" applyBorder="1" applyAlignment="1">
      <alignment vertical="center"/>
    </xf>
    <xf numFmtId="209" fontId="6" fillId="0" borderId="18" xfId="4" applyNumberFormat="1" applyFont="1" applyBorder="1" applyAlignment="1">
      <alignment vertical="center"/>
    </xf>
    <xf numFmtId="210" fontId="6" fillId="0" borderId="18" xfId="4" applyNumberFormat="1" applyFont="1" applyBorder="1" applyAlignment="1">
      <alignment vertical="center"/>
    </xf>
    <xf numFmtId="211" fontId="6" fillId="0" borderId="18" xfId="4" applyNumberFormat="1" applyFont="1" applyBorder="1" applyAlignment="1">
      <alignment vertical="center"/>
    </xf>
    <xf numFmtId="212" fontId="6" fillId="0" borderId="18" xfId="4" applyNumberFormat="1" applyFont="1" applyBorder="1" applyAlignment="1">
      <alignment vertical="center"/>
    </xf>
    <xf numFmtId="213" fontId="6" fillId="0" borderId="18" xfId="4" applyNumberFormat="1" applyFont="1" applyBorder="1" applyAlignment="1">
      <alignment vertical="center"/>
    </xf>
    <xf numFmtId="214" fontId="6" fillId="0" borderId="18" xfId="4" applyNumberFormat="1" applyFont="1" applyBorder="1" applyAlignment="1">
      <alignment vertical="center"/>
    </xf>
    <xf numFmtId="215" fontId="6" fillId="14" borderId="18" xfId="4" applyNumberFormat="1" applyFont="1" applyFill="1" applyBorder="1" applyAlignment="1">
      <alignment horizontal="center" vertical="center"/>
    </xf>
    <xf numFmtId="215" fontId="6" fillId="0" borderId="18" xfId="4" applyNumberFormat="1" applyFont="1" applyBorder="1" applyAlignment="1">
      <alignment vertical="center"/>
    </xf>
    <xf numFmtId="216" fontId="6" fillId="0" borderId="18" xfId="4" applyNumberFormat="1" applyFont="1" applyBorder="1" applyAlignment="1">
      <alignment vertical="center"/>
    </xf>
    <xf numFmtId="217" fontId="6" fillId="0" borderId="18" xfId="4" applyNumberFormat="1" applyFont="1" applyBorder="1" applyAlignment="1">
      <alignment vertical="center"/>
    </xf>
    <xf numFmtId="218" fontId="6" fillId="0" borderId="18" xfId="4" applyNumberFormat="1" applyFont="1" applyBorder="1" applyAlignment="1">
      <alignment vertical="center"/>
    </xf>
    <xf numFmtId="219" fontId="6" fillId="0" borderId="18" xfId="4" applyNumberFormat="1" applyFont="1" applyBorder="1" applyAlignment="1">
      <alignment vertical="center"/>
    </xf>
    <xf numFmtId="220" fontId="6" fillId="0" borderId="18" xfId="4" applyNumberFormat="1" applyFont="1" applyBorder="1" applyAlignment="1">
      <alignment vertical="center"/>
    </xf>
    <xf numFmtId="221" fontId="6" fillId="0" borderId="18" xfId="4" applyNumberFormat="1" applyFont="1" applyBorder="1" applyAlignment="1">
      <alignment vertical="center"/>
    </xf>
    <xf numFmtId="222" fontId="6" fillId="0" borderId="18" xfId="4" applyNumberFormat="1" applyFont="1" applyBorder="1" applyAlignment="1">
      <alignment vertical="center"/>
    </xf>
    <xf numFmtId="223" fontId="6" fillId="0" borderId="18" xfId="4" applyNumberFormat="1" applyFont="1" applyBorder="1" applyAlignment="1">
      <alignment vertical="center"/>
    </xf>
    <xf numFmtId="224" fontId="6" fillId="0" borderId="18" xfId="4" applyNumberFormat="1" applyFont="1" applyBorder="1" applyAlignment="1">
      <alignment vertical="center"/>
    </xf>
    <xf numFmtId="225" fontId="6" fillId="0" borderId="18" xfId="4" applyNumberFormat="1" applyFont="1" applyBorder="1" applyAlignment="1">
      <alignment vertical="center"/>
    </xf>
    <xf numFmtId="226" fontId="6" fillId="0" borderId="18" xfId="4" applyNumberFormat="1" applyFont="1" applyBorder="1" applyAlignment="1">
      <alignment vertical="center"/>
    </xf>
    <xf numFmtId="0" fontId="34" fillId="0" borderId="0" xfId="11">
      <alignment vertical="center"/>
    </xf>
    <xf numFmtId="0" fontId="34" fillId="0" borderId="3" xfId="11" applyBorder="1">
      <alignment vertical="center"/>
    </xf>
    <xf numFmtId="0" fontId="34" fillId="0" borderId="3" xfId="11" applyBorder="1" applyAlignment="1">
      <alignment horizontal="left" vertical="center"/>
    </xf>
    <xf numFmtId="0" fontId="34" fillId="0" borderId="67" xfId="11" applyBorder="1" applyAlignment="1">
      <alignment horizontal="center" vertical="center"/>
    </xf>
    <xf numFmtId="0" fontId="34" fillId="0" borderId="3" xfId="11" quotePrefix="1" applyBorder="1">
      <alignment vertical="center"/>
    </xf>
    <xf numFmtId="0" fontId="34" fillId="0" borderId="3" xfId="11" applyBorder="1" applyAlignment="1">
      <alignment horizontal="center" vertical="center"/>
    </xf>
    <xf numFmtId="0" fontId="34" fillId="0" borderId="67" xfId="11" applyBorder="1">
      <alignment vertical="center"/>
    </xf>
    <xf numFmtId="0" fontId="34" fillId="0" borderId="0" xfId="11" applyAlignment="1">
      <alignment horizontal="left" vertical="center"/>
    </xf>
    <xf numFmtId="0" fontId="34" fillId="0" borderId="0" xfId="11" applyAlignment="1">
      <alignment horizontal="center" vertical="center"/>
    </xf>
    <xf numFmtId="214" fontId="34" fillId="0" borderId="3" xfId="11" applyNumberFormat="1" applyBorder="1">
      <alignment vertical="center"/>
    </xf>
    <xf numFmtId="41" fontId="0" fillId="0" borderId="3" xfId="12" applyFont="1" applyBorder="1">
      <alignment vertical="center"/>
    </xf>
    <xf numFmtId="0" fontId="37" fillId="0" borderId="0" xfId="13" applyFont="1" applyAlignment="1">
      <alignment horizontal="center" vertical="center"/>
    </xf>
    <xf numFmtId="0" fontId="37" fillId="0" borderId="0" xfId="13" applyFont="1" applyAlignment="1">
      <alignment horizontal="left" vertical="center"/>
    </xf>
    <xf numFmtId="0" fontId="37" fillId="0" borderId="3" xfId="13" applyFont="1" applyBorder="1" applyAlignment="1">
      <alignment horizontal="center" vertical="center"/>
    </xf>
    <xf numFmtId="49" fontId="37" fillId="0" borderId="3" xfId="13" applyNumberFormat="1" applyFont="1" applyBorder="1" applyAlignment="1">
      <alignment horizontal="center" vertical="center"/>
    </xf>
    <xf numFmtId="0" fontId="37" fillId="0" borderId="3" xfId="13" quotePrefix="1" applyFont="1" applyBorder="1" applyAlignment="1">
      <alignment horizontal="center" vertical="center"/>
    </xf>
    <xf numFmtId="0" fontId="39" fillId="0" borderId="0" xfId="13" applyFont="1" applyAlignment="1">
      <alignment horizontal="center" vertical="center"/>
    </xf>
    <xf numFmtId="0" fontId="40" fillId="0" borderId="0" xfId="13" applyFont="1" applyAlignment="1">
      <alignment horizontal="center" vertical="center"/>
    </xf>
    <xf numFmtId="0" fontId="37" fillId="0" borderId="3" xfId="13" applyFont="1" applyBorder="1" applyAlignment="1">
      <alignment horizontal="left" vertical="center"/>
    </xf>
    <xf numFmtId="227" fontId="37" fillId="0" borderId="0" xfId="13" applyNumberFormat="1" applyFont="1" applyAlignment="1">
      <alignment horizontal="center" vertical="center"/>
    </xf>
    <xf numFmtId="14" fontId="37" fillId="0" borderId="0" xfId="13" applyNumberFormat="1" applyFont="1" applyAlignment="1">
      <alignment horizontal="center" vertical="center"/>
    </xf>
    <xf numFmtId="20" fontId="37" fillId="0" borderId="0" xfId="13" applyNumberFormat="1" applyFont="1" applyAlignment="1">
      <alignment horizontal="center" vertical="center"/>
    </xf>
    <xf numFmtId="41" fontId="37" fillId="0" borderId="0" xfId="12" applyFont="1" applyAlignment="1">
      <alignment horizontal="center" vertical="center"/>
    </xf>
    <xf numFmtId="0" fontId="37" fillId="0" borderId="3" xfId="13" quotePrefix="1" applyFont="1" applyBorder="1" applyAlignment="1">
      <alignment horizontal="left" vertical="center"/>
    </xf>
    <xf numFmtId="223" fontId="37" fillId="0" borderId="0" xfId="13" applyNumberFormat="1" applyFont="1" applyAlignment="1">
      <alignment horizontal="center" vertical="center"/>
    </xf>
    <xf numFmtId="49" fontId="37" fillId="0" borderId="0" xfId="13" applyNumberFormat="1" applyFont="1" applyAlignment="1">
      <alignment horizontal="center" vertical="center"/>
    </xf>
    <xf numFmtId="0" fontId="37" fillId="0" borderId="5" xfId="13" applyFont="1" applyBorder="1" applyAlignment="1">
      <alignment horizontal="left" vertical="center"/>
    </xf>
    <xf numFmtId="0" fontId="37" fillId="0" borderId="5" xfId="13" applyFont="1" applyBorder="1" applyAlignment="1">
      <alignment horizontal="center" vertical="center"/>
    </xf>
    <xf numFmtId="0" fontId="41" fillId="0" borderId="148" xfId="13" applyFont="1" applyBorder="1" applyAlignment="1">
      <alignment horizontal="center" vertical="center"/>
    </xf>
    <xf numFmtId="0" fontId="40" fillId="0" borderId="0" xfId="13" applyFont="1" applyAlignment="1">
      <alignment horizontal="left" vertical="center"/>
    </xf>
    <xf numFmtId="0" fontId="34" fillId="0" borderId="0" xfId="13" applyAlignment="1">
      <alignment horizontal="center" vertical="center"/>
    </xf>
    <xf numFmtId="0" fontId="34" fillId="0" borderId="3" xfId="13" applyBorder="1" applyAlignment="1">
      <alignment horizontal="center" vertical="center"/>
    </xf>
    <xf numFmtId="0" fontId="34" fillId="0" borderId="0" xfId="13" applyAlignment="1">
      <alignment vertical="center"/>
    </xf>
    <xf numFmtId="246" fontId="34" fillId="0" borderId="0" xfId="13" applyNumberFormat="1" applyAlignment="1">
      <alignment horizontal="center" vertical="center"/>
    </xf>
    <xf numFmtId="0" fontId="34" fillId="0" borderId="5" xfId="13" applyBorder="1" applyAlignment="1">
      <alignment horizontal="center" vertical="center"/>
    </xf>
    <xf numFmtId="247" fontId="6" fillId="0" borderId="101" xfId="8" applyNumberFormat="1" applyFont="1" applyFill="1" applyBorder="1" applyAlignment="1">
      <alignment vertical="center"/>
    </xf>
    <xf numFmtId="248" fontId="6" fillId="0" borderId="99" xfId="8" applyNumberFormat="1" applyFont="1" applyFill="1" applyBorder="1" applyAlignment="1">
      <alignment vertical="center"/>
    </xf>
    <xf numFmtId="248" fontId="6" fillId="0" borderId="102" xfId="8" applyNumberFormat="1" applyFont="1" applyFill="1" applyBorder="1" applyAlignment="1">
      <alignment vertical="center"/>
    </xf>
    <xf numFmtId="249" fontId="6" fillId="0" borderId="99" xfId="8" applyNumberFormat="1" applyFont="1" applyFill="1" applyBorder="1" applyAlignment="1">
      <alignment vertical="center"/>
    </xf>
    <xf numFmtId="249" fontId="6" fillId="0" borderId="102" xfId="8" applyNumberFormat="1" applyFont="1" applyFill="1" applyBorder="1" applyAlignment="1">
      <alignment vertical="center"/>
    </xf>
    <xf numFmtId="250" fontId="6" fillId="0" borderId="99" xfId="4" applyNumberFormat="1" applyFont="1" applyBorder="1" applyAlignment="1">
      <alignment horizontal="left" vertical="center"/>
    </xf>
    <xf numFmtId="0" fontId="42" fillId="0" borderId="149" xfId="13" applyFont="1" applyBorder="1" applyAlignment="1">
      <alignment horizontal="left" vertical="center"/>
    </xf>
    <xf numFmtId="245" fontId="42" fillId="0" borderId="149" xfId="13" applyNumberFormat="1" applyFont="1" applyBorder="1"/>
    <xf numFmtId="0" fontId="42" fillId="0" borderId="149" xfId="13" applyFont="1" applyBorder="1"/>
    <xf numFmtId="244" fontId="42" fillId="0" borderId="149" xfId="13" applyNumberFormat="1" applyFont="1" applyBorder="1"/>
    <xf numFmtId="243" fontId="42" fillId="0" borderId="149" xfId="13" applyNumberFormat="1" applyFont="1" applyBorder="1"/>
    <xf numFmtId="242" fontId="42" fillId="0" borderId="149" xfId="13" applyNumberFormat="1" applyFont="1" applyBorder="1"/>
    <xf numFmtId="241" fontId="42" fillId="0" borderId="149" xfId="13" applyNumberFormat="1" applyFont="1" applyBorder="1"/>
    <xf numFmtId="240" fontId="42" fillId="0" borderId="149" xfId="13" applyNumberFormat="1" applyFont="1" applyBorder="1"/>
    <xf numFmtId="239" fontId="42" fillId="0" borderId="149" xfId="13" applyNumberFormat="1" applyFont="1" applyBorder="1"/>
    <xf numFmtId="238" fontId="42" fillId="0" borderId="149" xfId="13" applyNumberFormat="1" applyFont="1" applyBorder="1"/>
    <xf numFmtId="237" fontId="42" fillId="0" borderId="149" xfId="13" applyNumberFormat="1" applyFont="1" applyBorder="1"/>
    <xf numFmtId="236" fontId="42" fillId="0" borderId="149" xfId="13" applyNumberFormat="1" applyFont="1" applyBorder="1"/>
    <xf numFmtId="191" fontId="42" fillId="0" borderId="149" xfId="13" applyNumberFormat="1" applyFont="1" applyBorder="1"/>
    <xf numFmtId="235" fontId="42" fillId="0" borderId="149" xfId="13" applyNumberFormat="1" applyFont="1" applyBorder="1"/>
    <xf numFmtId="234" fontId="42" fillId="0" borderId="149" xfId="13" applyNumberFormat="1" applyFont="1" applyBorder="1"/>
    <xf numFmtId="0" fontId="6" fillId="16" borderId="149" xfId="4" applyFont="1" applyFill="1" applyBorder="1"/>
    <xf numFmtId="14" fontId="6" fillId="16" borderId="149" xfId="4" applyNumberFormat="1" applyFont="1" applyFill="1" applyBorder="1"/>
    <xf numFmtId="176" fontId="6" fillId="0" borderId="0" xfId="8" applyNumberFormat="1" applyFont="1" applyFill="1" applyBorder="1" applyAlignment="1">
      <alignment vertical="center"/>
    </xf>
    <xf numFmtId="191" fontId="6" fillId="0" borderId="0" xfId="8" applyNumberFormat="1" applyFont="1" applyFill="1" applyBorder="1" applyAlignment="1">
      <alignment horizontal="center" vertical="center"/>
    </xf>
    <xf numFmtId="192" fontId="6" fillId="0" borderId="0" xfId="8" applyNumberFormat="1" applyFont="1" applyFill="1" applyBorder="1" applyAlignment="1">
      <alignment horizontal="right" vertical="center"/>
    </xf>
    <xf numFmtId="3" fontId="6" fillId="0" borderId="0" xfId="4" applyNumberFormat="1" applyFont="1" applyAlignment="1">
      <alignment vertical="center"/>
    </xf>
    <xf numFmtId="182" fontId="6" fillId="0" borderId="0" xfId="4" applyNumberFormat="1" applyFont="1" applyAlignment="1">
      <alignment vertical="center"/>
    </xf>
    <xf numFmtId="0" fontId="6" fillId="0" borderId="150" xfId="4" applyFont="1" applyBorder="1" applyAlignment="1">
      <alignment vertical="center"/>
    </xf>
    <xf numFmtId="0" fontId="6" fillId="0" borderId="151" xfId="4" applyFont="1" applyBorder="1" applyAlignment="1">
      <alignment vertical="center"/>
    </xf>
    <xf numFmtId="0" fontId="6" fillId="0" borderId="152" xfId="4" applyFont="1" applyBorder="1" applyAlignment="1">
      <alignment vertical="center"/>
    </xf>
    <xf numFmtId="0" fontId="6" fillId="0" borderId="153" xfId="4" applyFont="1" applyBorder="1" applyAlignment="1">
      <alignment vertical="center"/>
    </xf>
    <xf numFmtId="233" fontId="6" fillId="0" borderId="158" xfId="4" applyNumberFormat="1" applyFont="1" applyBorder="1" applyAlignment="1">
      <alignment vertical="center"/>
    </xf>
    <xf numFmtId="233" fontId="6" fillId="0" borderId="159" xfId="4" applyNumberFormat="1" applyFont="1" applyBorder="1" applyAlignment="1">
      <alignment vertical="center"/>
    </xf>
    <xf numFmtId="233" fontId="6" fillId="0" borderId="160" xfId="4" applyNumberFormat="1" applyFont="1" applyBorder="1" applyAlignment="1">
      <alignment vertical="center"/>
    </xf>
    <xf numFmtId="233" fontId="6" fillId="0" borderId="161" xfId="4" applyNumberFormat="1" applyFont="1" applyBorder="1" applyAlignment="1">
      <alignment vertical="center"/>
    </xf>
    <xf numFmtId="251" fontId="6" fillId="0" borderId="154" xfId="4" applyNumberFormat="1" applyFont="1" applyBorder="1" applyAlignment="1">
      <alignment vertical="center"/>
    </xf>
    <xf numFmtId="251" fontId="6" fillId="0" borderId="155" xfId="4" applyNumberFormat="1" applyFont="1" applyBorder="1" applyAlignment="1">
      <alignment vertical="center"/>
    </xf>
    <xf numFmtId="251" fontId="6" fillId="0" borderId="156" xfId="4" applyNumberFormat="1" applyFont="1" applyBorder="1" applyAlignment="1">
      <alignment vertical="center"/>
    </xf>
    <xf numFmtId="251" fontId="6" fillId="0" borderId="157" xfId="4" applyNumberFormat="1" applyFont="1" applyBorder="1" applyAlignment="1">
      <alignment vertical="center"/>
    </xf>
    <xf numFmtId="0" fontId="42" fillId="0" borderId="3" xfId="13" applyFont="1" applyBorder="1" applyAlignment="1">
      <alignment horizontal="center" vertical="center"/>
    </xf>
    <xf numFmtId="231" fontId="42" fillId="0" borderId="3" xfId="13" applyNumberFormat="1" applyFont="1" applyBorder="1" applyAlignment="1">
      <alignment horizontal="center" vertical="center"/>
    </xf>
    <xf numFmtId="230" fontId="42" fillId="0" borderId="3" xfId="13" applyNumberFormat="1" applyFont="1" applyBorder="1" applyAlignment="1">
      <alignment horizontal="center" vertical="center"/>
    </xf>
    <xf numFmtId="229" fontId="42" fillId="0" borderId="3" xfId="13" applyNumberFormat="1" applyFont="1" applyBorder="1" applyAlignment="1">
      <alignment horizontal="center" vertical="center"/>
    </xf>
    <xf numFmtId="228" fontId="42" fillId="0" borderId="3" xfId="13" applyNumberFormat="1" applyFont="1" applyBorder="1" applyAlignment="1">
      <alignment horizontal="center" vertical="center"/>
    </xf>
    <xf numFmtId="203" fontId="42" fillId="0" borderId="3" xfId="13" applyNumberFormat="1" applyFont="1" applyBorder="1" applyAlignment="1">
      <alignment horizontal="center" vertical="center"/>
    </xf>
    <xf numFmtId="0" fontId="42" fillId="10" borderId="3" xfId="13" applyFont="1" applyFill="1" applyBorder="1" applyAlignment="1">
      <alignment horizontal="center"/>
    </xf>
    <xf numFmtId="232" fontId="42" fillId="10" borderId="3" xfId="13" applyNumberFormat="1" applyFont="1" applyFill="1" applyBorder="1" applyAlignment="1">
      <alignment horizontal="center"/>
    </xf>
    <xf numFmtId="176" fontId="6" fillId="0" borderId="0" xfId="4" applyNumberFormat="1" applyFont="1" applyAlignment="1">
      <alignment vertical="center"/>
    </xf>
    <xf numFmtId="41" fontId="6" fillId="0" borderId="0" xfId="1" applyFont="1" applyAlignment="1">
      <alignment vertical="center"/>
    </xf>
    <xf numFmtId="14" fontId="34" fillId="0" borderId="0" xfId="11" applyNumberFormat="1">
      <alignment vertical="center"/>
    </xf>
    <xf numFmtId="0" fontId="0" fillId="0" borderId="148" xfId="0" applyBorder="1" applyAlignment="1">
      <alignment horizontal="center" vertical="center"/>
    </xf>
    <xf numFmtId="0" fontId="0" fillId="0" borderId="14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9" fontId="6" fillId="0" borderId="68" xfId="4" applyNumberFormat="1" applyFont="1" applyBorder="1" applyAlignment="1">
      <alignment horizontal="center"/>
    </xf>
    <xf numFmtId="179" fontId="6" fillId="0" borderId="65" xfId="4" applyNumberFormat="1" applyFont="1" applyBorder="1" applyAlignment="1">
      <alignment horizontal="center"/>
    </xf>
    <xf numFmtId="0" fontId="5" fillId="0" borderId="0" xfId="4"/>
    <xf numFmtId="0" fontId="5" fillId="0" borderId="0" xfId="4" applyAlignment="1">
      <alignment horizontal="center"/>
    </xf>
    <xf numFmtId="0" fontId="43" fillId="0" borderId="0" xfId="4" applyFont="1" applyAlignment="1">
      <alignment horizontal="center" vertical="center"/>
    </xf>
    <xf numFmtId="0" fontId="44" fillId="0" borderId="0" xfId="4" applyFont="1"/>
    <xf numFmtId="0" fontId="42" fillId="0" borderId="0" xfId="4" applyFont="1" applyAlignment="1">
      <alignment vertical="center"/>
    </xf>
    <xf numFmtId="0" fontId="42" fillId="0" borderId="0" xfId="4" applyFont="1" applyAlignment="1">
      <alignment horizontal="center" vertical="center"/>
    </xf>
    <xf numFmtId="0" fontId="44" fillId="0" borderId="0" xfId="4" applyFont="1" applyAlignment="1">
      <alignment horizontal="center"/>
    </xf>
    <xf numFmtId="41" fontId="44" fillId="0" borderId="14" xfId="4" applyNumberFormat="1" applyFont="1" applyBorder="1"/>
    <xf numFmtId="41" fontId="42" fillId="0" borderId="15" xfId="4" applyNumberFormat="1" applyFont="1" applyBorder="1" applyAlignment="1">
      <alignment vertical="center"/>
    </xf>
    <xf numFmtId="0" fontId="42" fillId="0" borderId="15" xfId="4" applyFont="1" applyBorder="1" applyAlignment="1">
      <alignment vertical="center"/>
    </xf>
    <xf numFmtId="0" fontId="44" fillId="0" borderId="15" xfId="4" applyFont="1" applyBorder="1"/>
    <xf numFmtId="0" fontId="44" fillId="0" borderId="15" xfId="4" applyFont="1" applyBorder="1" applyAlignment="1">
      <alignment horizontal="center"/>
    </xf>
    <xf numFmtId="41" fontId="42" fillId="0" borderId="15" xfId="4" applyNumberFormat="1" applyFont="1" applyBorder="1" applyAlignment="1">
      <alignment horizontal="center" vertical="center"/>
    </xf>
    <xf numFmtId="41" fontId="42" fillId="0" borderId="15" xfId="7" applyFont="1" applyBorder="1" applyAlignment="1">
      <alignment horizontal="center" vertical="center"/>
    </xf>
    <xf numFmtId="0" fontId="45" fillId="0" borderId="15" xfId="4" applyFont="1" applyBorder="1" applyAlignment="1">
      <alignment horizontal="center" vertical="center"/>
    </xf>
    <xf numFmtId="0" fontId="42" fillId="0" borderId="16" xfId="4" applyFont="1" applyBorder="1" applyAlignment="1">
      <alignment horizontal="center" vertical="center"/>
    </xf>
    <xf numFmtId="41" fontId="44" fillId="0" borderId="17" xfId="4" applyNumberFormat="1" applyFont="1" applyBorder="1"/>
    <xf numFmtId="41" fontId="42" fillId="0" borderId="18" xfId="4" applyNumberFormat="1" applyFont="1" applyBorder="1" applyAlignment="1">
      <alignment vertical="center"/>
    </xf>
    <xf numFmtId="0" fontId="42" fillId="0" borderId="18" xfId="4" applyFont="1" applyBorder="1" applyAlignment="1">
      <alignment vertical="center"/>
    </xf>
    <xf numFmtId="0" fontId="44" fillId="0" borderId="18" xfId="4" applyFont="1" applyBorder="1"/>
    <xf numFmtId="0" fontId="44" fillId="0" borderId="18" xfId="4" applyFont="1" applyBorder="1" applyAlignment="1">
      <alignment horizontal="center"/>
    </xf>
    <xf numFmtId="41" fontId="42" fillId="0" borderId="18" xfId="4" applyNumberFormat="1" applyFont="1" applyBorder="1" applyAlignment="1">
      <alignment horizontal="center" vertical="center"/>
    </xf>
    <xf numFmtId="41" fontId="42" fillId="0" borderId="18" xfId="7" applyFont="1" applyBorder="1" applyAlignment="1">
      <alignment horizontal="center" vertical="center"/>
    </xf>
    <xf numFmtId="0" fontId="45" fillId="0" borderId="18" xfId="4" applyFont="1" applyBorder="1" applyAlignment="1">
      <alignment horizontal="center" vertical="center"/>
    </xf>
    <xf numFmtId="0" fontId="42" fillId="0" borderId="20" xfId="4" applyFont="1" applyBorder="1" applyAlignment="1">
      <alignment horizontal="center" vertical="center"/>
    </xf>
    <xf numFmtId="0" fontId="42" fillId="0" borderId="18" xfId="4" applyFont="1" applyBorder="1" applyAlignment="1">
      <alignment horizontal="center" vertical="center"/>
    </xf>
    <xf numFmtId="0" fontId="46" fillId="0" borderId="18" xfId="4" applyFont="1" applyBorder="1" applyAlignment="1">
      <alignment horizontal="center"/>
    </xf>
    <xf numFmtId="9" fontId="47" fillId="18" borderId="18" xfId="4" applyNumberFormat="1" applyFont="1" applyFill="1" applyBorder="1" applyAlignment="1">
      <alignment horizontal="center" vertical="center"/>
    </xf>
    <xf numFmtId="0" fontId="47" fillId="18" borderId="18" xfId="4" applyFont="1" applyFill="1" applyBorder="1" applyAlignment="1">
      <alignment horizontal="center" vertical="center"/>
    </xf>
    <xf numFmtId="252" fontId="49" fillId="17" borderId="18" xfId="14" applyNumberFormat="1" applyFont="1" applyFill="1" applyBorder="1" applyAlignment="1">
      <alignment horizontal="center" vertical="center"/>
    </xf>
    <xf numFmtId="0" fontId="47" fillId="18" borderId="22" xfId="4" applyFont="1" applyFill="1" applyBorder="1" applyAlignment="1">
      <alignment horizontal="center" vertical="center" wrapText="1"/>
    </xf>
    <xf numFmtId="0" fontId="49" fillId="17" borderId="22" xfId="14" applyFont="1" applyFill="1" applyBorder="1" applyAlignment="1">
      <alignment horizontal="center" vertical="center"/>
    </xf>
    <xf numFmtId="0" fontId="15" fillId="19" borderId="3" xfId="9" applyFont="1" applyFill="1" applyBorder="1" applyAlignment="1">
      <alignment horizontal="center" vertical="center"/>
    </xf>
    <xf numFmtId="14" fontId="32" fillId="0" borderId="3" xfId="9" applyNumberFormat="1" applyBorder="1" applyAlignment="1">
      <alignment horizontal="center" vertical="center"/>
    </xf>
    <xf numFmtId="0" fontId="32" fillId="0" borderId="3" xfId="9" applyBorder="1" applyAlignment="1">
      <alignment horizontal="center" vertical="center"/>
    </xf>
    <xf numFmtId="0" fontId="32" fillId="0" borderId="3" xfId="9" applyBorder="1">
      <alignment vertical="center"/>
    </xf>
    <xf numFmtId="0" fontId="52" fillId="0" borderId="3" xfId="9" applyFont="1" applyBorder="1" applyAlignment="1">
      <alignment horizontal="center" vertical="center"/>
    </xf>
    <xf numFmtId="0" fontId="34" fillId="0" borderId="0" xfId="15"/>
    <xf numFmtId="0" fontId="42" fillId="0" borderId="0" xfId="15" applyFont="1" applyAlignment="1">
      <alignment horizontal="center" vertical="center"/>
    </xf>
    <xf numFmtId="0" fontId="42" fillId="0" borderId="0" xfId="15" applyFont="1"/>
    <xf numFmtId="0" fontId="42" fillId="0" borderId="3" xfId="15" applyFont="1" applyBorder="1" applyAlignment="1">
      <alignment horizontal="center" vertical="center"/>
    </xf>
    <xf numFmtId="0" fontId="42" fillId="0" borderId="3" xfId="15" applyFont="1" applyBorder="1" applyAlignment="1">
      <alignment horizontal="center"/>
    </xf>
    <xf numFmtId="41" fontId="42" fillId="0" borderId="3" xfId="16" applyFont="1" applyBorder="1"/>
    <xf numFmtId="0" fontId="42" fillId="15" borderId="3" xfId="15" applyFont="1" applyFill="1" applyBorder="1" applyAlignment="1">
      <alignment horizontal="center"/>
    </xf>
    <xf numFmtId="0" fontId="42" fillId="0" borderId="3" xfId="15" applyFont="1" applyBorder="1"/>
    <xf numFmtId="0" fontId="34" fillId="0" borderId="0" xfId="15" applyAlignment="1">
      <alignment horizontal="center" vertical="center"/>
    </xf>
    <xf numFmtId="0" fontId="42" fillId="0" borderId="148" xfId="15" applyFont="1" applyBorder="1" applyAlignment="1">
      <alignment horizontal="center" vertical="center"/>
    </xf>
    <xf numFmtId="0" fontId="42" fillId="0" borderId="164" xfId="15" applyFont="1" applyBorder="1" applyAlignment="1">
      <alignment horizontal="center" vertical="center"/>
    </xf>
    <xf numFmtId="0" fontId="42" fillId="0" borderId="5" xfId="15" applyFont="1" applyBorder="1" applyAlignment="1">
      <alignment horizontal="center" vertical="center"/>
    </xf>
    <xf numFmtId="246" fontId="42" fillId="0" borderId="5" xfId="15" applyNumberFormat="1" applyFont="1" applyBorder="1" applyAlignment="1">
      <alignment horizontal="center" vertical="center"/>
    </xf>
    <xf numFmtId="1" fontId="42" fillId="0" borderId="3" xfId="15" applyNumberFormat="1" applyFont="1" applyBorder="1" applyAlignment="1" applyProtection="1">
      <alignment horizontal="center" vertical="center"/>
      <protection hidden="1"/>
    </xf>
    <xf numFmtId="0" fontId="42" fillId="0" borderId="8" xfId="15" applyFont="1" applyBorder="1" applyAlignment="1">
      <alignment horizontal="center" vertical="center"/>
    </xf>
    <xf numFmtId="2" fontId="42" fillId="0" borderId="0" xfId="15" applyNumberFormat="1" applyFont="1" applyAlignment="1">
      <alignment horizontal="center" vertical="center"/>
    </xf>
    <xf numFmtId="246" fontId="42" fillId="0" borderId="3" xfId="15" applyNumberFormat="1" applyFont="1" applyBorder="1" applyAlignment="1">
      <alignment horizontal="center" vertical="center"/>
    </xf>
    <xf numFmtId="0" fontId="42" fillId="0" borderId="0" xfId="15" applyFont="1" applyAlignment="1">
      <alignment vertical="center"/>
    </xf>
    <xf numFmtId="246" fontId="42" fillId="0" borderId="0" xfId="15" applyNumberFormat="1" applyFont="1" applyAlignment="1">
      <alignment horizontal="center" vertical="center"/>
    </xf>
    <xf numFmtId="253" fontId="42" fillId="0" borderId="0" xfId="15" applyNumberFormat="1" applyFont="1" applyAlignment="1">
      <alignment horizontal="center" vertical="center"/>
    </xf>
    <xf numFmtId="13" fontId="42" fillId="0" borderId="0" xfId="15" applyNumberFormat="1" applyFont="1" applyAlignment="1">
      <alignment horizontal="center" vertical="center"/>
    </xf>
    <xf numFmtId="12" fontId="42" fillId="0" borderId="0" xfId="15" applyNumberFormat="1" applyFont="1" applyAlignment="1">
      <alignment horizontal="center" vertical="center"/>
    </xf>
    <xf numFmtId="223" fontId="42" fillId="0" borderId="0" xfId="15" applyNumberFormat="1" applyFont="1" applyAlignment="1">
      <alignment horizontal="center" vertical="center"/>
    </xf>
    <xf numFmtId="0" fontId="42" fillId="20" borderId="3" xfId="15" applyFont="1" applyFill="1" applyBorder="1" applyAlignment="1">
      <alignment horizontal="center"/>
    </xf>
    <xf numFmtId="0" fontId="42" fillId="0" borderId="0" xfId="15" applyFont="1" applyAlignment="1">
      <alignment horizontal="left"/>
    </xf>
    <xf numFmtId="0" fontId="42" fillId="0" borderId="0" xfId="15" applyFont="1" applyAlignment="1">
      <alignment horizontal="center"/>
    </xf>
    <xf numFmtId="197" fontId="42" fillId="0" borderId="3" xfId="15" applyNumberFormat="1" applyFont="1" applyBorder="1" applyAlignment="1">
      <alignment horizontal="center"/>
    </xf>
    <xf numFmtId="197" fontId="42" fillId="0" borderId="0" xfId="15" applyNumberFormat="1" applyFont="1" applyAlignment="1">
      <alignment horizontal="center"/>
    </xf>
    <xf numFmtId="0" fontId="42" fillId="0" borderId="162" xfId="15" applyFont="1" applyBorder="1" applyAlignment="1">
      <alignment horizontal="left"/>
    </xf>
    <xf numFmtId="0" fontId="42" fillId="22" borderId="3" xfId="15" applyFont="1" applyFill="1" applyBorder="1"/>
    <xf numFmtId="0" fontId="42" fillId="24" borderId="3" xfId="15" applyFont="1" applyFill="1" applyBorder="1" applyAlignment="1">
      <alignment horizontal="center"/>
    </xf>
    <xf numFmtId="0" fontId="42" fillId="0" borderId="141" xfId="15" applyFont="1" applyBorder="1" applyAlignment="1">
      <alignment horizontal="left"/>
    </xf>
    <xf numFmtId="176" fontId="42" fillId="0" borderId="3" xfId="15" applyNumberFormat="1" applyFont="1" applyBorder="1" applyAlignment="1">
      <alignment horizontal="center"/>
    </xf>
    <xf numFmtId="0" fontId="42" fillId="25" borderId="3" xfId="15" applyFont="1" applyFill="1" applyBorder="1" applyAlignment="1">
      <alignment horizontal="center"/>
    </xf>
    <xf numFmtId="254" fontId="42" fillId="0" borderId="3" xfId="15" applyNumberFormat="1" applyFont="1" applyBorder="1" applyAlignment="1">
      <alignment horizontal="center"/>
    </xf>
    <xf numFmtId="0" fontId="42" fillId="21" borderId="3" xfId="15" applyFont="1" applyFill="1" applyBorder="1" applyAlignment="1">
      <alignment horizontal="center"/>
    </xf>
    <xf numFmtId="255" fontId="42" fillId="0" borderId="3" xfId="15" applyNumberFormat="1" applyFont="1" applyBorder="1" applyAlignment="1">
      <alignment horizontal="center"/>
    </xf>
    <xf numFmtId="0" fontId="42" fillId="0" borderId="0" xfId="15" applyFont="1" applyAlignment="1">
      <alignment horizontal="right"/>
    </xf>
    <xf numFmtId="246" fontId="42" fillId="0" borderId="3" xfId="15" applyNumberFormat="1" applyFont="1" applyBorder="1" applyAlignment="1">
      <alignment horizontal="center"/>
    </xf>
    <xf numFmtId="222" fontId="42" fillId="21" borderId="3" xfId="15" applyNumberFormat="1" applyFont="1" applyFill="1" applyBorder="1" applyAlignment="1">
      <alignment horizontal="center"/>
    </xf>
    <xf numFmtId="0" fontId="42" fillId="0" borderId="3" xfId="15" applyFont="1" applyBorder="1" applyAlignment="1">
      <alignment horizontal="center" vertical="center" wrapText="1"/>
    </xf>
    <xf numFmtId="0" fontId="42" fillId="22" borderId="3" xfId="15" applyFont="1" applyFill="1" applyBorder="1" applyAlignment="1">
      <alignment horizontal="center" vertical="center"/>
    </xf>
    <xf numFmtId="14" fontId="42" fillId="0" borderId="3" xfId="15" applyNumberFormat="1" applyFont="1" applyBorder="1" applyAlignment="1">
      <alignment horizontal="center"/>
    </xf>
    <xf numFmtId="0" fontId="42" fillId="21" borderId="3" xfId="15" applyFont="1" applyFill="1" applyBorder="1" applyAlignment="1">
      <alignment horizontal="center" vertical="center"/>
    </xf>
    <xf numFmtId="0" fontId="42" fillId="0" borderId="3" xfId="15" applyFont="1" applyBorder="1" applyAlignment="1">
      <alignment horizontal="left"/>
    </xf>
    <xf numFmtId="42" fontId="42" fillId="0" borderId="3" xfId="17" applyFont="1" applyBorder="1" applyAlignment="1">
      <alignment horizontal="center"/>
    </xf>
    <xf numFmtId="0" fontId="42" fillId="0" borderId="25" xfId="15" applyFont="1" applyBorder="1" applyAlignment="1">
      <alignment horizontal="left"/>
    </xf>
    <xf numFmtId="0" fontId="42" fillId="0" borderId="25" xfId="15" applyFont="1" applyBorder="1" applyAlignment="1">
      <alignment horizontal="center"/>
    </xf>
    <xf numFmtId="41" fontId="42" fillId="0" borderId="3" xfId="16" applyFont="1" applyBorder="1" applyAlignment="1">
      <alignment horizontal="center"/>
    </xf>
    <xf numFmtId="0" fontId="42" fillId="0" borderId="3" xfId="13" quotePrefix="1" applyFont="1" applyBorder="1" applyAlignment="1">
      <alignment horizontal="center" vertical="center"/>
    </xf>
    <xf numFmtId="0" fontId="42" fillId="0" borderId="0" xfId="13" applyFont="1" applyAlignment="1">
      <alignment horizontal="center" vertical="center"/>
    </xf>
    <xf numFmtId="0" fontId="42" fillId="0" borderId="3" xfId="15" applyFont="1" applyBorder="1" applyAlignment="1">
      <alignment horizontal="right"/>
    </xf>
    <xf numFmtId="0" fontId="42" fillId="0" borderId="4" xfId="15" applyFont="1" applyBorder="1" applyAlignment="1">
      <alignment horizontal="center"/>
    </xf>
    <xf numFmtId="0" fontId="42" fillId="20" borderId="165" xfId="15" applyFont="1" applyFill="1" applyBorder="1"/>
    <xf numFmtId="0" fontId="42" fillId="21" borderId="166" xfId="15" applyFont="1" applyFill="1" applyBorder="1"/>
    <xf numFmtId="0" fontId="42" fillId="22" borderId="3" xfId="15" applyFont="1" applyFill="1" applyBorder="1" applyAlignment="1">
      <alignment horizontal="center"/>
    </xf>
    <xf numFmtId="0" fontId="34" fillId="0" borderId="0" xfId="13"/>
    <xf numFmtId="0" fontId="34" fillId="0" borderId="0" xfId="13" applyAlignment="1">
      <alignment horizontal="left" vertical="center"/>
    </xf>
    <xf numFmtId="0" fontId="42" fillId="0" borderId="0" xfId="13" applyFont="1"/>
    <xf numFmtId="14" fontId="42" fillId="0" borderId="3" xfId="13" quotePrefix="1" applyNumberFormat="1" applyFont="1" applyBorder="1" applyAlignment="1">
      <alignment horizontal="center" vertical="center"/>
    </xf>
    <xf numFmtId="22" fontId="42" fillId="0" borderId="3" xfId="13" quotePrefix="1" applyNumberFormat="1" applyFont="1" applyBorder="1" applyAlignment="1">
      <alignment horizontal="center" vertical="center"/>
    </xf>
    <xf numFmtId="20" fontId="42" fillId="0" borderId="3" xfId="13" applyNumberFormat="1" applyFont="1" applyBorder="1" applyAlignment="1">
      <alignment horizontal="center" vertical="center"/>
    </xf>
    <xf numFmtId="21" fontId="42" fillId="0" borderId="3" xfId="13" applyNumberFormat="1" applyFont="1" applyBorder="1" applyAlignment="1">
      <alignment horizontal="center" vertical="center"/>
    </xf>
    <xf numFmtId="0" fontId="42" fillId="0" borderId="0" xfId="13" quotePrefix="1" applyFont="1" applyAlignment="1">
      <alignment horizontal="center" vertical="center"/>
    </xf>
    <xf numFmtId="0" fontId="42" fillId="0" borderId="3" xfId="13" applyFont="1" applyBorder="1"/>
    <xf numFmtId="0" fontId="42" fillId="0" borderId="3" xfId="13" applyFont="1" applyBorder="1" applyAlignment="1">
      <alignment horizontal="left" vertical="center"/>
    </xf>
    <xf numFmtId="41" fontId="6" fillId="9" borderId="167" xfId="7" applyFont="1" applyFill="1" applyBorder="1" applyAlignment="1">
      <alignment vertical="center"/>
    </xf>
    <xf numFmtId="41" fontId="6" fillId="9" borderId="168" xfId="7" applyFont="1" applyFill="1" applyBorder="1" applyAlignment="1">
      <alignment vertical="center"/>
    </xf>
    <xf numFmtId="41" fontId="6" fillId="9" borderId="169" xfId="7" applyFont="1" applyFill="1" applyBorder="1" applyAlignment="1">
      <alignment vertical="center"/>
    </xf>
    <xf numFmtId="9" fontId="6" fillId="9" borderId="170" xfId="4" applyNumberFormat="1" applyFont="1" applyFill="1" applyBorder="1" applyAlignment="1">
      <alignment horizontal="center" vertical="center"/>
    </xf>
    <xf numFmtId="9" fontId="6" fillId="9" borderId="171" xfId="4" applyNumberFormat="1" applyFont="1" applyFill="1" applyBorder="1" applyAlignment="1">
      <alignment horizontal="center" vertical="center"/>
    </xf>
    <xf numFmtId="9" fontId="6" fillId="9" borderId="172" xfId="4" applyNumberFormat="1" applyFont="1" applyFill="1" applyBorder="1" applyAlignment="1">
      <alignment horizontal="center" vertical="center"/>
    </xf>
    <xf numFmtId="41" fontId="6" fillId="0" borderId="3" xfId="7" applyFont="1" applyFill="1" applyBorder="1" applyAlignment="1">
      <alignment vertical="center"/>
    </xf>
    <xf numFmtId="0" fontId="53" fillId="0" borderId="0" xfId="13" applyFont="1" applyAlignment="1">
      <alignment horizontal="left" vertical="center"/>
    </xf>
    <xf numFmtId="0" fontId="34" fillId="0" borderId="148" xfId="13" applyBorder="1" applyAlignment="1">
      <alignment horizontal="center" vertical="center"/>
    </xf>
    <xf numFmtId="0" fontId="34" fillId="0" borderId="5" xfId="13" quotePrefix="1" applyBorder="1" applyAlignment="1">
      <alignment horizontal="left" vertical="center"/>
    </xf>
    <xf numFmtId="0" fontId="34" fillId="0" borderId="5" xfId="13" applyBorder="1" applyAlignment="1">
      <alignment horizontal="left" vertical="center"/>
    </xf>
    <xf numFmtId="0" fontId="34" fillId="0" borderId="3" xfId="13" quotePrefix="1" applyBorder="1" applyAlignment="1">
      <alignment horizontal="left" vertical="center"/>
    </xf>
    <xf numFmtId="0" fontId="34" fillId="0" borderId="3" xfId="13" applyBorder="1" applyAlignment="1">
      <alignment horizontal="left" vertical="center"/>
    </xf>
    <xf numFmtId="0" fontId="34" fillId="0" borderId="0" xfId="13" quotePrefix="1" applyAlignment="1">
      <alignment horizontal="left" vertical="center"/>
    </xf>
    <xf numFmtId="0" fontId="54" fillId="0" borderId="0" xfId="13" applyFont="1" applyAlignment="1">
      <alignment horizontal="left" vertical="center"/>
    </xf>
    <xf numFmtId="0" fontId="55" fillId="0" borderId="0" xfId="13" applyFont="1" applyAlignment="1">
      <alignment horizontal="left" vertical="center"/>
    </xf>
    <xf numFmtId="0" fontId="34" fillId="0" borderId="4" xfId="13" applyBorder="1" applyAlignment="1">
      <alignment horizontal="center" vertical="center"/>
    </xf>
    <xf numFmtId="0" fontId="34" fillId="0" borderId="3" xfId="13" quotePrefix="1" applyBorder="1" applyAlignment="1">
      <alignment horizontal="left" vertical="center" shrinkToFit="1"/>
    </xf>
    <xf numFmtId="0" fontId="34" fillId="0" borderId="3" xfId="13" applyBorder="1" applyAlignment="1">
      <alignment horizontal="left" vertical="center" shrinkToFit="1"/>
    </xf>
    <xf numFmtId="0" fontId="34" fillId="0" borderId="4" xfId="13" quotePrefix="1" applyBorder="1" applyAlignment="1">
      <alignment horizontal="left" vertical="center"/>
    </xf>
    <xf numFmtId="0" fontId="34" fillId="0" borderId="4" xfId="13" applyBorder="1" applyAlignment="1">
      <alignment horizontal="left" vertical="center"/>
    </xf>
    <xf numFmtId="0" fontId="34" fillId="0" borderId="67" xfId="13" quotePrefix="1" applyBorder="1" applyAlignment="1">
      <alignment horizontal="left" vertical="center"/>
    </xf>
    <xf numFmtId="0" fontId="34" fillId="0" borderId="0" xfId="18">
      <alignment vertical="center"/>
    </xf>
    <xf numFmtId="14" fontId="56" fillId="0" borderId="0" xfId="18" applyNumberFormat="1" applyFont="1">
      <alignment vertical="center"/>
    </xf>
    <xf numFmtId="0" fontId="56" fillId="0" borderId="0" xfId="18" applyFont="1" applyAlignment="1">
      <alignment horizontal="center" vertical="center"/>
    </xf>
    <xf numFmtId="0" fontId="56" fillId="0" borderId="0" xfId="18" applyFont="1">
      <alignment vertical="center"/>
    </xf>
    <xf numFmtId="223" fontId="56" fillId="0" borderId="0" xfId="18" applyNumberFormat="1" applyFont="1">
      <alignment vertical="center"/>
    </xf>
    <xf numFmtId="0" fontId="57" fillId="23" borderId="163" xfId="18" applyFont="1" applyFill="1" applyBorder="1" applyAlignment="1">
      <alignment horizontal="center" vertical="center"/>
    </xf>
    <xf numFmtId="0" fontId="60" fillId="27" borderId="3" xfId="20" applyFont="1" applyBorder="1" applyAlignment="1">
      <alignment horizontal="center" vertical="center"/>
    </xf>
    <xf numFmtId="0" fontId="58" fillId="26" borderId="3" xfId="19" applyFont="1" applyBorder="1" applyAlignment="1">
      <alignment horizontal="center" vertical="center"/>
    </xf>
    <xf numFmtId="0" fontId="61" fillId="26" borderId="3" xfId="19" applyFont="1" applyBorder="1" applyAlignment="1">
      <alignment horizontal="center" vertical="center"/>
    </xf>
    <xf numFmtId="234" fontId="42" fillId="0" borderId="0" xfId="13" applyNumberFormat="1" applyFont="1"/>
    <xf numFmtId="176" fontId="6" fillId="0" borderId="174" xfId="8" applyNumberFormat="1" applyFont="1" applyFill="1" applyBorder="1" applyAlignment="1">
      <alignment vertical="center"/>
    </xf>
    <xf numFmtId="191" fontId="6" fillId="0" borderId="15" xfId="8" applyNumberFormat="1" applyFont="1" applyFill="1" applyBorder="1" applyAlignment="1">
      <alignment horizontal="center" vertical="center"/>
    </xf>
    <xf numFmtId="192" fontId="6" fillId="0" borderId="175" xfId="8" applyNumberFormat="1" applyFont="1" applyFill="1" applyBorder="1" applyAlignment="1">
      <alignment horizontal="right" vertical="center"/>
    </xf>
    <xf numFmtId="41" fontId="6" fillId="0" borderId="52" xfId="1" applyFont="1" applyBorder="1" applyAlignment="1"/>
    <xf numFmtId="41" fontId="6" fillId="0" borderId="48" xfId="1" applyFont="1" applyBorder="1" applyAlignment="1"/>
    <xf numFmtId="256" fontId="34" fillId="0" borderId="5" xfId="13" applyNumberFormat="1" applyBorder="1" applyAlignment="1">
      <alignment horizontal="center" vertical="center"/>
    </xf>
    <xf numFmtId="233" fontId="34" fillId="0" borderId="5" xfId="12" applyNumberFormat="1" applyBorder="1" applyAlignment="1">
      <alignment horizontal="center" vertical="center"/>
    </xf>
    <xf numFmtId="257" fontId="34" fillId="0" borderId="5" xfId="12" applyNumberFormat="1" applyBorder="1" applyAlignment="1">
      <alignment horizontal="center" vertical="center"/>
    </xf>
    <xf numFmtId="182" fontId="34" fillId="0" borderId="5" xfId="12" applyNumberFormat="1" applyBorder="1" applyAlignment="1">
      <alignment horizontal="center" vertical="center"/>
    </xf>
    <xf numFmtId="258" fontId="34" fillId="0" borderId="5" xfId="12" applyNumberFormat="1" applyBorder="1" applyAlignment="1">
      <alignment horizontal="right" vertical="center"/>
    </xf>
    <xf numFmtId="183" fontId="34" fillId="0" borderId="5" xfId="12" applyNumberFormat="1" applyBorder="1" applyAlignment="1">
      <alignment horizontal="right" vertical="center"/>
    </xf>
    <xf numFmtId="259" fontId="34" fillId="0" borderId="5" xfId="12" applyNumberFormat="1" applyBorder="1" applyAlignment="1">
      <alignment horizontal="right"/>
    </xf>
    <xf numFmtId="253" fontId="34" fillId="0" borderId="5" xfId="12" applyNumberFormat="1" applyBorder="1" applyAlignment="1">
      <alignment horizontal="right" vertical="center"/>
    </xf>
    <xf numFmtId="260" fontId="34" fillId="0" borderId="5" xfId="13" applyNumberFormat="1" applyBorder="1"/>
    <xf numFmtId="261" fontId="34" fillId="0" borderId="5" xfId="13" applyNumberFormat="1" applyBorder="1"/>
    <xf numFmtId="233" fontId="34" fillId="0" borderId="3" xfId="12" applyNumberFormat="1" applyBorder="1" applyAlignment="1">
      <alignment horizontal="center" vertical="center"/>
    </xf>
    <xf numFmtId="257" fontId="34" fillId="0" borderId="3" xfId="12" applyNumberFormat="1" applyBorder="1" applyAlignment="1">
      <alignment horizontal="center" vertical="center"/>
    </xf>
    <xf numFmtId="182" fontId="34" fillId="0" borderId="3" xfId="12" applyNumberFormat="1" applyBorder="1" applyAlignment="1">
      <alignment horizontal="center" vertical="center"/>
    </xf>
    <xf numFmtId="258" fontId="34" fillId="0" borderId="3" xfId="12" applyNumberFormat="1" applyBorder="1" applyAlignment="1">
      <alignment horizontal="right" vertical="center"/>
    </xf>
    <xf numFmtId="183" fontId="34" fillId="0" borderId="3" xfId="12" applyNumberFormat="1" applyBorder="1" applyAlignment="1">
      <alignment horizontal="right" vertical="center"/>
    </xf>
    <xf numFmtId="259" fontId="34" fillId="0" borderId="3" xfId="12" applyNumberFormat="1" applyBorder="1" applyAlignment="1">
      <alignment horizontal="right"/>
    </xf>
    <xf numFmtId="253" fontId="34" fillId="0" borderId="3" xfId="12" applyNumberFormat="1" applyBorder="1" applyAlignment="1">
      <alignment horizontal="right" vertical="center"/>
    </xf>
    <xf numFmtId="260" fontId="34" fillId="0" borderId="3" xfId="13" applyNumberFormat="1" applyBorder="1"/>
    <xf numFmtId="261" fontId="34" fillId="0" borderId="3" xfId="13" applyNumberFormat="1" applyBorder="1"/>
    <xf numFmtId="41" fontId="34" fillId="0" borderId="5" xfId="12" applyBorder="1" applyAlignment="1">
      <alignment horizontal="center" vertical="center"/>
    </xf>
    <xf numFmtId="0" fontId="34" fillId="0" borderId="5" xfId="13" applyBorder="1"/>
    <xf numFmtId="41" fontId="34" fillId="0" borderId="3" xfId="12" applyBorder="1" applyAlignment="1">
      <alignment horizontal="center" vertical="center"/>
    </xf>
    <xf numFmtId="0" fontId="34" fillId="0" borderId="3" xfId="13" applyBorder="1"/>
    <xf numFmtId="0" fontId="34" fillId="0" borderId="148" xfId="13" applyBorder="1" applyAlignment="1">
      <alignment horizontal="center"/>
    </xf>
    <xf numFmtId="232" fontId="34" fillId="0" borderId="148" xfId="13" applyNumberFormat="1" applyBorder="1" applyAlignment="1">
      <alignment horizontal="center"/>
    </xf>
    <xf numFmtId="0" fontId="34" fillId="0" borderId="0" xfId="13" applyAlignment="1">
      <alignment horizontal="center"/>
    </xf>
    <xf numFmtId="41" fontId="34" fillId="0" borderId="0" xfId="12" applyAlignment="1"/>
    <xf numFmtId="231" fontId="34" fillId="0" borderId="5" xfId="13" applyNumberFormat="1" applyBorder="1" applyAlignment="1">
      <alignment horizontal="center" vertical="center"/>
    </xf>
    <xf numFmtId="230" fontId="34" fillId="0" borderId="5" xfId="13" applyNumberFormat="1" applyBorder="1" applyAlignment="1">
      <alignment horizontal="center" vertical="center"/>
    </xf>
    <xf numFmtId="229" fontId="34" fillId="0" borderId="5" xfId="13" applyNumberFormat="1" applyBorder="1" applyAlignment="1">
      <alignment horizontal="center" vertical="center"/>
    </xf>
    <xf numFmtId="228" fontId="34" fillId="0" borderId="5" xfId="13" applyNumberFormat="1" applyBorder="1" applyAlignment="1">
      <alignment horizontal="center" vertical="center"/>
    </xf>
    <xf numFmtId="231" fontId="34" fillId="0" borderId="3" xfId="13" applyNumberFormat="1" applyBorder="1" applyAlignment="1">
      <alignment horizontal="center" vertical="center"/>
    </xf>
    <xf numFmtId="230" fontId="34" fillId="0" borderId="3" xfId="13" applyNumberFormat="1" applyBorder="1" applyAlignment="1">
      <alignment horizontal="center" vertical="center"/>
    </xf>
    <xf numFmtId="229" fontId="34" fillId="0" borderId="3" xfId="13" applyNumberFormat="1" applyBorder="1" applyAlignment="1">
      <alignment horizontal="center" vertical="center"/>
    </xf>
    <xf numFmtId="228" fontId="34" fillId="0" borderId="3" xfId="13" applyNumberFormat="1" applyBorder="1" applyAlignment="1">
      <alignment horizontal="center" vertical="center"/>
    </xf>
    <xf numFmtId="203" fontId="34" fillId="0" borderId="3" xfId="13" applyNumberFormat="1" applyBorder="1" applyAlignment="1">
      <alignment horizontal="center" vertical="center"/>
    </xf>
    <xf numFmtId="22" fontId="34" fillId="0" borderId="3" xfId="13" applyNumberFormat="1" applyBorder="1" applyAlignment="1">
      <alignment horizontal="left" vertical="center"/>
    </xf>
    <xf numFmtId="0" fontId="6" fillId="0" borderId="149" xfId="4" applyFont="1" applyBorder="1" applyAlignment="1">
      <alignment horizontal="center" vertical="center"/>
    </xf>
    <xf numFmtId="0" fontId="41" fillId="0" borderId="0" xfId="13" applyFont="1" applyAlignment="1">
      <alignment horizontal="center" vertical="center"/>
    </xf>
    <xf numFmtId="0" fontId="38" fillId="0" borderId="0" xfId="13" applyFont="1" applyAlignment="1">
      <alignment horizontal="left" vertical="center"/>
    </xf>
    <xf numFmtId="0" fontId="37" fillId="0" borderId="0" xfId="13" applyFont="1" applyAlignment="1">
      <alignment horizontal="left" vertical="center"/>
    </xf>
    <xf numFmtId="0" fontId="34" fillId="0" borderId="0" xfId="13" applyAlignment="1">
      <alignment horizontal="center" vertical="center"/>
    </xf>
    <xf numFmtId="0" fontId="6" fillId="14" borderId="146" xfId="4" applyFont="1" applyFill="1" applyBorder="1" applyAlignment="1">
      <alignment horizontal="center" vertical="center" wrapText="1"/>
    </xf>
    <xf numFmtId="0" fontId="6" fillId="14" borderId="147" xfId="4" applyFont="1" applyFill="1" applyBorder="1" applyAlignment="1">
      <alignment horizontal="center" vertical="center" wrapText="1"/>
    </xf>
    <xf numFmtId="0" fontId="6" fillId="14" borderId="41" xfId="4" applyFont="1" applyFill="1" applyBorder="1" applyAlignment="1">
      <alignment horizontal="center" vertical="center" wrapText="1"/>
    </xf>
    <xf numFmtId="0" fontId="6" fillId="0" borderId="146" xfId="4" applyFont="1" applyBorder="1" applyAlignment="1">
      <alignment horizontal="right" vertical="center"/>
    </xf>
    <xf numFmtId="0" fontId="6" fillId="0" borderId="147" xfId="4" applyFont="1" applyBorder="1" applyAlignment="1">
      <alignment horizontal="right" vertical="center"/>
    </xf>
    <xf numFmtId="0" fontId="6" fillId="0" borderId="41" xfId="4" applyFont="1" applyBorder="1" applyAlignment="1">
      <alignment horizontal="right" vertical="center"/>
    </xf>
    <xf numFmtId="0" fontId="3" fillId="0" borderId="1" xfId="3" applyAlignment="1">
      <alignment horizontal="center" vertical="center"/>
    </xf>
    <xf numFmtId="0" fontId="20" fillId="0" borderId="1" xfId="3" applyFont="1" applyAlignment="1">
      <alignment horizontal="center" vertical="center"/>
    </xf>
    <xf numFmtId="0" fontId="3" fillId="0" borderId="1" xfId="3" applyAlignment="1">
      <alignment horizontal="center"/>
    </xf>
    <xf numFmtId="0" fontId="20" fillId="0" borderId="1" xfId="3" applyFont="1" applyAlignment="1">
      <alignment horizontal="center"/>
    </xf>
    <xf numFmtId="0" fontId="21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9" fillId="0" borderId="51" xfId="0" applyFont="1" applyBorder="1" applyAlignment="1">
      <alignment horizontal="center" vertical="center"/>
    </xf>
    <xf numFmtId="0" fontId="9" fillId="0" borderId="57" xfId="0" applyFont="1" applyBorder="1" applyAlignment="1">
      <alignment horizontal="center" vertical="center"/>
    </xf>
    <xf numFmtId="0" fontId="9" fillId="0" borderId="75" xfId="0" applyFont="1" applyBorder="1" applyAlignment="1">
      <alignment horizontal="center" vertical="center"/>
    </xf>
    <xf numFmtId="0" fontId="9" fillId="0" borderId="74" xfId="0" applyFont="1" applyBorder="1" applyAlignment="1">
      <alignment horizontal="center" vertical="center"/>
    </xf>
    <xf numFmtId="0" fontId="9" fillId="0" borderId="70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23" fillId="0" borderId="0" xfId="0" applyFont="1" applyAlignment="1">
      <alignment horizontal="center"/>
    </xf>
    <xf numFmtId="0" fontId="9" fillId="0" borderId="71" xfId="0" applyFont="1" applyBorder="1" applyAlignment="1">
      <alignment horizontal="center" vertical="center"/>
    </xf>
    <xf numFmtId="0" fontId="9" fillId="0" borderId="69" xfId="0" applyFont="1" applyBorder="1" applyAlignment="1">
      <alignment horizontal="center" vertical="center"/>
    </xf>
    <xf numFmtId="0" fontId="24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9" fillId="0" borderId="138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47" fillId="17" borderId="21" xfId="4" applyFont="1" applyFill="1" applyBorder="1" applyAlignment="1">
      <alignment horizontal="center" vertical="center"/>
    </xf>
    <xf numFmtId="0" fontId="47" fillId="17" borderId="17" xfId="4" applyFont="1" applyFill="1" applyBorder="1" applyAlignment="1">
      <alignment horizontal="center" vertical="center"/>
    </xf>
    <xf numFmtId="0" fontId="51" fillId="0" borderId="0" xfId="4" applyFont="1" applyAlignment="1">
      <alignment horizontal="center"/>
    </xf>
    <xf numFmtId="0" fontId="49" fillId="17" borderId="22" xfId="14" applyFont="1" applyFill="1" applyBorder="1" applyAlignment="1">
      <alignment horizontal="center" vertical="center"/>
    </xf>
    <xf numFmtId="0" fontId="49" fillId="17" borderId="18" xfId="14" applyFont="1" applyFill="1" applyBorder="1" applyAlignment="1">
      <alignment horizontal="center" vertical="center"/>
    </xf>
    <xf numFmtId="0" fontId="49" fillId="17" borderId="22" xfId="14" applyFont="1" applyFill="1" applyBorder="1" applyAlignment="1">
      <alignment horizontal="center" vertical="center" wrapText="1"/>
    </xf>
    <xf numFmtId="0" fontId="49" fillId="17" borderId="18" xfId="14" applyFont="1" applyFill="1" applyBorder="1" applyAlignment="1">
      <alignment horizontal="center" vertical="center" wrapText="1"/>
    </xf>
    <xf numFmtId="0" fontId="49" fillId="17" borderId="31" xfId="14" applyFont="1" applyFill="1" applyBorder="1" applyAlignment="1">
      <alignment horizontal="center" vertical="center"/>
    </xf>
    <xf numFmtId="0" fontId="49" fillId="17" borderId="20" xfId="14" applyFont="1" applyFill="1" applyBorder="1" applyAlignment="1">
      <alignment horizontal="center" vertical="center"/>
    </xf>
    <xf numFmtId="0" fontId="12" fillId="0" borderId="0" xfId="4" applyFont="1" applyAlignment="1">
      <alignment horizontal="center"/>
    </xf>
    <xf numFmtId="0" fontId="34" fillId="0" borderId="67" xfId="13" quotePrefix="1" applyBorder="1" applyAlignment="1">
      <alignment horizontal="left" vertical="center"/>
    </xf>
    <xf numFmtId="0" fontId="34" fillId="0" borderId="7" xfId="13" quotePrefix="1" applyBorder="1" applyAlignment="1">
      <alignment horizontal="left" vertical="center"/>
    </xf>
    <xf numFmtId="0" fontId="34" fillId="0" borderId="67" xfId="13" applyBorder="1" applyAlignment="1">
      <alignment horizontal="left" vertical="center"/>
    </xf>
    <xf numFmtId="0" fontId="34" fillId="0" borderId="7" xfId="13" applyBorder="1" applyAlignment="1">
      <alignment horizontal="left" vertical="center"/>
    </xf>
    <xf numFmtId="0" fontId="42" fillId="0" borderId="67" xfId="13" applyFont="1" applyBorder="1" applyAlignment="1">
      <alignment horizontal="center" vertical="center"/>
    </xf>
    <xf numFmtId="0" fontId="42" fillId="0" borderId="6" xfId="13" applyFont="1" applyBorder="1" applyAlignment="1">
      <alignment horizontal="center" vertical="center"/>
    </xf>
    <xf numFmtId="0" fontId="42" fillId="0" borderId="7" xfId="13" applyFont="1" applyBorder="1" applyAlignment="1">
      <alignment horizontal="center" vertical="center"/>
    </xf>
    <xf numFmtId="0" fontId="42" fillId="0" borderId="3" xfId="13" applyFont="1" applyBorder="1" applyAlignment="1">
      <alignment horizontal="center" vertical="center"/>
    </xf>
    <xf numFmtId="0" fontId="42" fillId="0" borderId="3" xfId="15" applyFont="1" applyBorder="1" applyAlignment="1">
      <alignment horizontal="center" vertical="center"/>
    </xf>
    <xf numFmtId="0" fontId="3" fillId="0" borderId="1" xfId="3" applyFill="1" applyAlignment="1">
      <alignment horizontal="center"/>
    </xf>
    <xf numFmtId="0" fontId="20" fillId="0" borderId="1" xfId="3" applyFont="1" applyFill="1" applyAlignment="1">
      <alignment horizontal="center"/>
    </xf>
    <xf numFmtId="0" fontId="19" fillId="0" borderId="0" xfId="4" applyFont="1" applyAlignment="1">
      <alignment horizontal="center" vertical="center"/>
    </xf>
    <xf numFmtId="0" fontId="6" fillId="0" borderId="18" xfId="4" applyFont="1" applyBorder="1" applyAlignment="1">
      <alignment horizontal="center" vertical="center" shrinkToFit="1"/>
    </xf>
    <xf numFmtId="0" fontId="6" fillId="3" borderId="45" xfId="4" applyFont="1" applyFill="1" applyBorder="1" applyAlignment="1">
      <alignment horizontal="center" vertical="center" shrinkToFit="1"/>
    </xf>
    <xf numFmtId="0" fontId="6" fillId="0" borderId="41" xfId="4" applyFont="1" applyBorder="1" applyAlignment="1">
      <alignment horizontal="center" vertical="center" shrinkToFit="1"/>
    </xf>
    <xf numFmtId="0" fontId="6" fillId="0" borderId="31" xfId="4" applyFont="1" applyBorder="1" applyAlignment="1">
      <alignment horizontal="center" vertical="center" textRotation="255" shrinkToFit="1"/>
    </xf>
    <xf numFmtId="0" fontId="6" fillId="0" borderId="20" xfId="4" applyFont="1" applyBorder="1" applyAlignment="1">
      <alignment horizontal="center" vertical="center" textRotation="255" shrinkToFit="1"/>
    </xf>
    <xf numFmtId="0" fontId="6" fillId="0" borderId="16" xfId="4" applyFont="1" applyBorder="1" applyAlignment="1">
      <alignment horizontal="center" vertical="center" textRotation="255" shrinkToFit="1"/>
    </xf>
    <xf numFmtId="0" fontId="6" fillId="0" borderId="30" xfId="4" applyFont="1" applyBorder="1" applyAlignment="1">
      <alignment horizontal="left" vertical="center" wrapText="1"/>
    </xf>
    <xf numFmtId="0" fontId="6" fillId="0" borderId="29" xfId="4" applyFont="1" applyBorder="1" applyAlignment="1">
      <alignment horizontal="left" vertical="center" wrapText="1"/>
    </xf>
    <xf numFmtId="0" fontId="6" fillId="0" borderId="28" xfId="4" applyFont="1" applyBorder="1" applyAlignment="1">
      <alignment horizontal="left" vertical="center" wrapText="1"/>
    </xf>
    <xf numFmtId="0" fontId="6" fillId="0" borderId="27" xfId="4" applyFont="1" applyBorder="1" applyAlignment="1">
      <alignment horizontal="left" vertical="center" wrapText="1"/>
    </xf>
    <xf numFmtId="0" fontId="6" fillId="0" borderId="0" xfId="4" applyFont="1" applyAlignment="1">
      <alignment horizontal="left" vertical="center" wrapText="1"/>
    </xf>
    <xf numFmtId="0" fontId="6" fillId="0" borderId="26" xfId="4" applyFont="1" applyBorder="1" applyAlignment="1">
      <alignment horizontal="left" vertical="center" wrapText="1"/>
    </xf>
    <xf numFmtId="0" fontId="6" fillId="0" borderId="9" xfId="4" applyFont="1" applyBorder="1" applyAlignment="1">
      <alignment horizontal="left" vertical="center" wrapText="1"/>
    </xf>
    <xf numFmtId="0" fontId="6" fillId="0" borderId="25" xfId="4" applyFont="1" applyBorder="1" applyAlignment="1">
      <alignment horizontal="left" vertical="center" wrapText="1"/>
    </xf>
    <xf numFmtId="0" fontId="6" fillId="0" borderId="8" xfId="4" applyFont="1" applyBorder="1" applyAlignment="1">
      <alignment horizontal="left" vertical="center" wrapText="1"/>
    </xf>
    <xf numFmtId="0" fontId="6" fillId="0" borderId="39" xfId="4" applyFont="1" applyBorder="1" applyAlignment="1">
      <alignment horizontal="center" vertical="center" shrinkToFit="1"/>
    </xf>
    <xf numFmtId="0" fontId="6" fillId="0" borderId="38" xfId="4" applyFont="1" applyBorder="1" applyAlignment="1">
      <alignment horizontal="center" vertical="center" shrinkToFit="1"/>
    </xf>
    <xf numFmtId="0" fontId="18" fillId="3" borderId="35" xfId="4" applyFont="1" applyFill="1" applyBorder="1" applyAlignment="1">
      <alignment horizontal="center" vertical="center" shrinkToFit="1"/>
    </xf>
    <xf numFmtId="0" fontId="18" fillId="3" borderId="34" xfId="4" applyFont="1" applyFill="1" applyBorder="1" applyAlignment="1">
      <alignment horizontal="center" vertical="center" shrinkToFit="1"/>
    </xf>
    <xf numFmtId="0" fontId="18" fillId="3" borderId="33" xfId="4" applyFont="1" applyFill="1" applyBorder="1" applyAlignment="1">
      <alignment horizontal="center" vertical="center" shrinkToFit="1"/>
    </xf>
    <xf numFmtId="0" fontId="6" fillId="3" borderId="22" xfId="4" applyFont="1" applyFill="1" applyBorder="1" applyAlignment="1">
      <alignment horizontal="center" vertical="center" wrapText="1" shrinkToFit="1"/>
    </xf>
    <xf numFmtId="0" fontId="6" fillId="3" borderId="18" xfId="4" applyFont="1" applyFill="1" applyBorder="1" applyAlignment="1">
      <alignment horizontal="center" vertical="center" shrinkToFit="1"/>
    </xf>
    <xf numFmtId="0" fontId="6" fillId="0" borderId="12" xfId="4" applyFont="1" applyBorder="1" applyAlignment="1">
      <alignment horizontal="center" vertical="center"/>
    </xf>
    <xf numFmtId="0" fontId="6" fillId="0" borderId="11" xfId="4" applyFont="1" applyBorder="1"/>
  </cellXfs>
  <cellStyles count="24">
    <cellStyle name="60% - 강조색1 2" xfId="6" xr:uid="{00000000-0005-0000-0000-000000000000}"/>
    <cellStyle name="강조색1" xfId="20" builtinId="29"/>
    <cellStyle name="메모" xfId="19" builtinId="10"/>
    <cellStyle name="백분율" xfId="2" builtinId="5"/>
    <cellStyle name="백분율 2" xfId="8" xr:uid="{00000000-0005-0000-0000-000005000000}"/>
    <cellStyle name="백분율 3" xfId="21" xr:uid="{00000000-0005-0000-0000-000006000000}"/>
    <cellStyle name="백분율 4" xfId="22" xr:uid="{00000000-0005-0000-0000-000007000000}"/>
    <cellStyle name="쉼표 [0]" xfId="1" builtinId="6"/>
    <cellStyle name="쉼표 [0] 2" xfId="7" xr:uid="{00000000-0005-0000-0000-000009000000}"/>
    <cellStyle name="쉼표 [0] 3" xfId="12" xr:uid="{00000000-0005-0000-0000-00000A000000}"/>
    <cellStyle name="쉼표 [0] 4" xfId="16" xr:uid="{00000000-0005-0000-0000-00000B000000}"/>
    <cellStyle name="요약 2" xfId="5" xr:uid="{00000000-0005-0000-0000-00000C000000}"/>
    <cellStyle name="제목 1" xfId="3" builtinId="16"/>
    <cellStyle name="통화 [0] 2" xfId="10" xr:uid="{00000000-0005-0000-0000-00000E000000}"/>
    <cellStyle name="통화 [0] 3" xfId="17" xr:uid="{00000000-0005-0000-0000-00000F000000}"/>
    <cellStyle name="표준" xfId="0" builtinId="0"/>
    <cellStyle name="표준 2" xfId="4" xr:uid="{00000000-0005-0000-0000-000011000000}"/>
    <cellStyle name="표준 2 2" xfId="23" xr:uid="{00000000-0005-0000-0000-000012000000}"/>
    <cellStyle name="표준 3" xfId="9" xr:uid="{00000000-0005-0000-0000-000013000000}"/>
    <cellStyle name="표준 4" xfId="11" xr:uid="{00000000-0005-0000-0000-000014000000}"/>
    <cellStyle name="표준 5" xfId="15" xr:uid="{00000000-0005-0000-0000-000015000000}"/>
    <cellStyle name="표준_080414_엑셀중급" xfId="13" xr:uid="{00000000-0005-0000-0000-000016000000}"/>
    <cellStyle name="표준_9월OT (4)" xfId="14" xr:uid="{00000000-0005-0000-0000-000018000000}"/>
    <cellStyle name="표준_재직증명서만들기_함수삭제" xfId="18" xr:uid="{00000000-0005-0000-0000-00001C000000}"/>
  </cellStyles>
  <dxfs count="1">
    <dxf>
      <fill>
        <patternFill>
          <bgColor theme="5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>
      <selection activeCell="D13" sqref="D13"/>
    </sheetView>
  </sheetViews>
  <sheetFormatPr defaultRowHeight="16.5"/>
  <cols>
    <col min="1" max="1" width="9.875" customWidth="1"/>
    <col min="2" max="2" width="9.125" customWidth="1"/>
    <col min="8" max="8" width="11.25" customWidth="1"/>
  </cols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5"/>
  <sheetViews>
    <sheetView zoomScale="90" zoomScaleNormal="90" workbookViewId="0">
      <selection activeCell="K28" sqref="K28"/>
    </sheetView>
  </sheetViews>
  <sheetFormatPr defaultRowHeight="16.5"/>
  <cols>
    <col min="1" max="1" width="10.25" style="1" customWidth="1"/>
    <col min="2" max="5" width="11.125" style="1" customWidth="1"/>
    <col min="6" max="6" width="12.25" style="1" customWidth="1"/>
    <col min="7" max="7" width="11.125" style="1" customWidth="1"/>
    <col min="8" max="8" width="9.625" style="1" customWidth="1"/>
    <col min="9" max="11" width="11.125" style="1" customWidth="1"/>
    <col min="12" max="12" width="12.25" style="1" customWidth="1"/>
    <col min="13" max="16384" width="9" style="1"/>
  </cols>
  <sheetData>
    <row r="1" spans="1:8" ht="24.75" thickBot="1">
      <c r="A1" s="556" t="s">
        <v>105</v>
      </c>
      <c r="B1" s="557"/>
      <c r="C1" s="557"/>
      <c r="D1" s="557"/>
      <c r="E1" s="557"/>
      <c r="F1" s="557"/>
    </row>
    <row r="2" spans="1:8" ht="17.25" thickTop="1"/>
    <row r="3" spans="1:8" s="3" customFormat="1" ht="20.25" customHeight="1">
      <c r="A3" s="54" t="s">
        <v>104</v>
      </c>
      <c r="B3" s="54" t="s">
        <v>102</v>
      </c>
      <c r="C3" s="54" t="s">
        <v>1</v>
      </c>
      <c r="D3" s="54" t="s">
        <v>2</v>
      </c>
      <c r="E3" s="54" t="s">
        <v>3</v>
      </c>
      <c r="F3" s="54" t="s">
        <v>101</v>
      </c>
    </row>
    <row r="4" spans="1:8" s="3" customFormat="1" ht="20.25" customHeight="1">
      <c r="A4" s="55" t="s">
        <v>103</v>
      </c>
      <c r="B4" s="52">
        <v>250000</v>
      </c>
      <c r="C4" s="52">
        <v>200000</v>
      </c>
      <c r="D4" s="52">
        <v>250000</v>
      </c>
      <c r="E4" s="52">
        <v>250000</v>
      </c>
      <c r="F4" s="52">
        <f t="shared" ref="F4:F14" si="0">SUM(B4:E4)</f>
        <v>950000</v>
      </c>
    </row>
    <row r="5" spans="1:8" s="3" customFormat="1" ht="20.25" customHeight="1">
      <c r="A5" s="56" t="s">
        <v>6</v>
      </c>
      <c r="B5" s="53">
        <v>350000</v>
      </c>
      <c r="C5" s="53">
        <v>350000</v>
      </c>
      <c r="D5" s="53">
        <v>350000</v>
      </c>
      <c r="E5" s="53">
        <v>350000</v>
      </c>
      <c r="F5" s="53">
        <f t="shared" si="0"/>
        <v>1400000</v>
      </c>
      <c r="H5" s="57"/>
    </row>
    <row r="6" spans="1:8" s="3" customFormat="1" ht="20.25" customHeight="1">
      <c r="A6" s="55" t="s">
        <v>7</v>
      </c>
      <c r="B6" s="52">
        <v>650000</v>
      </c>
      <c r="C6" s="52">
        <v>640000</v>
      </c>
      <c r="D6" s="52">
        <v>300000</v>
      </c>
      <c r="E6" s="52">
        <v>330000</v>
      </c>
      <c r="F6" s="52">
        <f t="shared" si="0"/>
        <v>1920000</v>
      </c>
    </row>
    <row r="7" spans="1:8" s="3" customFormat="1" ht="20.25" customHeight="1">
      <c r="A7" s="56" t="s">
        <v>8</v>
      </c>
      <c r="B7" s="53">
        <v>700000</v>
      </c>
      <c r="C7" s="53">
        <v>520000</v>
      </c>
      <c r="D7" s="53">
        <v>400000</v>
      </c>
      <c r="E7" s="53">
        <v>230000</v>
      </c>
      <c r="F7" s="53">
        <f t="shared" si="0"/>
        <v>1850000</v>
      </c>
    </row>
    <row r="8" spans="1:8" s="3" customFormat="1" ht="20.25" customHeight="1">
      <c r="A8" s="55" t="s">
        <v>9</v>
      </c>
      <c r="B8" s="52">
        <v>100000</v>
      </c>
      <c r="C8" s="52">
        <v>120000</v>
      </c>
      <c r="D8" s="52">
        <v>110000</v>
      </c>
      <c r="E8" s="52">
        <v>500000</v>
      </c>
      <c r="F8" s="52">
        <f t="shared" si="0"/>
        <v>830000</v>
      </c>
    </row>
    <row r="9" spans="1:8" s="3" customFormat="1" ht="20.25" customHeight="1">
      <c r="A9" s="56" t="s">
        <v>10</v>
      </c>
      <c r="B9" s="53">
        <v>220000</v>
      </c>
      <c r="C9" s="53">
        <v>510000</v>
      </c>
      <c r="D9" s="53">
        <v>420000</v>
      </c>
      <c r="E9" s="53">
        <v>490000</v>
      </c>
      <c r="F9" s="53">
        <f t="shared" si="0"/>
        <v>1640000</v>
      </c>
    </row>
    <row r="10" spans="1:8" s="3" customFormat="1" ht="20.25" customHeight="1">
      <c r="A10" s="55" t="s">
        <v>11</v>
      </c>
      <c r="B10" s="52">
        <v>190000</v>
      </c>
      <c r="C10" s="52">
        <v>220000</v>
      </c>
      <c r="D10" s="52">
        <v>200000</v>
      </c>
      <c r="E10" s="52">
        <v>230000</v>
      </c>
      <c r="F10" s="52">
        <f t="shared" si="0"/>
        <v>840000</v>
      </c>
    </row>
    <row r="11" spans="1:8" s="3" customFormat="1" ht="20.25" customHeight="1">
      <c r="A11" s="56" t="s">
        <v>12</v>
      </c>
      <c r="B11" s="53">
        <v>400000</v>
      </c>
      <c r="C11" s="53">
        <v>350000</v>
      </c>
      <c r="D11" s="53">
        <v>360000</v>
      </c>
      <c r="E11" s="53">
        <v>350000</v>
      </c>
      <c r="F11" s="53">
        <f t="shared" si="0"/>
        <v>1460000</v>
      </c>
    </row>
    <row r="12" spans="1:8" s="3" customFormat="1" ht="20.25" customHeight="1">
      <c r="A12" s="55" t="s">
        <v>13</v>
      </c>
      <c r="B12" s="52">
        <v>500000</v>
      </c>
      <c r="C12" s="52">
        <v>450000</v>
      </c>
      <c r="D12" s="52">
        <v>350000</v>
      </c>
      <c r="E12" s="52">
        <v>450000</v>
      </c>
      <c r="F12" s="52">
        <f t="shared" si="0"/>
        <v>1750000</v>
      </c>
    </row>
    <row r="13" spans="1:8" s="3" customFormat="1" ht="20.25" customHeight="1">
      <c r="A13" s="56" t="s">
        <v>14</v>
      </c>
      <c r="B13" s="53">
        <v>560000</v>
      </c>
      <c r="C13" s="53">
        <v>450000</v>
      </c>
      <c r="D13" s="53">
        <v>520000</v>
      </c>
      <c r="E13" s="53">
        <v>470000</v>
      </c>
      <c r="F13" s="53">
        <f t="shared" si="0"/>
        <v>2000000</v>
      </c>
    </row>
    <row r="14" spans="1:8" s="3" customFormat="1" ht="20.25" customHeight="1">
      <c r="A14" s="55" t="s">
        <v>101</v>
      </c>
      <c r="B14" s="52">
        <f>(SUM(B4:B13))</f>
        <v>3920000</v>
      </c>
      <c r="C14" s="52">
        <f>(SUM(C4:C13))</f>
        <v>3810000</v>
      </c>
      <c r="D14" s="52">
        <f>(SUM(D4:D13))</f>
        <v>3260000</v>
      </c>
      <c r="E14" s="52">
        <f>(SUM(E4:E13))</f>
        <v>3650000</v>
      </c>
      <c r="F14" s="52">
        <f t="shared" si="0"/>
        <v>14640000</v>
      </c>
    </row>
    <row r="15" spans="1:8" s="3" customFormat="1" ht="15.75" customHeight="1"/>
  </sheetData>
  <mergeCells count="1">
    <mergeCell ref="A1:F1"/>
  </mergeCells>
  <phoneticPr fontId="1" type="noConversion"/>
  <pageMargins left="0.7" right="0.7" top="0.75" bottom="0.75" header="0.3" footer="0.3"/>
  <pageSetup paperSize="9" orientation="landscape" horizontalDpi="4294967293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5"/>
  <sheetViews>
    <sheetView workbookViewId="0">
      <selection activeCell="C7" sqref="C7"/>
    </sheetView>
  </sheetViews>
  <sheetFormatPr defaultRowHeight="16.5"/>
  <cols>
    <col min="4" max="5" width="10.5" customWidth="1"/>
    <col min="6" max="6" width="11.75" customWidth="1"/>
  </cols>
  <sheetData>
    <row r="1" spans="1:11" ht="26.25">
      <c r="A1" s="558" t="s">
        <v>135</v>
      </c>
      <c r="B1" s="558"/>
      <c r="C1" s="558"/>
      <c r="D1" s="558"/>
      <c r="E1" s="558"/>
      <c r="F1" s="558"/>
    </row>
    <row r="2" spans="1:11" ht="17.25" thickBot="1"/>
    <row r="3" spans="1:11">
      <c r="A3" s="87" t="s">
        <v>132</v>
      </c>
      <c r="B3" s="86">
        <v>4500</v>
      </c>
      <c r="J3" s="87" t="s">
        <v>132</v>
      </c>
      <c r="K3" s="86">
        <v>4500</v>
      </c>
    </row>
    <row r="4" spans="1:11" ht="17.25" thickBot="1">
      <c r="A4" s="85" t="s">
        <v>131</v>
      </c>
      <c r="B4" s="84">
        <v>5500</v>
      </c>
      <c r="J4" s="85" t="s">
        <v>131</v>
      </c>
      <c r="K4" s="84">
        <v>5500</v>
      </c>
    </row>
    <row r="5" spans="1:11" ht="17.25" thickBot="1"/>
    <row r="6" spans="1:11">
      <c r="A6" s="83" t="s">
        <v>106</v>
      </c>
      <c r="B6" s="82" t="s">
        <v>134</v>
      </c>
      <c r="C6" s="82" t="s">
        <v>133</v>
      </c>
      <c r="D6" s="82" t="s">
        <v>132</v>
      </c>
      <c r="E6" s="82" t="s">
        <v>131</v>
      </c>
      <c r="F6" s="81" t="s">
        <v>130</v>
      </c>
    </row>
    <row r="7" spans="1:11">
      <c r="A7" s="80" t="s">
        <v>129</v>
      </c>
      <c r="B7" s="79">
        <v>10</v>
      </c>
      <c r="C7" s="79">
        <v>0</v>
      </c>
      <c r="D7" s="79"/>
      <c r="E7" s="79"/>
      <c r="F7" s="78"/>
    </row>
    <row r="8" spans="1:11">
      <c r="A8" s="80" t="s">
        <v>128</v>
      </c>
      <c r="B8" s="79">
        <v>6</v>
      </c>
      <c r="C8" s="79">
        <v>2</v>
      </c>
      <c r="D8" s="79"/>
      <c r="E8" s="79"/>
      <c r="F8" s="78"/>
    </row>
    <row r="9" spans="1:11">
      <c r="A9" s="80" t="s">
        <v>127</v>
      </c>
      <c r="B9" s="79">
        <v>1</v>
      </c>
      <c r="C9" s="79">
        <v>8</v>
      </c>
      <c r="D9" s="79"/>
      <c r="E9" s="79"/>
      <c r="F9" s="78"/>
    </row>
    <row r="10" spans="1:11">
      <c r="A10" s="80" t="s">
        <v>126</v>
      </c>
      <c r="B10" s="79">
        <v>8</v>
      </c>
      <c r="C10" s="79">
        <v>7</v>
      </c>
      <c r="D10" s="79"/>
      <c r="E10" s="79"/>
      <c r="F10" s="78"/>
    </row>
    <row r="11" spans="1:11">
      <c r="A11" s="80" t="s">
        <v>125</v>
      </c>
      <c r="B11" s="79">
        <v>8</v>
      </c>
      <c r="C11" s="79">
        <v>5</v>
      </c>
      <c r="D11" s="79"/>
      <c r="E11" s="79"/>
      <c r="F11" s="78"/>
    </row>
    <row r="12" spans="1:11">
      <c r="A12" s="80" t="s">
        <v>124</v>
      </c>
      <c r="B12" s="79">
        <v>6</v>
      </c>
      <c r="C12" s="79">
        <v>4</v>
      </c>
      <c r="D12" s="79"/>
      <c r="E12" s="79"/>
      <c r="F12" s="78"/>
    </row>
    <row r="13" spans="1:11">
      <c r="A13" s="80" t="s">
        <v>123</v>
      </c>
      <c r="B13" s="79">
        <v>2</v>
      </c>
      <c r="C13" s="79">
        <v>8</v>
      </c>
      <c r="D13" s="79"/>
      <c r="E13" s="79"/>
      <c r="F13" s="78"/>
    </row>
    <row r="14" spans="1:11">
      <c r="A14" s="80" t="s">
        <v>122</v>
      </c>
      <c r="B14" s="79">
        <v>0</v>
      </c>
      <c r="C14" s="79">
        <v>8</v>
      </c>
      <c r="D14" s="79"/>
      <c r="E14" s="79"/>
      <c r="F14" s="78"/>
    </row>
    <row r="15" spans="1:11" ht="17.25" thickBot="1">
      <c r="A15" s="77" t="s">
        <v>121</v>
      </c>
      <c r="B15" s="76">
        <v>8</v>
      </c>
      <c r="C15" s="76">
        <v>3</v>
      </c>
      <c r="D15" s="76"/>
      <c r="E15" s="76"/>
      <c r="F15" s="75"/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0"/>
  <sheetViews>
    <sheetView workbookViewId="0">
      <selection activeCell="E11" sqref="E11"/>
    </sheetView>
  </sheetViews>
  <sheetFormatPr defaultRowHeight="16.5"/>
  <cols>
    <col min="6" max="6" width="11.125" customWidth="1"/>
  </cols>
  <sheetData>
    <row r="1" spans="1:6" ht="26.25">
      <c r="A1" s="559" t="s">
        <v>194</v>
      </c>
      <c r="B1" s="559"/>
      <c r="C1" s="559"/>
      <c r="D1" s="559"/>
      <c r="E1" s="559"/>
      <c r="F1" s="559"/>
    </row>
    <row r="2" spans="1:6" ht="17.25" thickBot="1">
      <c r="A2" s="51"/>
      <c r="B2" s="51"/>
      <c r="C2" s="51"/>
      <c r="D2" s="51"/>
      <c r="E2" s="51"/>
      <c r="F2" s="51"/>
    </row>
    <row r="3" spans="1:6">
      <c r="A3" s="560" t="s">
        <v>88</v>
      </c>
      <c r="B3" s="562" t="s">
        <v>120</v>
      </c>
      <c r="C3" s="563"/>
      <c r="D3" s="563"/>
      <c r="E3" s="564"/>
      <c r="F3" s="560" t="s">
        <v>4</v>
      </c>
    </row>
    <row r="4" spans="1:6" ht="17.25" thickBot="1">
      <c r="A4" s="561"/>
      <c r="B4" s="155" t="s">
        <v>0</v>
      </c>
      <c r="C4" s="156" t="s">
        <v>1</v>
      </c>
      <c r="D4" s="156" t="s">
        <v>2</v>
      </c>
      <c r="E4" s="157" t="s">
        <v>3</v>
      </c>
      <c r="F4" s="561"/>
    </row>
    <row r="5" spans="1:6">
      <c r="A5" s="158" t="s">
        <v>5</v>
      </c>
      <c r="B5" s="159">
        <v>250</v>
      </c>
      <c r="C5" s="160">
        <v>200</v>
      </c>
      <c r="D5" s="160">
        <v>250</v>
      </c>
      <c r="E5" s="161">
        <v>250</v>
      </c>
      <c r="F5" s="162">
        <f>SUM(B5:E5)</f>
        <v>950</v>
      </c>
    </row>
    <row r="6" spans="1:6">
      <c r="A6" s="163" t="s">
        <v>6</v>
      </c>
      <c r="B6" s="164">
        <v>350</v>
      </c>
      <c r="C6" s="165">
        <v>350</v>
      </c>
      <c r="D6" s="165">
        <v>350</v>
      </c>
      <c r="E6" s="166">
        <v>350</v>
      </c>
      <c r="F6" s="167">
        <f t="shared" ref="F6:F19" si="0">SUM(B6:E6)</f>
        <v>1400</v>
      </c>
    </row>
    <row r="7" spans="1:6">
      <c r="A7" s="163" t="s">
        <v>7</v>
      </c>
      <c r="B7" s="164">
        <v>650</v>
      </c>
      <c r="C7" s="165">
        <v>700</v>
      </c>
      <c r="D7" s="165">
        <v>300</v>
      </c>
      <c r="E7" s="166">
        <v>650</v>
      </c>
      <c r="F7" s="167">
        <f t="shared" si="0"/>
        <v>2300</v>
      </c>
    </row>
    <row r="8" spans="1:6">
      <c r="A8" s="163" t="s">
        <v>8</v>
      </c>
      <c r="B8" s="164">
        <v>700</v>
      </c>
      <c r="C8" s="165">
        <v>520</v>
      </c>
      <c r="D8" s="165">
        <v>400</v>
      </c>
      <c r="E8" s="166">
        <v>700</v>
      </c>
      <c r="F8" s="167">
        <f t="shared" si="0"/>
        <v>2320</v>
      </c>
    </row>
    <row r="9" spans="1:6">
      <c r="A9" s="163" t="s">
        <v>9</v>
      </c>
      <c r="B9" s="164">
        <v>100</v>
      </c>
      <c r="C9" s="165">
        <v>120</v>
      </c>
      <c r="D9" s="165">
        <v>110</v>
      </c>
      <c r="E9" s="166">
        <v>500</v>
      </c>
      <c r="F9" s="167">
        <f t="shared" si="0"/>
        <v>830</v>
      </c>
    </row>
    <row r="10" spans="1:6">
      <c r="A10" s="163" t="s">
        <v>10</v>
      </c>
      <c r="B10" s="164">
        <v>650</v>
      </c>
      <c r="C10" s="165">
        <v>650</v>
      </c>
      <c r="D10" s="165">
        <v>650</v>
      </c>
      <c r="E10" s="166">
        <v>650</v>
      </c>
      <c r="F10" s="167">
        <f t="shared" si="0"/>
        <v>2600</v>
      </c>
    </row>
    <row r="11" spans="1:6">
      <c r="A11" s="163" t="s">
        <v>11</v>
      </c>
      <c r="B11" s="164">
        <v>190</v>
      </c>
      <c r="C11" s="165">
        <v>220</v>
      </c>
      <c r="D11" s="165">
        <v>200</v>
      </c>
      <c r="E11" s="166">
        <v>230</v>
      </c>
      <c r="F11" s="167">
        <f t="shared" si="0"/>
        <v>840</v>
      </c>
    </row>
    <row r="12" spans="1:6">
      <c r="A12" s="163" t="s">
        <v>12</v>
      </c>
      <c r="B12" s="164">
        <v>400</v>
      </c>
      <c r="C12" s="165">
        <v>350</v>
      </c>
      <c r="D12" s="165">
        <v>360</v>
      </c>
      <c r="E12" s="166">
        <v>350</v>
      </c>
      <c r="F12" s="167">
        <f t="shared" si="0"/>
        <v>1460</v>
      </c>
    </row>
    <row r="13" spans="1:6">
      <c r="A13" s="163" t="s">
        <v>13</v>
      </c>
      <c r="B13" s="164">
        <v>500</v>
      </c>
      <c r="C13" s="165">
        <v>450</v>
      </c>
      <c r="D13" s="165">
        <v>350</v>
      </c>
      <c r="E13" s="166">
        <v>450</v>
      </c>
      <c r="F13" s="167">
        <f t="shared" si="0"/>
        <v>1750</v>
      </c>
    </row>
    <row r="14" spans="1:6">
      <c r="A14" s="163" t="s">
        <v>14</v>
      </c>
      <c r="B14" s="164">
        <v>560</v>
      </c>
      <c r="C14" s="165">
        <v>450</v>
      </c>
      <c r="D14" s="165">
        <v>520</v>
      </c>
      <c r="E14" s="166">
        <v>470</v>
      </c>
      <c r="F14" s="167">
        <f t="shared" si="0"/>
        <v>2000</v>
      </c>
    </row>
    <row r="15" spans="1:6">
      <c r="A15" s="163" t="s">
        <v>119</v>
      </c>
      <c r="B15" s="164">
        <v>710</v>
      </c>
      <c r="C15" s="165">
        <v>740</v>
      </c>
      <c r="D15" s="165">
        <v>850</v>
      </c>
      <c r="E15" s="166">
        <v>450</v>
      </c>
      <c r="F15" s="167">
        <f t="shared" si="0"/>
        <v>2750</v>
      </c>
    </row>
    <row r="16" spans="1:6">
      <c r="A16" s="163" t="s">
        <v>118</v>
      </c>
      <c r="B16" s="164">
        <v>1000</v>
      </c>
      <c r="C16" s="165">
        <v>1000</v>
      </c>
      <c r="D16" s="165">
        <v>1000</v>
      </c>
      <c r="E16" s="166">
        <v>1000</v>
      </c>
      <c r="F16" s="167">
        <f t="shared" si="0"/>
        <v>4000</v>
      </c>
    </row>
    <row r="17" spans="1:6">
      <c r="A17" s="163" t="s">
        <v>117</v>
      </c>
      <c r="B17" s="164">
        <v>230</v>
      </c>
      <c r="C17" s="165">
        <v>250</v>
      </c>
      <c r="D17" s="165">
        <v>300</v>
      </c>
      <c r="E17" s="166">
        <v>450</v>
      </c>
      <c r="F17" s="167">
        <f t="shared" si="0"/>
        <v>1230</v>
      </c>
    </row>
    <row r="18" spans="1:6">
      <c r="A18" s="163" t="s">
        <v>116</v>
      </c>
      <c r="B18" s="164">
        <v>300</v>
      </c>
      <c r="C18" s="165">
        <v>500</v>
      </c>
      <c r="D18" s="165">
        <v>550</v>
      </c>
      <c r="E18" s="166">
        <v>400</v>
      </c>
      <c r="F18" s="167">
        <f t="shared" si="0"/>
        <v>1750</v>
      </c>
    </row>
    <row r="19" spans="1:6" ht="17.25" thickBot="1">
      <c r="A19" s="163" t="s">
        <v>115</v>
      </c>
      <c r="B19" s="164">
        <v>800</v>
      </c>
      <c r="C19" s="165">
        <v>1100</v>
      </c>
      <c r="D19" s="165">
        <v>450</v>
      </c>
      <c r="E19" s="166">
        <v>500</v>
      </c>
      <c r="F19" s="167">
        <f t="shared" si="0"/>
        <v>2850</v>
      </c>
    </row>
    <row r="20" spans="1:6" ht="17.25" thickBot="1">
      <c r="A20" s="168" t="s">
        <v>4</v>
      </c>
      <c r="B20" s="169">
        <f>SUM(B5:B19)</f>
        <v>7390</v>
      </c>
      <c r="C20" s="170">
        <f>SUM(C5:C19)</f>
        <v>7600</v>
      </c>
      <c r="D20" s="170">
        <f>SUM(D5:D19)</f>
        <v>6640</v>
      </c>
      <c r="E20" s="171">
        <f>SUM(E5:E19)</f>
        <v>7400</v>
      </c>
      <c r="F20" s="172">
        <f>SUM(F5:F19)</f>
        <v>29030</v>
      </c>
    </row>
  </sheetData>
  <mergeCells count="4">
    <mergeCell ref="A1:F1"/>
    <mergeCell ref="A3:A4"/>
    <mergeCell ref="B3:E3"/>
    <mergeCell ref="F3:F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7"/>
  <sheetViews>
    <sheetView workbookViewId="0">
      <selection activeCell="E34" sqref="E34"/>
    </sheetView>
  </sheetViews>
  <sheetFormatPr defaultRowHeight="16.5"/>
  <cols>
    <col min="1" max="16384" width="9" style="46"/>
  </cols>
  <sheetData>
    <row r="1" spans="1:7" ht="26.25">
      <c r="A1" s="567" t="s">
        <v>195</v>
      </c>
      <c r="B1" s="567"/>
      <c r="C1" s="567"/>
      <c r="D1" s="567"/>
      <c r="E1" s="567"/>
      <c r="F1" s="567"/>
    </row>
    <row r="2" spans="1:7" ht="17.25" thickBot="1">
      <c r="A2" s="51"/>
      <c r="B2" s="51"/>
      <c r="C2" s="51"/>
      <c r="D2" s="51"/>
      <c r="E2" s="51"/>
      <c r="F2" s="51"/>
    </row>
    <row r="3" spans="1:7">
      <c r="A3" s="568" t="s">
        <v>196</v>
      </c>
      <c r="B3" s="565" t="s">
        <v>197</v>
      </c>
      <c r="C3" s="565"/>
      <c r="D3" s="565" t="s">
        <v>198</v>
      </c>
      <c r="E3" s="565"/>
      <c r="F3" s="565" t="s">
        <v>199</v>
      </c>
      <c r="G3" s="565" t="s">
        <v>486</v>
      </c>
    </row>
    <row r="4" spans="1:7">
      <c r="A4" s="569"/>
      <c r="B4" s="173" t="s">
        <v>200</v>
      </c>
      <c r="C4" s="173" t="s">
        <v>201</v>
      </c>
      <c r="D4" s="173" t="s">
        <v>202</v>
      </c>
      <c r="E4" s="173" t="s">
        <v>203</v>
      </c>
      <c r="F4" s="566"/>
      <c r="G4" s="566"/>
    </row>
    <row r="5" spans="1:7">
      <c r="A5" s="174" t="s">
        <v>142</v>
      </c>
      <c r="B5" s="47">
        <v>20</v>
      </c>
      <c r="C5" s="47">
        <v>24</v>
      </c>
      <c r="D5" s="47">
        <v>20</v>
      </c>
      <c r="E5" s="47">
        <v>23</v>
      </c>
      <c r="F5" s="47">
        <f>SUM(B5:E5)</f>
        <v>87</v>
      </c>
      <c r="G5" s="364" t="s">
        <v>141</v>
      </c>
    </row>
    <row r="6" spans="1:7">
      <c r="A6" s="174" t="s">
        <v>204</v>
      </c>
      <c r="B6" s="47">
        <v>23</v>
      </c>
      <c r="C6" s="47">
        <v>18</v>
      </c>
      <c r="D6" s="47">
        <v>20</v>
      </c>
      <c r="E6" s="47">
        <v>14</v>
      </c>
      <c r="F6" s="47">
        <f t="shared" ref="F6:F27" si="0">SUM(B6:E6)</f>
        <v>75</v>
      </c>
      <c r="G6" s="364" t="s">
        <v>146</v>
      </c>
    </row>
    <row r="7" spans="1:7">
      <c r="A7" s="174" t="s">
        <v>205</v>
      </c>
      <c r="B7" s="47">
        <v>15</v>
      </c>
      <c r="C7" s="47">
        <v>24</v>
      </c>
      <c r="D7" s="47">
        <v>15</v>
      </c>
      <c r="E7" s="47">
        <v>23</v>
      </c>
      <c r="F7" s="47">
        <f t="shared" si="0"/>
        <v>77</v>
      </c>
      <c r="G7" s="364" t="s">
        <v>140</v>
      </c>
    </row>
    <row r="8" spans="1:7">
      <c r="A8" s="174" t="s">
        <v>206</v>
      </c>
      <c r="B8" s="47">
        <v>20</v>
      </c>
      <c r="C8" s="47">
        <v>25</v>
      </c>
      <c r="D8" s="47">
        <v>18</v>
      </c>
      <c r="E8" s="47">
        <v>16</v>
      </c>
      <c r="F8" s="47">
        <f t="shared" si="0"/>
        <v>79</v>
      </c>
      <c r="G8" s="364" t="s">
        <v>145</v>
      </c>
    </row>
    <row r="9" spans="1:7">
      <c r="A9" s="174" t="s">
        <v>207</v>
      </c>
      <c r="B9" s="47">
        <v>18</v>
      </c>
      <c r="C9" s="47">
        <v>20</v>
      </c>
      <c r="D9" s="47">
        <v>20</v>
      </c>
      <c r="E9" s="47">
        <v>18</v>
      </c>
      <c r="F9" s="47">
        <f t="shared" si="0"/>
        <v>76</v>
      </c>
      <c r="G9" s="364" t="s">
        <v>145</v>
      </c>
    </row>
    <row r="10" spans="1:7">
      <c r="A10" s="174" t="s">
        <v>208</v>
      </c>
      <c r="B10" s="47">
        <v>24</v>
      </c>
      <c r="C10" s="47">
        <v>20</v>
      </c>
      <c r="D10" s="47">
        <v>23</v>
      </c>
      <c r="E10" s="47">
        <v>15</v>
      </c>
      <c r="F10" s="47">
        <f t="shared" si="0"/>
        <v>82</v>
      </c>
      <c r="G10" s="364" t="s">
        <v>140</v>
      </c>
    </row>
    <row r="11" spans="1:7">
      <c r="A11" s="174" t="s">
        <v>209</v>
      </c>
      <c r="B11" s="47">
        <v>25</v>
      </c>
      <c r="C11" s="47">
        <v>15</v>
      </c>
      <c r="D11" s="47">
        <v>15</v>
      </c>
      <c r="E11" s="47">
        <v>19</v>
      </c>
      <c r="F11" s="47">
        <f t="shared" si="0"/>
        <v>74</v>
      </c>
      <c r="G11" s="364" t="s">
        <v>141</v>
      </c>
    </row>
    <row r="12" spans="1:7">
      <c r="A12" s="174" t="s">
        <v>210</v>
      </c>
      <c r="B12" s="47">
        <v>20</v>
      </c>
      <c r="C12" s="47">
        <v>18</v>
      </c>
      <c r="D12" s="47">
        <v>20</v>
      </c>
      <c r="E12" s="47">
        <v>10</v>
      </c>
      <c r="F12" s="47">
        <f t="shared" si="0"/>
        <v>68</v>
      </c>
      <c r="G12" s="364" t="s">
        <v>140</v>
      </c>
    </row>
    <row r="13" spans="1:7">
      <c r="A13" s="174" t="s">
        <v>211</v>
      </c>
      <c r="B13" s="47">
        <v>20</v>
      </c>
      <c r="C13" s="47">
        <v>20</v>
      </c>
      <c r="D13" s="47">
        <v>18</v>
      </c>
      <c r="E13" s="47">
        <v>25</v>
      </c>
      <c r="F13" s="47">
        <f t="shared" si="0"/>
        <v>83</v>
      </c>
      <c r="G13" s="364" t="s">
        <v>140</v>
      </c>
    </row>
    <row r="14" spans="1:7">
      <c r="A14" s="174" t="s">
        <v>66</v>
      </c>
      <c r="B14" s="47">
        <v>15</v>
      </c>
      <c r="C14" s="47">
        <v>23</v>
      </c>
      <c r="D14" s="47">
        <v>24</v>
      </c>
      <c r="E14" s="47">
        <v>20</v>
      </c>
      <c r="F14" s="47">
        <f t="shared" si="0"/>
        <v>82</v>
      </c>
      <c r="G14" s="364" t="s">
        <v>146</v>
      </c>
    </row>
    <row r="15" spans="1:7">
      <c r="A15" s="174" t="s">
        <v>212</v>
      </c>
      <c r="B15" s="47">
        <v>18</v>
      </c>
      <c r="C15" s="47">
        <v>15</v>
      </c>
      <c r="D15" s="47">
        <v>25</v>
      </c>
      <c r="E15" s="47">
        <v>15</v>
      </c>
      <c r="F15" s="47">
        <f t="shared" si="0"/>
        <v>73</v>
      </c>
      <c r="G15" s="364" t="s">
        <v>146</v>
      </c>
    </row>
    <row r="16" spans="1:7">
      <c r="A16" s="174" t="s">
        <v>213</v>
      </c>
      <c r="B16" s="47">
        <v>19</v>
      </c>
      <c r="C16" s="47">
        <v>20</v>
      </c>
      <c r="D16" s="47">
        <v>15</v>
      </c>
      <c r="E16" s="47">
        <v>18</v>
      </c>
      <c r="F16" s="47">
        <f t="shared" si="0"/>
        <v>72</v>
      </c>
      <c r="G16" s="364" t="s">
        <v>145</v>
      </c>
    </row>
    <row r="17" spans="1:7">
      <c r="A17" s="174" t="s">
        <v>214</v>
      </c>
      <c r="B17" s="47">
        <v>14</v>
      </c>
      <c r="C17" s="47">
        <v>18</v>
      </c>
      <c r="D17" s="47">
        <v>20</v>
      </c>
      <c r="E17" s="47">
        <v>20</v>
      </c>
      <c r="F17" s="47">
        <f t="shared" si="0"/>
        <v>72</v>
      </c>
      <c r="G17" s="364" t="s">
        <v>144</v>
      </c>
    </row>
    <row r="18" spans="1:7">
      <c r="A18" s="174" t="s">
        <v>215</v>
      </c>
      <c r="B18" s="47">
        <v>20</v>
      </c>
      <c r="C18" s="47">
        <v>24</v>
      </c>
      <c r="D18" s="47">
        <v>10</v>
      </c>
      <c r="E18" s="47">
        <v>15</v>
      </c>
      <c r="F18" s="47">
        <f t="shared" si="0"/>
        <v>69</v>
      </c>
      <c r="G18" s="364" t="s">
        <v>144</v>
      </c>
    </row>
    <row r="19" spans="1:7">
      <c r="A19" s="174" t="s">
        <v>216</v>
      </c>
      <c r="B19" s="47">
        <v>23</v>
      </c>
      <c r="C19" s="47">
        <v>25</v>
      </c>
      <c r="D19" s="47">
        <v>20</v>
      </c>
      <c r="E19" s="47">
        <v>19</v>
      </c>
      <c r="F19" s="47">
        <f t="shared" si="0"/>
        <v>87</v>
      </c>
      <c r="G19" s="364" t="s">
        <v>143</v>
      </c>
    </row>
    <row r="20" spans="1:7">
      <c r="A20" s="174" t="s">
        <v>217</v>
      </c>
      <c r="B20" s="47">
        <v>24</v>
      </c>
      <c r="C20" s="47">
        <v>15</v>
      </c>
      <c r="D20" s="47">
        <v>14</v>
      </c>
      <c r="E20" s="47">
        <v>14</v>
      </c>
      <c r="F20" s="47">
        <f t="shared" si="0"/>
        <v>67</v>
      </c>
      <c r="G20" s="364" t="s">
        <v>143</v>
      </c>
    </row>
    <row r="21" spans="1:7">
      <c r="A21" s="174" t="s">
        <v>218</v>
      </c>
      <c r="B21" s="47">
        <v>20</v>
      </c>
      <c r="C21" s="47">
        <v>20</v>
      </c>
      <c r="D21" s="47">
        <v>23</v>
      </c>
      <c r="E21" s="47">
        <v>11</v>
      </c>
      <c r="F21" s="47">
        <f t="shared" si="0"/>
        <v>74</v>
      </c>
      <c r="G21" s="364" t="s">
        <v>141</v>
      </c>
    </row>
    <row r="22" spans="1:7">
      <c r="A22" s="174" t="s">
        <v>219</v>
      </c>
      <c r="B22" s="47">
        <v>14</v>
      </c>
      <c r="C22" s="47">
        <v>14</v>
      </c>
      <c r="D22" s="47">
        <v>16</v>
      </c>
      <c r="E22" s="47">
        <v>20</v>
      </c>
      <c r="F22" s="47">
        <f t="shared" si="0"/>
        <v>64</v>
      </c>
      <c r="G22" s="364" t="s">
        <v>140</v>
      </c>
    </row>
    <row r="23" spans="1:7">
      <c r="A23" s="174" t="s">
        <v>220</v>
      </c>
      <c r="B23" s="47">
        <v>20</v>
      </c>
      <c r="C23" s="47">
        <v>20</v>
      </c>
      <c r="D23" s="47">
        <v>18</v>
      </c>
      <c r="E23" s="47">
        <v>20</v>
      </c>
      <c r="F23" s="47">
        <f t="shared" si="0"/>
        <v>78</v>
      </c>
      <c r="G23" s="364" t="s">
        <v>141</v>
      </c>
    </row>
    <row r="24" spans="1:7">
      <c r="A24" s="174" t="s">
        <v>142</v>
      </c>
      <c r="B24" s="47">
        <v>18</v>
      </c>
      <c r="C24" s="47">
        <v>23</v>
      </c>
      <c r="D24" s="47">
        <v>15</v>
      </c>
      <c r="E24" s="47">
        <v>14</v>
      </c>
      <c r="F24" s="47">
        <f t="shared" si="0"/>
        <v>70</v>
      </c>
      <c r="G24" s="364" t="s">
        <v>139</v>
      </c>
    </row>
    <row r="25" spans="1:7">
      <c r="A25" s="174" t="s">
        <v>204</v>
      </c>
      <c r="B25" s="47">
        <v>21</v>
      </c>
      <c r="C25" s="47">
        <v>24</v>
      </c>
      <c r="D25" s="47">
        <v>20</v>
      </c>
      <c r="E25" s="47">
        <v>23</v>
      </c>
      <c r="F25" s="47">
        <f t="shared" si="0"/>
        <v>88</v>
      </c>
      <c r="G25" s="364" t="s">
        <v>140</v>
      </c>
    </row>
    <row r="26" spans="1:7">
      <c r="A26" s="174" t="s">
        <v>207</v>
      </c>
      <c r="B26" s="47">
        <v>18</v>
      </c>
      <c r="C26" s="47">
        <v>20</v>
      </c>
      <c r="D26" s="47">
        <v>14</v>
      </c>
      <c r="E26" s="47">
        <v>15</v>
      </c>
      <c r="F26" s="47">
        <f t="shared" si="0"/>
        <v>67</v>
      </c>
      <c r="G26" s="364" t="s">
        <v>139</v>
      </c>
    </row>
    <row r="27" spans="1:7" ht="17.25" thickBot="1">
      <c r="A27" s="175" t="s">
        <v>208</v>
      </c>
      <c r="B27" s="176">
        <v>15</v>
      </c>
      <c r="C27" s="176">
        <v>15</v>
      </c>
      <c r="D27" s="176">
        <v>11</v>
      </c>
      <c r="E27" s="176">
        <v>20</v>
      </c>
      <c r="F27" s="176">
        <f t="shared" si="0"/>
        <v>61</v>
      </c>
      <c r="G27" s="365" t="s">
        <v>138</v>
      </c>
    </row>
  </sheetData>
  <mergeCells count="6">
    <mergeCell ref="G3:G4"/>
    <mergeCell ref="A1:F1"/>
    <mergeCell ref="A3:A4"/>
    <mergeCell ref="B3:C3"/>
    <mergeCell ref="D3:E3"/>
    <mergeCell ref="F3:F4"/>
  </mergeCells>
  <phoneticPr fontId="1" type="noConversion"/>
  <conditionalFormatting sqref="A5:G27">
    <cfRule type="expression" dxfId="0" priority="2">
      <formula>#REF!&lt;=2000-1-1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22"/>
  <sheetViews>
    <sheetView workbookViewId="0">
      <selection activeCell="E11" sqref="E11"/>
    </sheetView>
  </sheetViews>
  <sheetFormatPr defaultRowHeight="16.5"/>
  <sheetData>
    <row r="1" spans="1:6" ht="26.25">
      <c r="A1" s="570" t="s">
        <v>221</v>
      </c>
      <c r="B1" s="570"/>
      <c r="C1" s="570"/>
      <c r="D1" s="570"/>
      <c r="E1" s="570"/>
      <c r="F1" s="570"/>
    </row>
    <row r="2" spans="1:6" ht="17.25" thickBot="1">
      <c r="A2" s="177"/>
      <c r="B2" s="177"/>
      <c r="C2" s="177"/>
      <c r="D2" s="177"/>
      <c r="E2" s="177"/>
      <c r="F2" s="177"/>
    </row>
    <row r="3" spans="1:6" ht="21" customHeight="1" thickBot="1">
      <c r="A3" s="178" t="s">
        <v>92</v>
      </c>
      <c r="B3" s="179" t="s">
        <v>222</v>
      </c>
      <c r="C3" s="179" t="s">
        <v>223</v>
      </c>
      <c r="D3" s="179" t="s">
        <v>224</v>
      </c>
      <c r="E3" s="179" t="s">
        <v>225</v>
      </c>
      <c r="F3" s="180" t="s">
        <v>226</v>
      </c>
    </row>
    <row r="4" spans="1:6">
      <c r="A4" s="181" t="s">
        <v>205</v>
      </c>
      <c r="B4" s="182">
        <v>80</v>
      </c>
      <c r="C4" s="182">
        <v>46</v>
      </c>
      <c r="D4" s="182">
        <v>95</v>
      </c>
      <c r="E4" s="182">
        <f t="shared" ref="E4:E22" si="0">SUM(B4:D4)</f>
        <v>221</v>
      </c>
      <c r="F4" s="183">
        <f t="shared" ref="F4:F22" si="1">AVERAGE(B4:D4)</f>
        <v>73.666666666666671</v>
      </c>
    </row>
    <row r="5" spans="1:6">
      <c r="A5" s="184" t="s">
        <v>205</v>
      </c>
      <c r="B5" s="185">
        <v>50</v>
      </c>
      <c r="C5" s="185">
        <v>70</v>
      </c>
      <c r="D5" s="185">
        <v>75</v>
      </c>
      <c r="E5" s="185">
        <f t="shared" si="0"/>
        <v>195</v>
      </c>
      <c r="F5" s="186">
        <f t="shared" si="1"/>
        <v>65</v>
      </c>
    </row>
    <row r="6" spans="1:6">
      <c r="A6" s="184" t="s">
        <v>212</v>
      </c>
      <c r="B6" s="185">
        <v>85</v>
      </c>
      <c r="C6" s="185">
        <v>70</v>
      </c>
      <c r="D6" s="185">
        <v>65</v>
      </c>
      <c r="E6" s="185">
        <f t="shared" si="0"/>
        <v>220</v>
      </c>
      <c r="F6" s="186">
        <f t="shared" si="1"/>
        <v>73.333333333333329</v>
      </c>
    </row>
    <row r="7" spans="1:6">
      <c r="A7" s="184" t="s">
        <v>209</v>
      </c>
      <c r="B7" s="185">
        <v>46</v>
      </c>
      <c r="C7" s="185">
        <v>85</v>
      </c>
      <c r="D7" s="185">
        <v>80</v>
      </c>
      <c r="E7" s="185">
        <f t="shared" si="0"/>
        <v>211</v>
      </c>
      <c r="F7" s="186">
        <f t="shared" si="1"/>
        <v>70.333333333333329</v>
      </c>
    </row>
    <row r="8" spans="1:6">
      <c r="A8" s="187" t="s">
        <v>210</v>
      </c>
      <c r="B8" s="185">
        <v>80</v>
      </c>
      <c r="C8" s="185">
        <v>65</v>
      </c>
      <c r="D8" s="185">
        <v>90</v>
      </c>
      <c r="E8" s="185">
        <f t="shared" si="0"/>
        <v>235</v>
      </c>
      <c r="F8" s="186">
        <f t="shared" si="1"/>
        <v>78.333333333333329</v>
      </c>
    </row>
    <row r="9" spans="1:6">
      <c r="A9" s="184" t="s">
        <v>204</v>
      </c>
      <c r="B9" s="185">
        <v>65</v>
      </c>
      <c r="C9" s="185">
        <v>95</v>
      </c>
      <c r="D9" s="185">
        <v>90</v>
      </c>
      <c r="E9" s="185">
        <f t="shared" si="0"/>
        <v>250</v>
      </c>
      <c r="F9" s="186">
        <f t="shared" si="1"/>
        <v>83.333333333333329</v>
      </c>
    </row>
    <row r="10" spans="1:6">
      <c r="A10" s="184" t="s">
        <v>204</v>
      </c>
      <c r="B10" s="185">
        <v>98</v>
      </c>
      <c r="C10" s="185">
        <v>78</v>
      </c>
      <c r="D10" s="185">
        <v>40</v>
      </c>
      <c r="E10" s="185">
        <f t="shared" si="0"/>
        <v>216</v>
      </c>
      <c r="F10" s="186">
        <f t="shared" si="1"/>
        <v>72</v>
      </c>
    </row>
    <row r="11" spans="1:6">
      <c r="A11" s="184" t="s">
        <v>208</v>
      </c>
      <c r="B11" s="185">
        <v>95</v>
      </c>
      <c r="C11" s="185">
        <v>95</v>
      </c>
      <c r="D11" s="185">
        <v>100</v>
      </c>
      <c r="E11" s="185">
        <f t="shared" si="0"/>
        <v>290</v>
      </c>
      <c r="F11" s="186">
        <f t="shared" si="1"/>
        <v>96.666666666666671</v>
      </c>
    </row>
    <row r="12" spans="1:6">
      <c r="A12" s="184" t="s">
        <v>208</v>
      </c>
      <c r="B12" s="185">
        <v>78</v>
      </c>
      <c r="C12" s="185">
        <v>75</v>
      </c>
      <c r="D12" s="185">
        <v>46</v>
      </c>
      <c r="E12" s="185">
        <f t="shared" si="0"/>
        <v>199</v>
      </c>
      <c r="F12" s="186">
        <f t="shared" si="1"/>
        <v>66.333333333333329</v>
      </c>
    </row>
    <row r="13" spans="1:6">
      <c r="A13" s="184" t="s">
        <v>218</v>
      </c>
      <c r="B13" s="185">
        <v>95</v>
      </c>
      <c r="C13" s="185">
        <v>75</v>
      </c>
      <c r="D13" s="185">
        <v>70</v>
      </c>
      <c r="E13" s="185">
        <f t="shared" si="0"/>
        <v>240</v>
      </c>
      <c r="F13" s="186">
        <f t="shared" si="1"/>
        <v>80</v>
      </c>
    </row>
    <row r="14" spans="1:6">
      <c r="A14" s="184" t="s">
        <v>207</v>
      </c>
      <c r="B14" s="185">
        <v>89</v>
      </c>
      <c r="C14" s="185">
        <v>90</v>
      </c>
      <c r="D14" s="185">
        <v>78</v>
      </c>
      <c r="E14" s="185">
        <f t="shared" si="0"/>
        <v>257</v>
      </c>
      <c r="F14" s="186">
        <f t="shared" si="1"/>
        <v>85.666666666666671</v>
      </c>
    </row>
    <row r="15" spans="1:6">
      <c r="A15" s="184" t="s">
        <v>207</v>
      </c>
      <c r="B15" s="185">
        <v>45</v>
      </c>
      <c r="C15" s="185">
        <v>40</v>
      </c>
      <c r="D15" s="185">
        <v>50</v>
      </c>
      <c r="E15" s="185">
        <f t="shared" si="0"/>
        <v>135</v>
      </c>
      <c r="F15" s="186">
        <f t="shared" si="1"/>
        <v>45</v>
      </c>
    </row>
    <row r="16" spans="1:6">
      <c r="A16" s="187" t="s">
        <v>219</v>
      </c>
      <c r="B16" s="185">
        <v>70</v>
      </c>
      <c r="C16" s="185">
        <v>85</v>
      </c>
      <c r="D16" s="185">
        <v>78</v>
      </c>
      <c r="E16" s="185">
        <f t="shared" si="0"/>
        <v>233</v>
      </c>
      <c r="F16" s="186">
        <f t="shared" si="1"/>
        <v>77.666666666666671</v>
      </c>
    </row>
    <row r="17" spans="1:6">
      <c r="A17" s="184" t="s">
        <v>217</v>
      </c>
      <c r="B17" s="185">
        <v>40</v>
      </c>
      <c r="C17" s="185">
        <v>90</v>
      </c>
      <c r="D17" s="185">
        <v>95</v>
      </c>
      <c r="E17" s="185">
        <f t="shared" si="0"/>
        <v>225</v>
      </c>
      <c r="F17" s="186">
        <f t="shared" si="1"/>
        <v>75</v>
      </c>
    </row>
    <row r="18" spans="1:6">
      <c r="A18" s="184" t="s">
        <v>214</v>
      </c>
      <c r="B18" s="185">
        <v>75</v>
      </c>
      <c r="C18" s="185">
        <v>78</v>
      </c>
      <c r="D18" s="185">
        <v>95</v>
      </c>
      <c r="E18" s="185">
        <f t="shared" si="0"/>
        <v>248</v>
      </c>
      <c r="F18" s="186">
        <f t="shared" si="1"/>
        <v>82.666666666666671</v>
      </c>
    </row>
    <row r="19" spans="1:6">
      <c r="A19" s="184" t="s">
        <v>206</v>
      </c>
      <c r="B19" s="185">
        <v>56</v>
      </c>
      <c r="C19" s="185">
        <v>80</v>
      </c>
      <c r="D19" s="185">
        <v>70</v>
      </c>
      <c r="E19" s="185">
        <f t="shared" si="0"/>
        <v>206</v>
      </c>
      <c r="F19" s="186">
        <f t="shared" si="1"/>
        <v>68.666666666666671</v>
      </c>
    </row>
    <row r="20" spans="1:6">
      <c r="A20" s="184" t="s">
        <v>206</v>
      </c>
      <c r="B20" s="185">
        <v>45</v>
      </c>
      <c r="C20" s="185">
        <v>65</v>
      </c>
      <c r="D20" s="185">
        <v>85</v>
      </c>
      <c r="E20" s="185">
        <f t="shared" si="0"/>
        <v>195</v>
      </c>
      <c r="F20" s="186">
        <f t="shared" si="1"/>
        <v>65</v>
      </c>
    </row>
    <row r="21" spans="1:6">
      <c r="A21" s="187" t="s">
        <v>66</v>
      </c>
      <c r="B21" s="185">
        <v>75</v>
      </c>
      <c r="C21" s="185">
        <v>95</v>
      </c>
      <c r="D21" s="185">
        <v>85</v>
      </c>
      <c r="E21" s="185">
        <f t="shared" si="0"/>
        <v>255</v>
      </c>
      <c r="F21" s="186">
        <f t="shared" si="1"/>
        <v>85</v>
      </c>
    </row>
    <row r="22" spans="1:6" ht="17.25" thickBot="1">
      <c r="A22" s="188" t="s">
        <v>142</v>
      </c>
      <c r="B22" s="189">
        <v>85</v>
      </c>
      <c r="C22" s="189">
        <v>89</v>
      </c>
      <c r="D22" s="189">
        <v>70</v>
      </c>
      <c r="E22" s="189">
        <f t="shared" si="0"/>
        <v>244</v>
      </c>
      <c r="F22" s="190">
        <f t="shared" si="1"/>
        <v>81.333333333333329</v>
      </c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21"/>
  <sheetViews>
    <sheetView workbookViewId="0">
      <selection activeCell="E11" sqref="E11"/>
    </sheetView>
  </sheetViews>
  <sheetFormatPr defaultRowHeight="16.5"/>
  <cols>
    <col min="4" max="4" width="22.625" customWidth="1"/>
  </cols>
  <sheetData>
    <row r="1" spans="1:4" ht="20.25">
      <c r="A1" s="571" t="s">
        <v>227</v>
      </c>
      <c r="B1" s="571"/>
      <c r="C1" s="571"/>
      <c r="D1" s="571"/>
    </row>
    <row r="2" spans="1:4" ht="17.25" thickBot="1"/>
    <row r="3" spans="1:4" ht="17.25" thickBot="1">
      <c r="A3" s="191" t="s">
        <v>111</v>
      </c>
      <c r="B3" s="192" t="s">
        <v>228</v>
      </c>
      <c r="C3" s="192" t="s">
        <v>229</v>
      </c>
      <c r="D3" s="193" t="s">
        <v>230</v>
      </c>
    </row>
    <row r="4" spans="1:4">
      <c r="A4" s="194" t="s">
        <v>231</v>
      </c>
      <c r="B4" s="195">
        <v>3000</v>
      </c>
      <c r="C4" s="195">
        <v>2631</v>
      </c>
      <c r="D4" s="196">
        <f t="shared" ref="D4:D21" si="0">B4-C4</f>
        <v>369</v>
      </c>
    </row>
    <row r="5" spans="1:4">
      <c r="A5" s="197" t="s">
        <v>232</v>
      </c>
      <c r="B5" s="198">
        <v>3200</v>
      </c>
      <c r="C5" s="198">
        <v>3200</v>
      </c>
      <c r="D5" s="199">
        <f t="shared" si="0"/>
        <v>0</v>
      </c>
    </row>
    <row r="6" spans="1:4">
      <c r="A6" s="197" t="s">
        <v>233</v>
      </c>
      <c r="B6" s="198">
        <v>2000</v>
      </c>
      <c r="C6" s="198">
        <v>1560</v>
      </c>
      <c r="D6" s="199">
        <f t="shared" si="0"/>
        <v>440</v>
      </c>
    </row>
    <row r="7" spans="1:4">
      <c r="A7" s="197" t="s">
        <v>234</v>
      </c>
      <c r="B7" s="198">
        <v>1200</v>
      </c>
      <c r="C7" s="198">
        <v>1100</v>
      </c>
      <c r="D7" s="199">
        <f t="shared" si="0"/>
        <v>100</v>
      </c>
    </row>
    <row r="8" spans="1:4">
      <c r="A8" s="197" t="s">
        <v>235</v>
      </c>
      <c r="B8" s="198">
        <v>2500</v>
      </c>
      <c r="C8" s="198">
        <v>2015</v>
      </c>
      <c r="D8" s="199">
        <f t="shared" si="0"/>
        <v>485</v>
      </c>
    </row>
    <row r="9" spans="1:4">
      <c r="A9" s="197" t="s">
        <v>236</v>
      </c>
      <c r="B9" s="198">
        <v>1500</v>
      </c>
      <c r="C9" s="198">
        <v>1355</v>
      </c>
      <c r="D9" s="199">
        <f t="shared" si="0"/>
        <v>145</v>
      </c>
    </row>
    <row r="10" spans="1:4">
      <c r="A10" s="197" t="s">
        <v>237</v>
      </c>
      <c r="B10" s="198">
        <v>3000</v>
      </c>
      <c r="C10" s="198">
        <v>2452</v>
      </c>
      <c r="D10" s="199">
        <f t="shared" si="0"/>
        <v>548</v>
      </c>
    </row>
    <row r="11" spans="1:4">
      <c r="A11" s="197" t="s">
        <v>238</v>
      </c>
      <c r="B11" s="198">
        <v>1800</v>
      </c>
      <c r="C11" s="198">
        <v>1520</v>
      </c>
      <c r="D11" s="199">
        <f t="shared" si="0"/>
        <v>280</v>
      </c>
    </row>
    <row r="12" spans="1:4">
      <c r="A12" s="197" t="s">
        <v>239</v>
      </c>
      <c r="B12" s="198">
        <v>600</v>
      </c>
      <c r="C12" s="198">
        <v>540</v>
      </c>
      <c r="D12" s="199">
        <f t="shared" si="0"/>
        <v>60</v>
      </c>
    </row>
    <row r="13" spans="1:4">
      <c r="A13" s="197" t="s">
        <v>240</v>
      </c>
      <c r="B13" s="198">
        <v>4000</v>
      </c>
      <c r="C13" s="198">
        <v>2500</v>
      </c>
      <c r="D13" s="199">
        <v>1500</v>
      </c>
    </row>
    <row r="14" spans="1:4">
      <c r="A14" s="197" t="s">
        <v>241</v>
      </c>
      <c r="B14" s="198">
        <v>3000</v>
      </c>
      <c r="C14" s="198">
        <v>2800</v>
      </c>
      <c r="D14" s="199">
        <f t="shared" si="0"/>
        <v>200</v>
      </c>
    </row>
    <row r="15" spans="1:4">
      <c r="A15" s="197" t="s">
        <v>242</v>
      </c>
      <c r="B15" s="198">
        <v>2000</v>
      </c>
      <c r="C15" s="198">
        <v>1250</v>
      </c>
      <c r="D15" s="199">
        <f t="shared" si="0"/>
        <v>750</v>
      </c>
    </row>
    <row r="16" spans="1:4">
      <c r="A16" s="197" t="s">
        <v>243</v>
      </c>
      <c r="B16" s="198">
        <v>1200</v>
      </c>
      <c r="C16" s="198">
        <v>1100</v>
      </c>
      <c r="D16" s="199">
        <f t="shared" si="0"/>
        <v>100</v>
      </c>
    </row>
    <row r="17" spans="1:4">
      <c r="A17" s="197" t="s">
        <v>244</v>
      </c>
      <c r="B17" s="198">
        <v>2400</v>
      </c>
      <c r="C17" s="198">
        <v>1800</v>
      </c>
      <c r="D17" s="199">
        <f t="shared" si="0"/>
        <v>600</v>
      </c>
    </row>
    <row r="18" spans="1:4">
      <c r="A18" s="197" t="s">
        <v>245</v>
      </c>
      <c r="B18" s="198">
        <v>1500</v>
      </c>
      <c r="C18" s="198">
        <v>1355</v>
      </c>
      <c r="D18" s="199">
        <f t="shared" si="0"/>
        <v>145</v>
      </c>
    </row>
    <row r="19" spans="1:4">
      <c r="A19" s="197" t="s">
        <v>246</v>
      </c>
      <c r="B19" s="198">
        <v>3000</v>
      </c>
      <c r="C19" s="198">
        <v>2010</v>
      </c>
      <c r="D19" s="199">
        <f t="shared" si="0"/>
        <v>990</v>
      </c>
    </row>
    <row r="20" spans="1:4">
      <c r="A20" s="197" t="s">
        <v>247</v>
      </c>
      <c r="B20" s="198">
        <v>2500</v>
      </c>
      <c r="C20" s="198">
        <v>1500</v>
      </c>
      <c r="D20" s="199">
        <f t="shared" si="0"/>
        <v>1000</v>
      </c>
    </row>
    <row r="21" spans="1:4" ht="17.25" thickBot="1">
      <c r="A21" s="200" t="s">
        <v>248</v>
      </c>
      <c r="B21" s="201">
        <v>1000</v>
      </c>
      <c r="C21" s="201">
        <v>540</v>
      </c>
      <c r="D21" s="202">
        <f t="shared" si="0"/>
        <v>460</v>
      </c>
    </row>
  </sheetData>
  <mergeCells count="1">
    <mergeCell ref="A1:D1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14"/>
  <sheetViews>
    <sheetView workbookViewId="0">
      <selection activeCell="E11" sqref="E11"/>
    </sheetView>
  </sheetViews>
  <sheetFormatPr defaultRowHeight="16.5"/>
  <cols>
    <col min="1" max="3" width="9" style="46"/>
    <col min="4" max="4" width="9" style="46" customWidth="1"/>
    <col min="5" max="16384" width="9" style="46"/>
  </cols>
  <sheetData>
    <row r="1" spans="1:4" ht="20.25">
      <c r="A1" s="572" t="s">
        <v>249</v>
      </c>
      <c r="B1" s="572"/>
      <c r="C1" s="572"/>
      <c r="D1" s="572"/>
    </row>
    <row r="2" spans="1:4" ht="17.25" thickBot="1"/>
    <row r="3" spans="1:4" ht="17.25" thickBot="1">
      <c r="A3" s="203" t="s">
        <v>111</v>
      </c>
      <c r="B3" s="204" t="s">
        <v>228</v>
      </c>
      <c r="C3" s="204" t="s">
        <v>229</v>
      </c>
      <c r="D3" s="205" t="s">
        <v>250</v>
      </c>
    </row>
    <row r="4" spans="1:4">
      <c r="A4" s="206" t="s">
        <v>232</v>
      </c>
      <c r="B4" s="207">
        <v>3200</v>
      </c>
      <c r="C4" s="207">
        <v>3100</v>
      </c>
      <c r="D4" s="208">
        <f t="shared" ref="D4:D14" si="0">C4/B4</f>
        <v>0.96875</v>
      </c>
    </row>
    <row r="5" spans="1:4">
      <c r="A5" s="209" t="s">
        <v>237</v>
      </c>
      <c r="B5" s="198">
        <v>3000</v>
      </c>
      <c r="C5" s="198">
        <v>2000</v>
      </c>
      <c r="D5" s="210">
        <f t="shared" si="0"/>
        <v>0.66666666666666663</v>
      </c>
    </row>
    <row r="6" spans="1:4">
      <c r="A6" s="209" t="s">
        <v>231</v>
      </c>
      <c r="B6" s="198">
        <v>3000</v>
      </c>
      <c r="C6" s="198">
        <v>2631</v>
      </c>
      <c r="D6" s="210">
        <f t="shared" si="0"/>
        <v>0.877</v>
      </c>
    </row>
    <row r="7" spans="1:4">
      <c r="A7" s="209" t="s">
        <v>235</v>
      </c>
      <c r="B7" s="198">
        <v>2500</v>
      </c>
      <c r="C7" s="198">
        <v>2015</v>
      </c>
      <c r="D7" s="210">
        <f t="shared" si="0"/>
        <v>0.80600000000000005</v>
      </c>
    </row>
    <row r="8" spans="1:4">
      <c r="A8" s="209" t="s">
        <v>251</v>
      </c>
      <c r="B8" s="198">
        <v>2300</v>
      </c>
      <c r="C8" s="198">
        <v>1100</v>
      </c>
      <c r="D8" s="210">
        <f t="shared" si="0"/>
        <v>0.47826086956521741</v>
      </c>
    </row>
    <row r="9" spans="1:4">
      <c r="A9" s="209" t="s">
        <v>233</v>
      </c>
      <c r="B9" s="198">
        <v>2000</v>
      </c>
      <c r="C9" s="198">
        <v>1670</v>
      </c>
      <c r="D9" s="210">
        <f t="shared" si="0"/>
        <v>0.83499999999999996</v>
      </c>
    </row>
    <row r="10" spans="1:4">
      <c r="A10" s="209" t="s">
        <v>252</v>
      </c>
      <c r="B10" s="198">
        <v>1800</v>
      </c>
      <c r="C10" s="198">
        <v>1100</v>
      </c>
      <c r="D10" s="210">
        <f t="shared" si="0"/>
        <v>0.61111111111111116</v>
      </c>
    </row>
    <row r="11" spans="1:4">
      <c r="A11" s="209" t="s">
        <v>253</v>
      </c>
      <c r="B11" s="198">
        <v>1700</v>
      </c>
      <c r="C11" s="198">
        <v>900</v>
      </c>
      <c r="D11" s="210">
        <f t="shared" si="0"/>
        <v>0.52941176470588236</v>
      </c>
    </row>
    <row r="12" spans="1:4">
      <c r="A12" s="209" t="s">
        <v>254</v>
      </c>
      <c r="B12" s="198">
        <v>1600</v>
      </c>
      <c r="C12" s="198">
        <v>1100</v>
      </c>
      <c r="D12" s="210">
        <f t="shared" si="0"/>
        <v>0.6875</v>
      </c>
    </row>
    <row r="13" spans="1:4">
      <c r="A13" s="209" t="s">
        <v>236</v>
      </c>
      <c r="B13" s="198">
        <v>1400</v>
      </c>
      <c r="C13" s="198">
        <v>1190</v>
      </c>
      <c r="D13" s="210">
        <f t="shared" si="0"/>
        <v>0.85</v>
      </c>
    </row>
    <row r="14" spans="1:4" ht="17.25" thickBot="1">
      <c r="A14" s="211" t="s">
        <v>255</v>
      </c>
      <c r="B14" s="212">
        <v>600</v>
      </c>
      <c r="C14" s="212">
        <v>550</v>
      </c>
      <c r="D14" s="213">
        <f t="shared" si="0"/>
        <v>0.91666666666666663</v>
      </c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9"/>
  <sheetViews>
    <sheetView workbookViewId="0">
      <selection activeCell="E11" sqref="E11"/>
    </sheetView>
  </sheetViews>
  <sheetFormatPr defaultRowHeight="16.5"/>
  <cols>
    <col min="1" max="1" width="5" style="46" customWidth="1"/>
    <col min="2" max="2" width="15.125" style="46" customWidth="1"/>
    <col min="3" max="4" width="9" style="46"/>
    <col min="5" max="5" width="11.25" style="46" customWidth="1"/>
    <col min="6" max="7" width="9" style="46"/>
    <col min="8" max="8" width="10.25" style="46" customWidth="1"/>
    <col min="9" max="16384" width="9" style="46"/>
  </cols>
  <sheetData>
    <row r="1" spans="1:6" ht="39" customHeight="1" thickBot="1">
      <c r="A1" s="573" t="s">
        <v>256</v>
      </c>
      <c r="B1" s="573"/>
      <c r="C1" s="573"/>
      <c r="D1" s="574"/>
      <c r="E1" s="573"/>
      <c r="F1" s="573"/>
    </row>
    <row r="2" spans="1:6">
      <c r="A2" s="214" t="s">
        <v>257</v>
      </c>
      <c r="B2" s="215" t="s">
        <v>258</v>
      </c>
      <c r="C2" s="216" t="s">
        <v>259</v>
      </c>
      <c r="D2" s="216" t="s">
        <v>260</v>
      </c>
      <c r="E2" s="216" t="s">
        <v>261</v>
      </c>
      <c r="F2" s="217" t="s">
        <v>262</v>
      </c>
    </row>
    <row r="3" spans="1:6">
      <c r="A3" s="218">
        <v>1</v>
      </c>
      <c r="B3" s="219" t="s">
        <v>170</v>
      </c>
      <c r="C3" s="220">
        <v>450</v>
      </c>
      <c r="D3" s="221">
        <v>40</v>
      </c>
      <c r="E3" s="222">
        <v>9.7600000000000006E-2</v>
      </c>
      <c r="F3" s="223">
        <v>9930140</v>
      </c>
    </row>
    <row r="4" spans="1:6">
      <c r="A4" s="218">
        <v>2</v>
      </c>
      <c r="B4" s="219" t="s">
        <v>263</v>
      </c>
      <c r="C4" s="220">
        <v>345</v>
      </c>
      <c r="D4" s="221">
        <v>35</v>
      </c>
      <c r="E4" s="222">
        <v>-9.2100000000000001E-2</v>
      </c>
      <c r="F4" s="223">
        <v>8819750</v>
      </c>
    </row>
    <row r="5" spans="1:6">
      <c r="A5" s="218">
        <v>3</v>
      </c>
      <c r="B5" s="219" t="s">
        <v>167</v>
      </c>
      <c r="C5" s="224">
        <v>2415</v>
      </c>
      <c r="D5" s="221">
        <v>230</v>
      </c>
      <c r="E5" s="222">
        <v>0.1053</v>
      </c>
      <c r="F5" s="223">
        <v>2399492</v>
      </c>
    </row>
    <row r="6" spans="1:6">
      <c r="A6" s="218">
        <v>4</v>
      </c>
      <c r="B6" s="219" t="s">
        <v>172</v>
      </c>
      <c r="C6" s="220">
        <v>385</v>
      </c>
      <c r="D6" s="221">
        <v>0</v>
      </c>
      <c r="E6" s="222">
        <v>0</v>
      </c>
      <c r="F6" s="223">
        <v>923586</v>
      </c>
    </row>
    <row r="7" spans="1:6">
      <c r="A7" s="218">
        <v>5</v>
      </c>
      <c r="B7" s="219" t="s">
        <v>162</v>
      </c>
      <c r="C7" s="224">
        <v>1815</v>
      </c>
      <c r="D7" s="221">
        <v>105</v>
      </c>
      <c r="E7" s="222">
        <v>-5.4699999999999999E-2</v>
      </c>
      <c r="F7" s="223">
        <v>732665</v>
      </c>
    </row>
    <row r="8" spans="1:6">
      <c r="A8" s="218">
        <v>6</v>
      </c>
      <c r="B8" s="219" t="s">
        <v>166</v>
      </c>
      <c r="C8" s="224">
        <v>2875</v>
      </c>
      <c r="D8" s="221">
        <v>255</v>
      </c>
      <c r="E8" s="222">
        <v>9.7299999999999998E-2</v>
      </c>
      <c r="F8" s="223">
        <v>723500</v>
      </c>
    </row>
    <row r="9" spans="1:6">
      <c r="A9" s="218">
        <v>7</v>
      </c>
      <c r="B9" s="219" t="s">
        <v>173</v>
      </c>
      <c r="C9" s="224">
        <v>112000</v>
      </c>
      <c r="D9" s="221">
        <v>0</v>
      </c>
      <c r="E9" s="222">
        <v>1E-4</v>
      </c>
      <c r="F9" s="223">
        <v>158227</v>
      </c>
    </row>
    <row r="10" spans="1:6">
      <c r="A10" s="218">
        <v>8</v>
      </c>
      <c r="B10" s="219" t="s">
        <v>264</v>
      </c>
      <c r="C10" s="224">
        <v>1095</v>
      </c>
      <c r="D10" s="221">
        <v>185</v>
      </c>
      <c r="E10" s="222">
        <v>-0.14449999999999999</v>
      </c>
      <c r="F10" s="223">
        <v>138120</v>
      </c>
    </row>
    <row r="11" spans="1:6">
      <c r="A11" s="218">
        <v>9</v>
      </c>
      <c r="B11" s="219" t="s">
        <v>265</v>
      </c>
      <c r="C11" s="224">
        <v>3290</v>
      </c>
      <c r="D11" s="221">
        <v>270</v>
      </c>
      <c r="E11" s="222">
        <v>8.9399999999999993E-2</v>
      </c>
      <c r="F11" s="223">
        <v>94760</v>
      </c>
    </row>
    <row r="12" spans="1:6">
      <c r="A12" s="218">
        <v>10</v>
      </c>
      <c r="B12" s="219" t="s">
        <v>168</v>
      </c>
      <c r="C12" s="224">
        <v>7690</v>
      </c>
      <c r="D12" s="221">
        <v>690</v>
      </c>
      <c r="E12" s="222">
        <v>-8.2299999999999998E-2</v>
      </c>
      <c r="F12" s="223">
        <v>67700</v>
      </c>
    </row>
    <row r="13" spans="1:6">
      <c r="A13" s="218">
        <v>11</v>
      </c>
      <c r="B13" s="219" t="s">
        <v>171</v>
      </c>
      <c r="C13" s="224">
        <v>10600</v>
      </c>
      <c r="D13" s="221">
        <v>900</v>
      </c>
      <c r="E13" s="222">
        <v>-7.8299999999999995E-2</v>
      </c>
      <c r="F13" s="223">
        <v>34740</v>
      </c>
    </row>
    <row r="14" spans="1:6">
      <c r="A14" s="218">
        <v>12</v>
      </c>
      <c r="B14" s="219" t="s">
        <v>266</v>
      </c>
      <c r="C14" s="224">
        <v>3400</v>
      </c>
      <c r="D14" s="221">
        <v>0</v>
      </c>
      <c r="E14" s="222">
        <v>0</v>
      </c>
      <c r="F14" s="223">
        <v>21370</v>
      </c>
    </row>
    <row r="15" spans="1:6">
      <c r="A15" s="218">
        <v>13</v>
      </c>
      <c r="B15" s="219" t="s">
        <v>157</v>
      </c>
      <c r="C15" s="224">
        <v>17300</v>
      </c>
      <c r="D15" s="221">
        <v>0</v>
      </c>
      <c r="E15" s="222">
        <v>1E-3</v>
      </c>
      <c r="F15" s="223">
        <v>18970</v>
      </c>
    </row>
    <row r="16" spans="1:6">
      <c r="A16" s="218">
        <v>14</v>
      </c>
      <c r="B16" s="219" t="s">
        <v>163</v>
      </c>
      <c r="C16" s="224">
        <v>15000</v>
      </c>
      <c r="D16" s="221">
        <v>0</v>
      </c>
      <c r="E16" s="222">
        <v>0</v>
      </c>
      <c r="F16" s="223">
        <v>18670</v>
      </c>
    </row>
    <row r="17" spans="1:6">
      <c r="A17" s="218">
        <v>15</v>
      </c>
      <c r="B17" s="219" t="s">
        <v>160</v>
      </c>
      <c r="C17" s="224">
        <v>3600</v>
      </c>
      <c r="D17" s="221">
        <v>260</v>
      </c>
      <c r="E17" s="222">
        <v>-6.7400000000000002E-2</v>
      </c>
      <c r="F17" s="223">
        <v>16060</v>
      </c>
    </row>
    <row r="18" spans="1:6">
      <c r="A18" s="218">
        <v>16</v>
      </c>
      <c r="B18" s="219" t="s">
        <v>267</v>
      </c>
      <c r="C18" s="224">
        <v>26050</v>
      </c>
      <c r="D18" s="221">
        <v>0</v>
      </c>
      <c r="E18" s="222">
        <v>0</v>
      </c>
      <c r="F18" s="223">
        <v>9520</v>
      </c>
    </row>
    <row r="19" spans="1:6" ht="17.25" thickBot="1">
      <c r="A19" s="225">
        <v>17</v>
      </c>
      <c r="B19" s="226" t="s">
        <v>159</v>
      </c>
      <c r="C19" s="227">
        <v>1725</v>
      </c>
      <c r="D19" s="228">
        <v>210</v>
      </c>
      <c r="E19" s="229">
        <v>0.1386</v>
      </c>
      <c r="F19" s="230">
        <v>7500</v>
      </c>
    </row>
  </sheetData>
  <mergeCells count="1">
    <mergeCell ref="A1:F1"/>
  </mergeCells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M94"/>
  <sheetViews>
    <sheetView zoomScaleNormal="100" zoomScalePageLayoutView="60" workbookViewId="0">
      <selection activeCell="C10" sqref="C10"/>
    </sheetView>
  </sheetViews>
  <sheetFormatPr defaultRowHeight="13.5"/>
  <cols>
    <col min="1" max="1" width="9.75" style="366" customWidth="1"/>
    <col min="2" max="2" width="10" style="367" customWidth="1"/>
    <col min="3" max="3" width="11.875" style="367" customWidth="1"/>
    <col min="4" max="4" width="12.75" style="366" customWidth="1"/>
    <col min="5" max="5" width="12.5" style="366" customWidth="1"/>
    <col min="6" max="6" width="11.25" style="366" customWidth="1"/>
    <col min="7" max="7" width="10.125" style="366" customWidth="1"/>
    <col min="8" max="8" width="17.25" style="366" customWidth="1"/>
    <col min="9" max="9" width="10.5" style="366" customWidth="1"/>
    <col min="10" max="10" width="17.25" style="366" customWidth="1"/>
    <col min="11" max="11" width="11.5" style="366" customWidth="1"/>
    <col min="12" max="12" width="17.25" style="366" customWidth="1"/>
    <col min="13" max="13" width="15.5" style="366" customWidth="1"/>
    <col min="14" max="16384" width="9" style="366"/>
  </cols>
  <sheetData>
    <row r="1" spans="1:13" ht="31.5">
      <c r="A1" s="577" t="s">
        <v>695</v>
      </c>
      <c r="B1" s="577"/>
      <c r="C1" s="577"/>
      <c r="D1" s="577"/>
      <c r="E1" s="577"/>
      <c r="F1" s="577"/>
      <c r="G1" s="577"/>
      <c r="H1" s="577"/>
      <c r="I1" s="577"/>
      <c r="J1" s="577"/>
      <c r="K1" s="577"/>
      <c r="L1" s="577"/>
      <c r="M1" s="577"/>
    </row>
    <row r="4" spans="1:13" s="369" customFormat="1" ht="33">
      <c r="A4" s="582" t="s">
        <v>694</v>
      </c>
      <c r="B4" s="578" t="s">
        <v>693</v>
      </c>
      <c r="C4" s="578" t="s">
        <v>692</v>
      </c>
      <c r="D4" s="580" t="s">
        <v>691</v>
      </c>
      <c r="E4" s="397" t="s">
        <v>690</v>
      </c>
      <c r="F4" s="397" t="s">
        <v>689</v>
      </c>
      <c r="G4" s="396" t="s">
        <v>688</v>
      </c>
      <c r="H4" s="396" t="s">
        <v>687</v>
      </c>
      <c r="I4" s="396" t="s">
        <v>686</v>
      </c>
      <c r="J4" s="396" t="s">
        <v>685</v>
      </c>
      <c r="K4" s="396" t="s">
        <v>684</v>
      </c>
      <c r="L4" s="396" t="s">
        <v>683</v>
      </c>
      <c r="M4" s="575" t="s">
        <v>682</v>
      </c>
    </row>
    <row r="5" spans="1:13" s="369" customFormat="1" ht="15" customHeight="1">
      <c r="A5" s="583"/>
      <c r="B5" s="579"/>
      <c r="C5" s="579"/>
      <c r="D5" s="581"/>
      <c r="E5" s="395">
        <v>226</v>
      </c>
      <c r="F5" s="395">
        <v>8</v>
      </c>
      <c r="G5" s="394" t="s">
        <v>680</v>
      </c>
      <c r="H5" s="393">
        <v>0.5</v>
      </c>
      <c r="I5" s="394" t="s">
        <v>681</v>
      </c>
      <c r="J5" s="393">
        <v>1.5</v>
      </c>
      <c r="K5" s="394" t="s">
        <v>680</v>
      </c>
      <c r="L5" s="393">
        <v>1</v>
      </c>
      <c r="M5" s="576"/>
    </row>
    <row r="6" spans="1:13" s="369" customFormat="1" ht="17.25">
      <c r="A6" s="390" t="s">
        <v>679</v>
      </c>
      <c r="B6" s="389" t="s">
        <v>678</v>
      </c>
      <c r="C6" s="389" t="s">
        <v>567</v>
      </c>
      <c r="D6" s="388">
        <v>1580000</v>
      </c>
      <c r="E6" s="388">
        <f t="shared" ref="E6:E37" si="0">ROUND(D6/$E$5,0)</f>
        <v>6991</v>
      </c>
      <c r="F6" s="387">
        <f t="shared" ref="F6:F37" si="1">E6*$F$5</f>
        <v>55928</v>
      </c>
      <c r="G6" s="391">
        <v>2</v>
      </c>
      <c r="H6" s="383">
        <f t="shared" ref="H6:H37" si="2">E6*$H$5*G6</f>
        <v>6991</v>
      </c>
      <c r="I6" s="384">
        <v>1</v>
      </c>
      <c r="J6" s="383">
        <f t="shared" ref="J6:J37" si="3">F6*$J$5*I6</f>
        <v>83892</v>
      </c>
      <c r="K6" s="384">
        <v>3</v>
      </c>
      <c r="L6" s="383">
        <f t="shared" ref="L6:L37" si="4">E6*$L$5*K6</f>
        <v>20973</v>
      </c>
      <c r="M6" s="382">
        <f t="shared" ref="M6:M37" si="5">H6+J6+L6</f>
        <v>111856</v>
      </c>
    </row>
    <row r="7" spans="1:13" s="369" customFormat="1" ht="17.25">
      <c r="A7" s="390" t="s">
        <v>677</v>
      </c>
      <c r="B7" s="389" t="s">
        <v>676</v>
      </c>
      <c r="C7" s="389" t="s">
        <v>645</v>
      </c>
      <c r="D7" s="388">
        <v>1580000</v>
      </c>
      <c r="E7" s="388">
        <f t="shared" si="0"/>
        <v>6991</v>
      </c>
      <c r="F7" s="387">
        <f t="shared" si="1"/>
        <v>55928</v>
      </c>
      <c r="G7" s="391"/>
      <c r="H7" s="383">
        <f t="shared" si="2"/>
        <v>0</v>
      </c>
      <c r="I7" s="384"/>
      <c r="J7" s="383">
        <f t="shared" si="3"/>
        <v>0</v>
      </c>
      <c r="K7" s="384">
        <v>2</v>
      </c>
      <c r="L7" s="383">
        <f t="shared" si="4"/>
        <v>13982</v>
      </c>
      <c r="M7" s="382">
        <f t="shared" si="5"/>
        <v>13982</v>
      </c>
    </row>
    <row r="8" spans="1:13" s="369" customFormat="1" ht="17.25">
      <c r="A8" s="390" t="s">
        <v>675</v>
      </c>
      <c r="B8" s="389" t="s">
        <v>674</v>
      </c>
      <c r="C8" s="389" t="s">
        <v>567</v>
      </c>
      <c r="D8" s="388">
        <v>2100000</v>
      </c>
      <c r="E8" s="388">
        <f t="shared" si="0"/>
        <v>9292</v>
      </c>
      <c r="F8" s="387">
        <f t="shared" si="1"/>
        <v>74336</v>
      </c>
      <c r="G8" s="391"/>
      <c r="H8" s="383">
        <f t="shared" si="2"/>
        <v>0</v>
      </c>
      <c r="I8" s="384">
        <v>4</v>
      </c>
      <c r="J8" s="383">
        <f t="shared" si="3"/>
        <v>446016</v>
      </c>
      <c r="K8" s="384">
        <v>1</v>
      </c>
      <c r="L8" s="383">
        <f t="shared" si="4"/>
        <v>9292</v>
      </c>
      <c r="M8" s="382">
        <f t="shared" si="5"/>
        <v>455308</v>
      </c>
    </row>
    <row r="9" spans="1:13" s="369" customFormat="1" ht="17.25">
      <c r="A9" s="390" t="s">
        <v>673</v>
      </c>
      <c r="B9" s="389" t="s">
        <v>672</v>
      </c>
      <c r="C9" s="389" t="s">
        <v>567</v>
      </c>
      <c r="D9" s="388">
        <v>1200000</v>
      </c>
      <c r="E9" s="388">
        <f t="shared" si="0"/>
        <v>5310</v>
      </c>
      <c r="F9" s="387">
        <f t="shared" si="1"/>
        <v>42480</v>
      </c>
      <c r="G9" s="391">
        <v>2</v>
      </c>
      <c r="H9" s="383">
        <f t="shared" si="2"/>
        <v>5310</v>
      </c>
      <c r="I9" s="384"/>
      <c r="J9" s="383">
        <f t="shared" si="3"/>
        <v>0</v>
      </c>
      <c r="K9" s="384"/>
      <c r="L9" s="383">
        <f t="shared" si="4"/>
        <v>0</v>
      </c>
      <c r="M9" s="382">
        <f t="shared" si="5"/>
        <v>5310</v>
      </c>
    </row>
    <row r="10" spans="1:13" s="369" customFormat="1" ht="17.25">
      <c r="A10" s="390" t="s">
        <v>671</v>
      </c>
      <c r="B10" s="389" t="s">
        <v>670</v>
      </c>
      <c r="C10" s="389" t="s">
        <v>638</v>
      </c>
      <c r="D10" s="388">
        <v>1850000</v>
      </c>
      <c r="E10" s="388">
        <f t="shared" si="0"/>
        <v>8186</v>
      </c>
      <c r="F10" s="387">
        <f t="shared" si="1"/>
        <v>65488</v>
      </c>
      <c r="G10" s="391"/>
      <c r="H10" s="383">
        <f t="shared" si="2"/>
        <v>0</v>
      </c>
      <c r="I10" s="384"/>
      <c r="J10" s="383">
        <f t="shared" si="3"/>
        <v>0</v>
      </c>
      <c r="K10" s="384">
        <v>3</v>
      </c>
      <c r="L10" s="383">
        <f t="shared" si="4"/>
        <v>24558</v>
      </c>
      <c r="M10" s="382">
        <f t="shared" si="5"/>
        <v>24558</v>
      </c>
    </row>
    <row r="11" spans="1:13" s="369" customFormat="1" ht="17.25">
      <c r="A11" s="390" t="s">
        <v>669</v>
      </c>
      <c r="B11" s="389" t="s">
        <v>668</v>
      </c>
      <c r="C11" s="389" t="s">
        <v>564</v>
      </c>
      <c r="D11" s="388">
        <v>1580000</v>
      </c>
      <c r="E11" s="388">
        <f t="shared" si="0"/>
        <v>6991</v>
      </c>
      <c r="F11" s="387">
        <f t="shared" si="1"/>
        <v>55928</v>
      </c>
      <c r="G11" s="391"/>
      <c r="H11" s="383">
        <f t="shared" si="2"/>
        <v>0</v>
      </c>
      <c r="I11" s="384">
        <v>2</v>
      </c>
      <c r="J11" s="383">
        <f t="shared" si="3"/>
        <v>167784</v>
      </c>
      <c r="K11" s="384">
        <v>1</v>
      </c>
      <c r="L11" s="383">
        <f t="shared" si="4"/>
        <v>6991</v>
      </c>
      <c r="M11" s="382">
        <f t="shared" si="5"/>
        <v>174775</v>
      </c>
    </row>
    <row r="12" spans="1:13" s="369" customFormat="1" ht="17.25">
      <c r="A12" s="390" t="s">
        <v>667</v>
      </c>
      <c r="B12" s="389" t="s">
        <v>666</v>
      </c>
      <c r="C12" s="389" t="s">
        <v>561</v>
      </c>
      <c r="D12" s="388">
        <v>2300000</v>
      </c>
      <c r="E12" s="388">
        <f t="shared" si="0"/>
        <v>10177</v>
      </c>
      <c r="F12" s="387">
        <f t="shared" si="1"/>
        <v>81416</v>
      </c>
      <c r="G12" s="391">
        <v>3</v>
      </c>
      <c r="H12" s="383">
        <f t="shared" si="2"/>
        <v>15265.5</v>
      </c>
      <c r="I12" s="384">
        <v>2</v>
      </c>
      <c r="J12" s="383">
        <f t="shared" si="3"/>
        <v>244248</v>
      </c>
      <c r="K12" s="384"/>
      <c r="L12" s="383">
        <f t="shared" si="4"/>
        <v>0</v>
      </c>
      <c r="M12" s="382">
        <f t="shared" si="5"/>
        <v>259513.5</v>
      </c>
    </row>
    <row r="13" spans="1:13" s="369" customFormat="1" ht="17.25">
      <c r="A13" s="390" t="s">
        <v>665</v>
      </c>
      <c r="B13" s="389" t="s">
        <v>664</v>
      </c>
      <c r="C13" s="389" t="s">
        <v>631</v>
      </c>
      <c r="D13" s="388">
        <v>1450000</v>
      </c>
      <c r="E13" s="388">
        <f t="shared" si="0"/>
        <v>6416</v>
      </c>
      <c r="F13" s="387">
        <f t="shared" si="1"/>
        <v>51328</v>
      </c>
      <c r="G13" s="391">
        <v>2</v>
      </c>
      <c r="H13" s="383">
        <f t="shared" si="2"/>
        <v>6416</v>
      </c>
      <c r="I13" s="384"/>
      <c r="J13" s="383">
        <f t="shared" si="3"/>
        <v>0</v>
      </c>
      <c r="K13" s="384">
        <v>2</v>
      </c>
      <c r="L13" s="383">
        <f t="shared" si="4"/>
        <v>12832</v>
      </c>
      <c r="M13" s="382">
        <f t="shared" si="5"/>
        <v>19248</v>
      </c>
    </row>
    <row r="14" spans="1:13" s="369" customFormat="1" ht="17.25">
      <c r="A14" s="390" t="s">
        <v>663</v>
      </c>
      <c r="B14" s="389" t="s">
        <v>142</v>
      </c>
      <c r="C14" s="389" t="s">
        <v>626</v>
      </c>
      <c r="D14" s="388">
        <v>1580000</v>
      </c>
      <c r="E14" s="388">
        <f t="shared" si="0"/>
        <v>6991</v>
      </c>
      <c r="F14" s="387">
        <f t="shared" si="1"/>
        <v>55928</v>
      </c>
      <c r="G14" s="391"/>
      <c r="H14" s="383">
        <f t="shared" si="2"/>
        <v>0</v>
      </c>
      <c r="I14" s="384"/>
      <c r="J14" s="383">
        <f t="shared" si="3"/>
        <v>0</v>
      </c>
      <c r="K14" s="384"/>
      <c r="L14" s="383">
        <f t="shared" si="4"/>
        <v>0</v>
      </c>
      <c r="M14" s="382">
        <f t="shared" si="5"/>
        <v>0</v>
      </c>
    </row>
    <row r="15" spans="1:13" s="369" customFormat="1" ht="17.25">
      <c r="A15" s="390" t="s">
        <v>662</v>
      </c>
      <c r="B15" s="389" t="s">
        <v>622</v>
      </c>
      <c r="C15" s="389" t="s">
        <v>626</v>
      </c>
      <c r="D15" s="388">
        <v>2100000</v>
      </c>
      <c r="E15" s="388">
        <f t="shared" si="0"/>
        <v>9292</v>
      </c>
      <c r="F15" s="387">
        <f t="shared" si="1"/>
        <v>74336</v>
      </c>
      <c r="G15" s="391"/>
      <c r="H15" s="383">
        <f t="shared" si="2"/>
        <v>0</v>
      </c>
      <c r="I15" s="384">
        <v>1</v>
      </c>
      <c r="J15" s="383">
        <f t="shared" si="3"/>
        <v>111504</v>
      </c>
      <c r="K15" s="384">
        <v>4</v>
      </c>
      <c r="L15" s="383">
        <f t="shared" si="4"/>
        <v>37168</v>
      </c>
      <c r="M15" s="382">
        <f t="shared" si="5"/>
        <v>148672</v>
      </c>
    </row>
    <row r="16" spans="1:13" s="369" customFormat="1" ht="17.25">
      <c r="A16" s="390" t="s">
        <v>661</v>
      </c>
      <c r="B16" s="389" t="s">
        <v>620</v>
      </c>
      <c r="C16" s="389" t="s">
        <v>624</v>
      </c>
      <c r="D16" s="388">
        <v>1200000</v>
      </c>
      <c r="E16" s="388">
        <f t="shared" si="0"/>
        <v>5310</v>
      </c>
      <c r="F16" s="387">
        <f t="shared" si="1"/>
        <v>42480</v>
      </c>
      <c r="G16" s="391">
        <v>2</v>
      </c>
      <c r="H16" s="383">
        <f t="shared" si="2"/>
        <v>5310</v>
      </c>
      <c r="I16" s="384"/>
      <c r="J16" s="383">
        <f t="shared" si="3"/>
        <v>0</v>
      </c>
      <c r="K16" s="384"/>
      <c r="L16" s="383">
        <f t="shared" si="4"/>
        <v>0</v>
      </c>
      <c r="M16" s="382">
        <f t="shared" si="5"/>
        <v>5310</v>
      </c>
    </row>
    <row r="17" spans="1:13" s="369" customFormat="1" ht="17.25">
      <c r="A17" s="390" t="s">
        <v>660</v>
      </c>
      <c r="B17" s="389" t="s">
        <v>618</v>
      </c>
      <c r="C17" s="389" t="s">
        <v>567</v>
      </c>
      <c r="D17" s="388">
        <v>1200000</v>
      </c>
      <c r="E17" s="388">
        <f t="shared" si="0"/>
        <v>5310</v>
      </c>
      <c r="F17" s="387">
        <f t="shared" si="1"/>
        <v>42480</v>
      </c>
      <c r="G17" s="391"/>
      <c r="H17" s="383">
        <f t="shared" si="2"/>
        <v>0</v>
      </c>
      <c r="I17" s="384">
        <v>3</v>
      </c>
      <c r="J17" s="383">
        <f t="shared" si="3"/>
        <v>191160</v>
      </c>
      <c r="K17" s="384">
        <v>1</v>
      </c>
      <c r="L17" s="383">
        <f t="shared" si="4"/>
        <v>5310</v>
      </c>
      <c r="M17" s="382">
        <f t="shared" si="5"/>
        <v>196470</v>
      </c>
    </row>
    <row r="18" spans="1:13" s="369" customFormat="1" ht="17.25">
      <c r="A18" s="390" t="s">
        <v>659</v>
      </c>
      <c r="B18" s="389" t="s">
        <v>616</v>
      </c>
      <c r="C18" s="389" t="s">
        <v>564</v>
      </c>
      <c r="D18" s="388">
        <v>1850000</v>
      </c>
      <c r="E18" s="388">
        <f t="shared" si="0"/>
        <v>8186</v>
      </c>
      <c r="F18" s="387">
        <f t="shared" si="1"/>
        <v>65488</v>
      </c>
      <c r="G18" s="391">
        <v>4</v>
      </c>
      <c r="H18" s="383">
        <f t="shared" si="2"/>
        <v>16372</v>
      </c>
      <c r="I18" s="384"/>
      <c r="J18" s="383">
        <f t="shared" si="3"/>
        <v>0</v>
      </c>
      <c r="K18" s="384">
        <v>1</v>
      </c>
      <c r="L18" s="383">
        <f t="shared" si="4"/>
        <v>8186</v>
      </c>
      <c r="M18" s="382">
        <f t="shared" si="5"/>
        <v>24558</v>
      </c>
    </row>
    <row r="19" spans="1:13" s="369" customFormat="1" ht="17.25">
      <c r="A19" s="390" t="s">
        <v>658</v>
      </c>
      <c r="B19" s="389" t="s">
        <v>657</v>
      </c>
      <c r="C19" s="389" t="s">
        <v>561</v>
      </c>
      <c r="D19" s="388">
        <v>2100000</v>
      </c>
      <c r="E19" s="388">
        <f t="shared" si="0"/>
        <v>9292</v>
      </c>
      <c r="F19" s="387">
        <f t="shared" si="1"/>
        <v>74336</v>
      </c>
      <c r="G19" s="391"/>
      <c r="H19" s="383">
        <f t="shared" si="2"/>
        <v>0</v>
      </c>
      <c r="I19" s="384">
        <v>5</v>
      </c>
      <c r="J19" s="383">
        <f t="shared" si="3"/>
        <v>557520</v>
      </c>
      <c r="K19" s="384"/>
      <c r="L19" s="383">
        <f t="shared" si="4"/>
        <v>0</v>
      </c>
      <c r="M19" s="382">
        <f t="shared" si="5"/>
        <v>557520</v>
      </c>
    </row>
    <row r="20" spans="1:13" s="369" customFormat="1" ht="17.25">
      <c r="A20" s="390" t="s">
        <v>656</v>
      </c>
      <c r="B20" s="389" t="s">
        <v>655</v>
      </c>
      <c r="C20" s="389" t="s">
        <v>558</v>
      </c>
      <c r="D20" s="388">
        <v>1580000</v>
      </c>
      <c r="E20" s="388">
        <f t="shared" si="0"/>
        <v>6991</v>
      </c>
      <c r="F20" s="387">
        <f t="shared" si="1"/>
        <v>55928</v>
      </c>
      <c r="G20" s="391"/>
      <c r="H20" s="383">
        <f t="shared" si="2"/>
        <v>0</v>
      </c>
      <c r="I20" s="384"/>
      <c r="J20" s="383">
        <f t="shared" si="3"/>
        <v>0</v>
      </c>
      <c r="K20" s="384"/>
      <c r="L20" s="383">
        <f t="shared" si="4"/>
        <v>0</v>
      </c>
      <c r="M20" s="382">
        <f t="shared" si="5"/>
        <v>0</v>
      </c>
    </row>
    <row r="21" spans="1:13" s="369" customFormat="1" ht="17.25">
      <c r="A21" s="390" t="s">
        <v>654</v>
      </c>
      <c r="B21" s="392" t="s">
        <v>653</v>
      </c>
      <c r="C21" s="392" t="s">
        <v>555</v>
      </c>
      <c r="D21" s="388">
        <v>2100000</v>
      </c>
      <c r="E21" s="388">
        <f t="shared" si="0"/>
        <v>9292</v>
      </c>
      <c r="F21" s="387">
        <f t="shared" si="1"/>
        <v>74336</v>
      </c>
      <c r="G21" s="391">
        <v>2</v>
      </c>
      <c r="H21" s="383">
        <f t="shared" si="2"/>
        <v>9292</v>
      </c>
      <c r="I21" s="384">
        <v>1</v>
      </c>
      <c r="J21" s="383">
        <f t="shared" si="3"/>
        <v>111504</v>
      </c>
      <c r="K21" s="384">
        <v>2</v>
      </c>
      <c r="L21" s="383">
        <f t="shared" si="4"/>
        <v>18584</v>
      </c>
      <c r="M21" s="382">
        <f t="shared" si="5"/>
        <v>139380</v>
      </c>
    </row>
    <row r="22" spans="1:13" s="369" customFormat="1" ht="17.25">
      <c r="A22" s="390" t="s">
        <v>652</v>
      </c>
      <c r="B22" s="392" t="s">
        <v>651</v>
      </c>
      <c r="C22" s="392" t="s">
        <v>650</v>
      </c>
      <c r="D22" s="388">
        <v>1200000</v>
      </c>
      <c r="E22" s="388">
        <f t="shared" si="0"/>
        <v>5310</v>
      </c>
      <c r="F22" s="387">
        <f t="shared" si="1"/>
        <v>42480</v>
      </c>
      <c r="G22" s="391">
        <v>1</v>
      </c>
      <c r="H22" s="383">
        <f t="shared" si="2"/>
        <v>2655</v>
      </c>
      <c r="I22" s="384"/>
      <c r="J22" s="383">
        <f t="shared" si="3"/>
        <v>0</v>
      </c>
      <c r="K22" s="384">
        <v>2</v>
      </c>
      <c r="L22" s="383">
        <f t="shared" si="4"/>
        <v>10620</v>
      </c>
      <c r="M22" s="382">
        <f t="shared" si="5"/>
        <v>13275</v>
      </c>
    </row>
    <row r="23" spans="1:13" s="369" customFormat="1" ht="17.25">
      <c r="A23" s="390" t="s">
        <v>649</v>
      </c>
      <c r="B23" s="392" t="s">
        <v>648</v>
      </c>
      <c r="C23" s="389" t="s">
        <v>567</v>
      </c>
      <c r="D23" s="388">
        <v>1850000</v>
      </c>
      <c r="E23" s="388">
        <f t="shared" si="0"/>
        <v>8186</v>
      </c>
      <c r="F23" s="387">
        <f t="shared" si="1"/>
        <v>65488</v>
      </c>
      <c r="G23" s="391"/>
      <c r="H23" s="383">
        <f t="shared" si="2"/>
        <v>0</v>
      </c>
      <c r="I23" s="384">
        <v>2</v>
      </c>
      <c r="J23" s="383">
        <f t="shared" si="3"/>
        <v>196464</v>
      </c>
      <c r="K23" s="384"/>
      <c r="L23" s="383">
        <f t="shared" si="4"/>
        <v>0</v>
      </c>
      <c r="M23" s="382">
        <f t="shared" si="5"/>
        <v>196464</v>
      </c>
    </row>
    <row r="24" spans="1:13" s="369" customFormat="1" ht="17.25">
      <c r="A24" s="390" t="s">
        <v>647</v>
      </c>
      <c r="B24" s="389" t="s">
        <v>646</v>
      </c>
      <c r="C24" s="389" t="s">
        <v>645</v>
      </c>
      <c r="D24" s="388">
        <v>1580000</v>
      </c>
      <c r="E24" s="388">
        <f t="shared" si="0"/>
        <v>6991</v>
      </c>
      <c r="F24" s="387">
        <f t="shared" si="1"/>
        <v>55928</v>
      </c>
      <c r="G24" s="391">
        <v>3</v>
      </c>
      <c r="H24" s="383">
        <f t="shared" si="2"/>
        <v>10486.5</v>
      </c>
      <c r="I24" s="384">
        <v>1</v>
      </c>
      <c r="J24" s="383">
        <f t="shared" si="3"/>
        <v>83892</v>
      </c>
      <c r="K24" s="384"/>
      <c r="L24" s="383">
        <f t="shared" si="4"/>
        <v>0</v>
      </c>
      <c r="M24" s="382">
        <f t="shared" si="5"/>
        <v>94378.5</v>
      </c>
    </row>
    <row r="25" spans="1:13" s="369" customFormat="1" ht="17.25">
      <c r="A25" s="390" t="s">
        <v>644</v>
      </c>
      <c r="B25" s="389" t="s">
        <v>643</v>
      </c>
      <c r="C25" s="389" t="s">
        <v>567</v>
      </c>
      <c r="D25" s="388">
        <v>2100000</v>
      </c>
      <c r="E25" s="388">
        <f t="shared" si="0"/>
        <v>9292</v>
      </c>
      <c r="F25" s="387">
        <f t="shared" si="1"/>
        <v>74336</v>
      </c>
      <c r="G25" s="391">
        <v>3</v>
      </c>
      <c r="H25" s="383">
        <f t="shared" si="2"/>
        <v>13938</v>
      </c>
      <c r="I25" s="384"/>
      <c r="J25" s="383">
        <f t="shared" si="3"/>
        <v>0</v>
      </c>
      <c r="K25" s="384">
        <v>4</v>
      </c>
      <c r="L25" s="383">
        <f t="shared" si="4"/>
        <v>37168</v>
      </c>
      <c r="M25" s="382">
        <f t="shared" si="5"/>
        <v>51106</v>
      </c>
    </row>
    <row r="26" spans="1:13" s="369" customFormat="1" ht="17.25">
      <c r="A26" s="390" t="s">
        <v>642</v>
      </c>
      <c r="B26" s="389" t="s">
        <v>641</v>
      </c>
      <c r="C26" s="389" t="s">
        <v>567</v>
      </c>
      <c r="D26" s="388">
        <v>1450000</v>
      </c>
      <c r="E26" s="388">
        <f t="shared" si="0"/>
        <v>6416</v>
      </c>
      <c r="F26" s="387">
        <f t="shared" si="1"/>
        <v>51328</v>
      </c>
      <c r="G26" s="391"/>
      <c r="H26" s="383">
        <f t="shared" si="2"/>
        <v>0</v>
      </c>
      <c r="I26" s="384">
        <v>3</v>
      </c>
      <c r="J26" s="383">
        <f t="shared" si="3"/>
        <v>230976</v>
      </c>
      <c r="K26" s="384">
        <v>3</v>
      </c>
      <c r="L26" s="383">
        <f t="shared" si="4"/>
        <v>19248</v>
      </c>
      <c r="M26" s="382">
        <f t="shared" si="5"/>
        <v>250224</v>
      </c>
    </row>
    <row r="27" spans="1:13" s="369" customFormat="1" ht="17.25">
      <c r="A27" s="390" t="s">
        <v>640</v>
      </c>
      <c r="B27" s="389" t="s">
        <v>639</v>
      </c>
      <c r="C27" s="389" t="s">
        <v>638</v>
      </c>
      <c r="D27" s="388">
        <v>1580000</v>
      </c>
      <c r="E27" s="388">
        <f t="shared" si="0"/>
        <v>6991</v>
      </c>
      <c r="F27" s="387">
        <f t="shared" si="1"/>
        <v>55928</v>
      </c>
      <c r="G27" s="391">
        <v>3</v>
      </c>
      <c r="H27" s="383">
        <f t="shared" si="2"/>
        <v>10486.5</v>
      </c>
      <c r="I27" s="384">
        <v>4</v>
      </c>
      <c r="J27" s="383">
        <f t="shared" si="3"/>
        <v>335568</v>
      </c>
      <c r="K27" s="384"/>
      <c r="L27" s="383">
        <f t="shared" si="4"/>
        <v>0</v>
      </c>
      <c r="M27" s="382">
        <f t="shared" si="5"/>
        <v>346054.5</v>
      </c>
    </row>
    <row r="28" spans="1:13" s="369" customFormat="1" ht="17.25">
      <c r="A28" s="390" t="s">
        <v>637</v>
      </c>
      <c r="B28" s="389" t="s">
        <v>636</v>
      </c>
      <c r="C28" s="389" t="s">
        <v>564</v>
      </c>
      <c r="D28" s="388">
        <v>2100000</v>
      </c>
      <c r="E28" s="388">
        <f t="shared" si="0"/>
        <v>9292</v>
      </c>
      <c r="F28" s="387">
        <f t="shared" si="1"/>
        <v>74336</v>
      </c>
      <c r="G28" s="391">
        <v>1</v>
      </c>
      <c r="H28" s="383">
        <f t="shared" si="2"/>
        <v>4646</v>
      </c>
      <c r="I28" s="384"/>
      <c r="J28" s="383">
        <f t="shared" si="3"/>
        <v>0</v>
      </c>
      <c r="K28" s="384">
        <v>1</v>
      </c>
      <c r="L28" s="383">
        <f t="shared" si="4"/>
        <v>9292</v>
      </c>
      <c r="M28" s="382">
        <f t="shared" si="5"/>
        <v>13938</v>
      </c>
    </row>
    <row r="29" spans="1:13" s="369" customFormat="1" ht="17.25">
      <c r="A29" s="390" t="s">
        <v>635</v>
      </c>
      <c r="B29" s="389" t="s">
        <v>634</v>
      </c>
      <c r="C29" s="389" t="s">
        <v>561</v>
      </c>
      <c r="D29" s="388">
        <v>1200000</v>
      </c>
      <c r="E29" s="388">
        <f t="shared" si="0"/>
        <v>5310</v>
      </c>
      <c r="F29" s="387">
        <f t="shared" si="1"/>
        <v>42480</v>
      </c>
      <c r="G29" s="391">
        <v>4</v>
      </c>
      <c r="H29" s="383">
        <f t="shared" si="2"/>
        <v>10620</v>
      </c>
      <c r="I29" s="384">
        <v>5</v>
      </c>
      <c r="J29" s="383">
        <f t="shared" si="3"/>
        <v>318600</v>
      </c>
      <c r="K29" s="384">
        <v>2</v>
      </c>
      <c r="L29" s="383">
        <f t="shared" si="4"/>
        <v>10620</v>
      </c>
      <c r="M29" s="382">
        <f t="shared" si="5"/>
        <v>339840</v>
      </c>
    </row>
    <row r="30" spans="1:13" s="369" customFormat="1" ht="17.25">
      <c r="A30" s="390" t="s">
        <v>633</v>
      </c>
      <c r="B30" s="389" t="s">
        <v>632</v>
      </c>
      <c r="C30" s="389" t="s">
        <v>631</v>
      </c>
      <c r="D30" s="388">
        <v>1250000</v>
      </c>
      <c r="E30" s="388">
        <f t="shared" si="0"/>
        <v>5531</v>
      </c>
      <c r="F30" s="387">
        <f t="shared" si="1"/>
        <v>44248</v>
      </c>
      <c r="G30" s="391">
        <v>2</v>
      </c>
      <c r="H30" s="383">
        <f t="shared" si="2"/>
        <v>5531</v>
      </c>
      <c r="I30" s="384"/>
      <c r="J30" s="383">
        <f t="shared" si="3"/>
        <v>0</v>
      </c>
      <c r="K30" s="384">
        <v>2</v>
      </c>
      <c r="L30" s="383">
        <f t="shared" si="4"/>
        <v>11062</v>
      </c>
      <c r="M30" s="382">
        <f t="shared" si="5"/>
        <v>16593</v>
      </c>
    </row>
    <row r="31" spans="1:13" s="369" customFormat="1" ht="17.25">
      <c r="A31" s="390" t="s">
        <v>630</v>
      </c>
      <c r="B31" s="392" t="s">
        <v>629</v>
      </c>
      <c r="C31" s="389" t="s">
        <v>626</v>
      </c>
      <c r="D31" s="388">
        <v>1850000</v>
      </c>
      <c r="E31" s="388">
        <f t="shared" si="0"/>
        <v>8186</v>
      </c>
      <c r="F31" s="387">
        <f t="shared" si="1"/>
        <v>65488</v>
      </c>
      <c r="G31" s="391"/>
      <c r="H31" s="383">
        <f t="shared" si="2"/>
        <v>0</v>
      </c>
      <c r="I31" s="384">
        <v>1</v>
      </c>
      <c r="J31" s="383">
        <f t="shared" si="3"/>
        <v>98232</v>
      </c>
      <c r="K31" s="384"/>
      <c r="L31" s="383">
        <f t="shared" si="4"/>
        <v>0</v>
      </c>
      <c r="M31" s="382">
        <f t="shared" si="5"/>
        <v>98232</v>
      </c>
    </row>
    <row r="32" spans="1:13" s="369" customFormat="1" ht="17.25">
      <c r="A32" s="390" t="s">
        <v>628</v>
      </c>
      <c r="B32" s="392" t="s">
        <v>627</v>
      </c>
      <c r="C32" s="389" t="s">
        <v>626</v>
      </c>
      <c r="D32" s="388">
        <v>2100000</v>
      </c>
      <c r="E32" s="388">
        <f t="shared" si="0"/>
        <v>9292</v>
      </c>
      <c r="F32" s="387">
        <f t="shared" si="1"/>
        <v>74336</v>
      </c>
      <c r="G32" s="391"/>
      <c r="H32" s="383">
        <f t="shared" si="2"/>
        <v>0</v>
      </c>
      <c r="I32" s="384"/>
      <c r="J32" s="383">
        <f t="shared" si="3"/>
        <v>0</v>
      </c>
      <c r="K32" s="384"/>
      <c r="L32" s="383">
        <f t="shared" si="4"/>
        <v>0</v>
      </c>
      <c r="M32" s="382">
        <f t="shared" si="5"/>
        <v>0</v>
      </c>
    </row>
    <row r="33" spans="1:13" s="369" customFormat="1" ht="17.25">
      <c r="A33" s="390" t="s">
        <v>625</v>
      </c>
      <c r="B33" s="389" t="s">
        <v>142</v>
      </c>
      <c r="C33" s="389" t="s">
        <v>624</v>
      </c>
      <c r="D33" s="388">
        <v>1580000</v>
      </c>
      <c r="E33" s="388">
        <f t="shared" si="0"/>
        <v>6991</v>
      </c>
      <c r="F33" s="387">
        <f t="shared" si="1"/>
        <v>55928</v>
      </c>
      <c r="G33" s="391">
        <v>2</v>
      </c>
      <c r="H33" s="383">
        <f t="shared" si="2"/>
        <v>6991</v>
      </c>
      <c r="I33" s="384">
        <v>3</v>
      </c>
      <c r="J33" s="383">
        <f t="shared" si="3"/>
        <v>251676</v>
      </c>
      <c r="K33" s="384">
        <v>3</v>
      </c>
      <c r="L33" s="383">
        <f t="shared" si="4"/>
        <v>20973</v>
      </c>
      <c r="M33" s="382">
        <f t="shared" si="5"/>
        <v>279640</v>
      </c>
    </row>
    <row r="34" spans="1:13" s="369" customFormat="1" ht="17.25">
      <c r="A34" s="390" t="s">
        <v>623</v>
      </c>
      <c r="B34" s="389" t="s">
        <v>622</v>
      </c>
      <c r="C34" s="389" t="s">
        <v>567</v>
      </c>
      <c r="D34" s="388">
        <v>2100000</v>
      </c>
      <c r="E34" s="388">
        <f t="shared" si="0"/>
        <v>9292</v>
      </c>
      <c r="F34" s="387">
        <f t="shared" si="1"/>
        <v>74336</v>
      </c>
      <c r="G34" s="391"/>
      <c r="H34" s="383">
        <f t="shared" si="2"/>
        <v>0</v>
      </c>
      <c r="I34" s="384"/>
      <c r="J34" s="383">
        <f t="shared" si="3"/>
        <v>0</v>
      </c>
      <c r="K34" s="384">
        <v>1</v>
      </c>
      <c r="L34" s="383">
        <f t="shared" si="4"/>
        <v>9292</v>
      </c>
      <c r="M34" s="382">
        <f t="shared" si="5"/>
        <v>9292</v>
      </c>
    </row>
    <row r="35" spans="1:13" s="369" customFormat="1" ht="17.25">
      <c r="A35" s="390" t="s">
        <v>621</v>
      </c>
      <c r="B35" s="389" t="s">
        <v>620</v>
      </c>
      <c r="C35" s="389" t="s">
        <v>564</v>
      </c>
      <c r="D35" s="388">
        <v>1200000</v>
      </c>
      <c r="E35" s="388">
        <f t="shared" si="0"/>
        <v>5310</v>
      </c>
      <c r="F35" s="387">
        <f t="shared" si="1"/>
        <v>42480</v>
      </c>
      <c r="G35" s="391"/>
      <c r="H35" s="383">
        <f t="shared" si="2"/>
        <v>0</v>
      </c>
      <c r="I35" s="384">
        <v>5</v>
      </c>
      <c r="J35" s="383">
        <f t="shared" si="3"/>
        <v>318600</v>
      </c>
      <c r="K35" s="384"/>
      <c r="L35" s="383">
        <f t="shared" si="4"/>
        <v>0</v>
      </c>
      <c r="M35" s="382">
        <f t="shared" si="5"/>
        <v>318600</v>
      </c>
    </row>
    <row r="36" spans="1:13" s="369" customFormat="1" ht="17.25">
      <c r="A36" s="390" t="s">
        <v>619</v>
      </c>
      <c r="B36" s="389" t="s">
        <v>618</v>
      </c>
      <c r="C36" s="389" t="s">
        <v>561</v>
      </c>
      <c r="D36" s="388">
        <v>1850000</v>
      </c>
      <c r="E36" s="388">
        <f t="shared" si="0"/>
        <v>8186</v>
      </c>
      <c r="F36" s="387">
        <f t="shared" si="1"/>
        <v>65488</v>
      </c>
      <c r="G36" s="391">
        <v>3</v>
      </c>
      <c r="H36" s="383">
        <f t="shared" si="2"/>
        <v>12279</v>
      </c>
      <c r="I36" s="384"/>
      <c r="J36" s="383">
        <f t="shared" si="3"/>
        <v>0</v>
      </c>
      <c r="K36" s="384">
        <v>2</v>
      </c>
      <c r="L36" s="383">
        <f t="shared" si="4"/>
        <v>16372</v>
      </c>
      <c r="M36" s="382">
        <f t="shared" si="5"/>
        <v>28651</v>
      </c>
    </row>
    <row r="37" spans="1:13" s="369" customFormat="1" ht="17.25">
      <c r="A37" s="390" t="s">
        <v>617</v>
      </c>
      <c r="B37" s="389" t="s">
        <v>616</v>
      </c>
      <c r="C37" s="389" t="s">
        <v>615</v>
      </c>
      <c r="D37" s="388">
        <v>1580000</v>
      </c>
      <c r="E37" s="388">
        <f t="shared" si="0"/>
        <v>6991</v>
      </c>
      <c r="F37" s="387">
        <f t="shared" si="1"/>
        <v>55928</v>
      </c>
      <c r="G37" s="391">
        <v>2</v>
      </c>
      <c r="H37" s="383">
        <f t="shared" si="2"/>
        <v>6991</v>
      </c>
      <c r="I37" s="384">
        <v>1</v>
      </c>
      <c r="J37" s="383">
        <f t="shared" si="3"/>
        <v>83892</v>
      </c>
      <c r="K37" s="384"/>
      <c r="L37" s="383">
        <f t="shared" si="4"/>
        <v>0</v>
      </c>
      <c r="M37" s="382">
        <f t="shared" si="5"/>
        <v>90883</v>
      </c>
    </row>
    <row r="38" spans="1:13" s="369" customFormat="1" ht="17.25">
      <c r="A38" s="390" t="s">
        <v>614</v>
      </c>
      <c r="B38" s="389" t="s">
        <v>613</v>
      </c>
      <c r="C38" s="392" t="s">
        <v>612</v>
      </c>
      <c r="D38" s="388">
        <v>2100000</v>
      </c>
      <c r="E38" s="388">
        <f t="shared" ref="E38:E69" si="6">ROUND(D38/$E$5,0)</f>
        <v>9292</v>
      </c>
      <c r="F38" s="387">
        <f t="shared" ref="F38:F69" si="7">E38*$F$5</f>
        <v>74336</v>
      </c>
      <c r="G38" s="391"/>
      <c r="H38" s="383">
        <f t="shared" ref="H38:H69" si="8">E38*$H$5*G38</f>
        <v>0</v>
      </c>
      <c r="I38" s="384"/>
      <c r="J38" s="383">
        <f t="shared" ref="J38:J69" si="9">F38*$J$5*I38</f>
        <v>0</v>
      </c>
      <c r="K38" s="384">
        <v>4</v>
      </c>
      <c r="L38" s="383">
        <f t="shared" ref="L38:L69" si="10">E38*$L$5*K38</f>
        <v>37168</v>
      </c>
      <c r="M38" s="382">
        <f t="shared" ref="M38:M69" si="11">H38+J38+L38</f>
        <v>37168</v>
      </c>
    </row>
    <row r="39" spans="1:13" s="369" customFormat="1" ht="17.25">
      <c r="A39" s="390" t="s">
        <v>611</v>
      </c>
      <c r="B39" s="391" t="s">
        <v>610</v>
      </c>
      <c r="C39" s="392" t="s">
        <v>609</v>
      </c>
      <c r="D39" s="388">
        <v>1450000</v>
      </c>
      <c r="E39" s="388">
        <f t="shared" si="6"/>
        <v>6416</v>
      </c>
      <c r="F39" s="387">
        <f t="shared" si="7"/>
        <v>51328</v>
      </c>
      <c r="G39" s="391"/>
      <c r="H39" s="383">
        <f t="shared" si="8"/>
        <v>0</v>
      </c>
      <c r="I39" s="384">
        <v>2</v>
      </c>
      <c r="J39" s="383">
        <f t="shared" si="9"/>
        <v>153984</v>
      </c>
      <c r="K39" s="384"/>
      <c r="L39" s="383">
        <f t="shared" si="10"/>
        <v>0</v>
      </c>
      <c r="M39" s="382">
        <f t="shared" si="11"/>
        <v>153984</v>
      </c>
    </row>
    <row r="40" spans="1:13" s="369" customFormat="1" ht="16.5">
      <c r="A40" s="390" t="s">
        <v>608</v>
      </c>
      <c r="B40" s="391" t="s">
        <v>607</v>
      </c>
      <c r="C40" s="391" t="s">
        <v>606</v>
      </c>
      <c r="D40" s="388">
        <v>1580000</v>
      </c>
      <c r="E40" s="388">
        <f t="shared" si="6"/>
        <v>6991</v>
      </c>
      <c r="F40" s="387">
        <f t="shared" si="7"/>
        <v>55928</v>
      </c>
      <c r="G40" s="391">
        <v>2</v>
      </c>
      <c r="H40" s="383">
        <f t="shared" si="8"/>
        <v>6991</v>
      </c>
      <c r="I40" s="384">
        <v>1</v>
      </c>
      <c r="J40" s="383">
        <f t="shared" si="9"/>
        <v>83892</v>
      </c>
      <c r="K40" s="384">
        <v>1</v>
      </c>
      <c r="L40" s="383">
        <f t="shared" si="10"/>
        <v>6991</v>
      </c>
      <c r="M40" s="382">
        <f t="shared" si="11"/>
        <v>97874</v>
      </c>
    </row>
    <row r="41" spans="1:13" s="369" customFormat="1" ht="16.5">
      <c r="A41" s="390" t="s">
        <v>605</v>
      </c>
      <c r="B41" s="391" t="s">
        <v>604</v>
      </c>
      <c r="C41" s="391" t="s">
        <v>578</v>
      </c>
      <c r="D41" s="388">
        <v>2100000</v>
      </c>
      <c r="E41" s="388">
        <f t="shared" si="6"/>
        <v>9292</v>
      </c>
      <c r="F41" s="387">
        <f t="shared" si="7"/>
        <v>74336</v>
      </c>
      <c r="G41" s="391"/>
      <c r="H41" s="383">
        <f t="shared" si="8"/>
        <v>0</v>
      </c>
      <c r="I41" s="384"/>
      <c r="J41" s="383">
        <f t="shared" si="9"/>
        <v>0</v>
      </c>
      <c r="K41" s="384">
        <v>1</v>
      </c>
      <c r="L41" s="383">
        <f t="shared" si="10"/>
        <v>9292</v>
      </c>
      <c r="M41" s="382">
        <f t="shared" si="11"/>
        <v>9292</v>
      </c>
    </row>
    <row r="42" spans="1:13" s="369" customFormat="1" ht="16.5">
      <c r="A42" s="390" t="s">
        <v>603</v>
      </c>
      <c r="B42" s="391" t="s">
        <v>602</v>
      </c>
      <c r="C42" s="391" t="s">
        <v>584</v>
      </c>
      <c r="D42" s="388">
        <v>1200000</v>
      </c>
      <c r="E42" s="388">
        <f t="shared" si="6"/>
        <v>5310</v>
      </c>
      <c r="F42" s="387">
        <f t="shared" si="7"/>
        <v>42480</v>
      </c>
      <c r="G42" s="391">
        <v>4</v>
      </c>
      <c r="H42" s="383">
        <f t="shared" si="8"/>
        <v>10620</v>
      </c>
      <c r="I42" s="384">
        <v>3</v>
      </c>
      <c r="J42" s="383">
        <f t="shared" si="9"/>
        <v>191160</v>
      </c>
      <c r="K42" s="384"/>
      <c r="L42" s="383">
        <f t="shared" si="10"/>
        <v>0</v>
      </c>
      <c r="M42" s="382">
        <f t="shared" si="11"/>
        <v>201780</v>
      </c>
    </row>
    <row r="43" spans="1:13" s="369" customFormat="1" ht="16.5">
      <c r="A43" s="390" t="s">
        <v>601</v>
      </c>
      <c r="B43" s="391" t="s">
        <v>600</v>
      </c>
      <c r="C43" s="391" t="s">
        <v>581</v>
      </c>
      <c r="D43" s="388">
        <v>1200000</v>
      </c>
      <c r="E43" s="388">
        <f t="shared" si="6"/>
        <v>5310</v>
      </c>
      <c r="F43" s="387">
        <f t="shared" si="7"/>
        <v>42480</v>
      </c>
      <c r="G43" s="391"/>
      <c r="H43" s="383">
        <f t="shared" si="8"/>
        <v>0</v>
      </c>
      <c r="I43" s="384">
        <v>4</v>
      </c>
      <c r="J43" s="383">
        <f t="shared" si="9"/>
        <v>254880</v>
      </c>
      <c r="K43" s="384"/>
      <c r="L43" s="383">
        <f t="shared" si="10"/>
        <v>0</v>
      </c>
      <c r="M43" s="382">
        <f t="shared" si="11"/>
        <v>254880</v>
      </c>
    </row>
    <row r="44" spans="1:13" s="369" customFormat="1" ht="17.25">
      <c r="A44" s="390" t="s">
        <v>599</v>
      </c>
      <c r="B44" s="391" t="s">
        <v>598</v>
      </c>
      <c r="C44" s="389" t="s">
        <v>590</v>
      </c>
      <c r="D44" s="388">
        <v>1850000</v>
      </c>
      <c r="E44" s="388">
        <f t="shared" si="6"/>
        <v>8186</v>
      </c>
      <c r="F44" s="387">
        <f t="shared" si="7"/>
        <v>65488</v>
      </c>
      <c r="G44" s="391"/>
      <c r="H44" s="383">
        <f t="shared" si="8"/>
        <v>0</v>
      </c>
      <c r="I44" s="384"/>
      <c r="J44" s="383">
        <f t="shared" si="9"/>
        <v>0</v>
      </c>
      <c r="K44" s="384">
        <v>2</v>
      </c>
      <c r="L44" s="383">
        <f t="shared" si="10"/>
        <v>16372</v>
      </c>
      <c r="M44" s="382">
        <f t="shared" si="11"/>
        <v>16372</v>
      </c>
    </row>
    <row r="45" spans="1:13" s="369" customFormat="1" ht="17.25">
      <c r="A45" s="390" t="s">
        <v>597</v>
      </c>
      <c r="B45" s="391" t="s">
        <v>596</v>
      </c>
      <c r="C45" s="389" t="s">
        <v>595</v>
      </c>
      <c r="D45" s="388">
        <v>2100000</v>
      </c>
      <c r="E45" s="388">
        <f t="shared" si="6"/>
        <v>9292</v>
      </c>
      <c r="F45" s="387">
        <f t="shared" si="7"/>
        <v>74336</v>
      </c>
      <c r="G45" s="391">
        <v>2</v>
      </c>
      <c r="H45" s="383">
        <f t="shared" si="8"/>
        <v>9292</v>
      </c>
      <c r="I45" s="384">
        <v>5</v>
      </c>
      <c r="J45" s="383">
        <f t="shared" si="9"/>
        <v>557520</v>
      </c>
      <c r="K45" s="384">
        <v>2</v>
      </c>
      <c r="L45" s="383">
        <f t="shared" si="10"/>
        <v>18584</v>
      </c>
      <c r="M45" s="382">
        <f t="shared" si="11"/>
        <v>585396</v>
      </c>
    </row>
    <row r="46" spans="1:13" s="369" customFormat="1" ht="17.25">
      <c r="A46" s="390" t="s">
        <v>594</v>
      </c>
      <c r="B46" s="391" t="s">
        <v>593</v>
      </c>
      <c r="C46" s="389" t="s">
        <v>590</v>
      </c>
      <c r="D46" s="388">
        <v>1580000</v>
      </c>
      <c r="E46" s="388">
        <f t="shared" si="6"/>
        <v>6991</v>
      </c>
      <c r="F46" s="387">
        <f t="shared" si="7"/>
        <v>55928</v>
      </c>
      <c r="G46" s="391">
        <v>1</v>
      </c>
      <c r="H46" s="383">
        <f t="shared" si="8"/>
        <v>3495.5</v>
      </c>
      <c r="I46" s="385"/>
      <c r="J46" s="383">
        <f t="shared" si="9"/>
        <v>0</v>
      </c>
      <c r="K46" s="384"/>
      <c r="L46" s="383">
        <f t="shared" si="10"/>
        <v>0</v>
      </c>
      <c r="M46" s="382">
        <f t="shared" si="11"/>
        <v>3495.5</v>
      </c>
    </row>
    <row r="47" spans="1:13" s="369" customFormat="1" ht="17.25">
      <c r="A47" s="390" t="s">
        <v>592</v>
      </c>
      <c r="B47" s="391" t="s">
        <v>591</v>
      </c>
      <c r="C47" s="389" t="s">
        <v>590</v>
      </c>
      <c r="D47" s="388">
        <v>2100000</v>
      </c>
      <c r="E47" s="388">
        <f t="shared" si="6"/>
        <v>9292</v>
      </c>
      <c r="F47" s="387">
        <f t="shared" si="7"/>
        <v>74336</v>
      </c>
      <c r="G47" s="391"/>
      <c r="H47" s="383">
        <f t="shared" si="8"/>
        <v>0</v>
      </c>
      <c r="I47" s="385"/>
      <c r="J47" s="383">
        <f t="shared" si="9"/>
        <v>0</v>
      </c>
      <c r="K47" s="384"/>
      <c r="L47" s="383">
        <f t="shared" si="10"/>
        <v>0</v>
      </c>
      <c r="M47" s="382">
        <f t="shared" si="11"/>
        <v>0</v>
      </c>
    </row>
    <row r="48" spans="1:13" s="369" customFormat="1" ht="17.25">
      <c r="A48" s="390" t="s">
        <v>589</v>
      </c>
      <c r="B48" s="391" t="s">
        <v>588</v>
      </c>
      <c r="C48" s="389" t="s">
        <v>587</v>
      </c>
      <c r="D48" s="388">
        <v>1200000</v>
      </c>
      <c r="E48" s="388">
        <f t="shared" si="6"/>
        <v>5310</v>
      </c>
      <c r="F48" s="387">
        <f t="shared" si="7"/>
        <v>42480</v>
      </c>
      <c r="G48" s="391">
        <v>3</v>
      </c>
      <c r="H48" s="383">
        <f t="shared" si="8"/>
        <v>7965</v>
      </c>
      <c r="I48" s="384">
        <v>1</v>
      </c>
      <c r="J48" s="383">
        <f t="shared" si="9"/>
        <v>63720</v>
      </c>
      <c r="K48" s="384">
        <v>4</v>
      </c>
      <c r="L48" s="383">
        <f t="shared" si="10"/>
        <v>21240</v>
      </c>
      <c r="M48" s="382">
        <f t="shared" si="11"/>
        <v>92925</v>
      </c>
    </row>
    <row r="49" spans="1:13" s="369" customFormat="1" ht="17.25">
      <c r="A49" s="390" t="s">
        <v>586</v>
      </c>
      <c r="B49" s="391" t="s">
        <v>585</v>
      </c>
      <c r="C49" s="389" t="s">
        <v>584</v>
      </c>
      <c r="D49" s="388">
        <v>1850000</v>
      </c>
      <c r="E49" s="388">
        <f t="shared" si="6"/>
        <v>8186</v>
      </c>
      <c r="F49" s="387">
        <f t="shared" si="7"/>
        <v>65488</v>
      </c>
      <c r="G49" s="391">
        <v>3</v>
      </c>
      <c r="H49" s="383">
        <f t="shared" si="8"/>
        <v>12279</v>
      </c>
      <c r="I49" s="384"/>
      <c r="J49" s="383">
        <f t="shared" si="9"/>
        <v>0</v>
      </c>
      <c r="K49" s="384">
        <v>3</v>
      </c>
      <c r="L49" s="383">
        <f t="shared" si="10"/>
        <v>24558</v>
      </c>
      <c r="M49" s="382">
        <f t="shared" si="11"/>
        <v>36837</v>
      </c>
    </row>
    <row r="50" spans="1:13" s="369" customFormat="1" ht="17.25">
      <c r="A50" s="390" t="s">
        <v>583</v>
      </c>
      <c r="B50" s="391" t="s">
        <v>582</v>
      </c>
      <c r="C50" s="389" t="s">
        <v>581</v>
      </c>
      <c r="D50" s="388">
        <v>1580000</v>
      </c>
      <c r="E50" s="388">
        <f t="shared" si="6"/>
        <v>6991</v>
      </c>
      <c r="F50" s="387">
        <f t="shared" si="7"/>
        <v>55928</v>
      </c>
      <c r="G50" s="391"/>
      <c r="H50" s="383">
        <f t="shared" si="8"/>
        <v>0</v>
      </c>
      <c r="I50" s="384">
        <v>3</v>
      </c>
      <c r="J50" s="383">
        <f t="shared" si="9"/>
        <v>251676</v>
      </c>
      <c r="K50" s="384"/>
      <c r="L50" s="383">
        <f t="shared" si="10"/>
        <v>0</v>
      </c>
      <c r="M50" s="382">
        <f t="shared" si="11"/>
        <v>251676</v>
      </c>
    </row>
    <row r="51" spans="1:13" s="369" customFormat="1" ht="17.25">
      <c r="A51" s="390" t="s">
        <v>580</v>
      </c>
      <c r="B51" s="391" t="s">
        <v>579</v>
      </c>
      <c r="C51" s="389" t="s">
        <v>578</v>
      </c>
      <c r="D51" s="388">
        <v>2100000</v>
      </c>
      <c r="E51" s="388">
        <f t="shared" si="6"/>
        <v>9292</v>
      </c>
      <c r="F51" s="387">
        <f t="shared" si="7"/>
        <v>74336</v>
      </c>
      <c r="G51" s="391">
        <v>3</v>
      </c>
      <c r="H51" s="383">
        <f t="shared" si="8"/>
        <v>13938</v>
      </c>
      <c r="I51" s="384"/>
      <c r="J51" s="383">
        <f t="shared" si="9"/>
        <v>0</v>
      </c>
      <c r="K51" s="384">
        <v>1</v>
      </c>
      <c r="L51" s="383">
        <f t="shared" si="10"/>
        <v>9292</v>
      </c>
      <c r="M51" s="382">
        <f t="shared" si="11"/>
        <v>23230</v>
      </c>
    </row>
    <row r="52" spans="1:13" s="369" customFormat="1" ht="17.25">
      <c r="A52" s="390" t="s">
        <v>577</v>
      </c>
      <c r="B52" s="391" t="s">
        <v>576</v>
      </c>
      <c r="C52" s="389" t="s">
        <v>573</v>
      </c>
      <c r="D52" s="388">
        <v>1450000</v>
      </c>
      <c r="E52" s="388">
        <f t="shared" si="6"/>
        <v>6416</v>
      </c>
      <c r="F52" s="387">
        <f t="shared" si="7"/>
        <v>51328</v>
      </c>
      <c r="G52" s="391">
        <v>1</v>
      </c>
      <c r="H52" s="383">
        <f t="shared" si="8"/>
        <v>3208</v>
      </c>
      <c r="I52" s="384">
        <v>5</v>
      </c>
      <c r="J52" s="383">
        <f t="shared" si="9"/>
        <v>384960</v>
      </c>
      <c r="K52" s="384">
        <v>2</v>
      </c>
      <c r="L52" s="383">
        <f t="shared" si="10"/>
        <v>12832</v>
      </c>
      <c r="M52" s="382">
        <f t="shared" si="11"/>
        <v>401000</v>
      </c>
    </row>
    <row r="53" spans="1:13" s="369" customFormat="1" ht="17.25">
      <c r="A53" s="390" t="s">
        <v>575</v>
      </c>
      <c r="B53" s="391" t="s">
        <v>574</v>
      </c>
      <c r="C53" s="389" t="s">
        <v>573</v>
      </c>
      <c r="D53" s="388">
        <v>1580000</v>
      </c>
      <c r="E53" s="388">
        <f t="shared" si="6"/>
        <v>6991</v>
      </c>
      <c r="F53" s="387">
        <f t="shared" si="7"/>
        <v>55928</v>
      </c>
      <c r="G53" s="391">
        <v>4</v>
      </c>
      <c r="H53" s="383">
        <f t="shared" si="8"/>
        <v>13982</v>
      </c>
      <c r="I53" s="384"/>
      <c r="J53" s="383">
        <f t="shared" si="9"/>
        <v>0</v>
      </c>
      <c r="K53" s="384">
        <v>2</v>
      </c>
      <c r="L53" s="383">
        <f t="shared" si="10"/>
        <v>13982</v>
      </c>
      <c r="M53" s="382">
        <f t="shared" si="11"/>
        <v>27964</v>
      </c>
    </row>
    <row r="54" spans="1:13" s="369" customFormat="1" ht="17.25">
      <c r="A54" s="390" t="s">
        <v>572</v>
      </c>
      <c r="B54" s="391" t="s">
        <v>571</v>
      </c>
      <c r="C54" s="389" t="s">
        <v>570</v>
      </c>
      <c r="D54" s="388">
        <v>2100000</v>
      </c>
      <c r="E54" s="388">
        <f t="shared" si="6"/>
        <v>9292</v>
      </c>
      <c r="F54" s="387">
        <f t="shared" si="7"/>
        <v>74336</v>
      </c>
      <c r="G54" s="391">
        <v>2</v>
      </c>
      <c r="H54" s="383">
        <f t="shared" si="8"/>
        <v>9292</v>
      </c>
      <c r="I54" s="384">
        <v>1</v>
      </c>
      <c r="J54" s="383">
        <f t="shared" si="9"/>
        <v>111504</v>
      </c>
      <c r="K54" s="385"/>
      <c r="L54" s="383">
        <f t="shared" si="10"/>
        <v>0</v>
      </c>
      <c r="M54" s="382">
        <f t="shared" si="11"/>
        <v>120796</v>
      </c>
    </row>
    <row r="55" spans="1:13" s="369" customFormat="1" ht="17.25">
      <c r="A55" s="390" t="s">
        <v>569</v>
      </c>
      <c r="B55" s="391" t="s">
        <v>568</v>
      </c>
      <c r="C55" s="389" t="s">
        <v>567</v>
      </c>
      <c r="D55" s="388">
        <v>1200000</v>
      </c>
      <c r="E55" s="388">
        <f t="shared" si="6"/>
        <v>5310</v>
      </c>
      <c r="F55" s="387">
        <f t="shared" si="7"/>
        <v>42480</v>
      </c>
      <c r="G55" s="391"/>
      <c r="H55" s="383">
        <f t="shared" si="8"/>
        <v>0</v>
      </c>
      <c r="I55" s="384"/>
      <c r="J55" s="383">
        <f t="shared" si="9"/>
        <v>0</v>
      </c>
      <c r="K55" s="385"/>
      <c r="L55" s="383">
        <f t="shared" si="10"/>
        <v>0</v>
      </c>
      <c r="M55" s="382">
        <f t="shared" si="11"/>
        <v>0</v>
      </c>
    </row>
    <row r="56" spans="1:13" s="369" customFormat="1" ht="17.25">
      <c r="A56" s="390" t="s">
        <v>566</v>
      </c>
      <c r="B56" s="391" t="s">
        <v>565</v>
      </c>
      <c r="C56" s="389" t="s">
        <v>564</v>
      </c>
      <c r="D56" s="388">
        <v>1200000</v>
      </c>
      <c r="E56" s="388">
        <f t="shared" si="6"/>
        <v>5310</v>
      </c>
      <c r="F56" s="387">
        <f t="shared" si="7"/>
        <v>42480</v>
      </c>
      <c r="G56" s="391"/>
      <c r="H56" s="383">
        <f t="shared" si="8"/>
        <v>0</v>
      </c>
      <c r="I56" s="384">
        <v>2</v>
      </c>
      <c r="J56" s="383">
        <f t="shared" si="9"/>
        <v>127440</v>
      </c>
      <c r="K56" s="385"/>
      <c r="L56" s="383">
        <f t="shared" si="10"/>
        <v>0</v>
      </c>
      <c r="M56" s="382">
        <f t="shared" si="11"/>
        <v>127440</v>
      </c>
    </row>
    <row r="57" spans="1:13" s="369" customFormat="1" ht="17.25">
      <c r="A57" s="390" t="s">
        <v>563</v>
      </c>
      <c r="B57" s="391" t="s">
        <v>562</v>
      </c>
      <c r="C57" s="389" t="s">
        <v>561</v>
      </c>
      <c r="D57" s="388">
        <v>1850000</v>
      </c>
      <c r="E57" s="388">
        <f t="shared" si="6"/>
        <v>8186</v>
      </c>
      <c r="F57" s="387">
        <f t="shared" si="7"/>
        <v>65488</v>
      </c>
      <c r="G57" s="391">
        <v>2</v>
      </c>
      <c r="H57" s="383">
        <f t="shared" si="8"/>
        <v>8186</v>
      </c>
      <c r="I57" s="384">
        <v>1</v>
      </c>
      <c r="J57" s="383">
        <f t="shared" si="9"/>
        <v>98232</v>
      </c>
      <c r="K57" s="385"/>
      <c r="L57" s="383">
        <f t="shared" si="10"/>
        <v>0</v>
      </c>
      <c r="M57" s="382">
        <f t="shared" si="11"/>
        <v>106418</v>
      </c>
    </row>
    <row r="58" spans="1:13" s="369" customFormat="1" ht="17.25">
      <c r="A58" s="390" t="s">
        <v>560</v>
      </c>
      <c r="B58" s="386" t="s">
        <v>559</v>
      </c>
      <c r="C58" s="389" t="s">
        <v>558</v>
      </c>
      <c r="D58" s="388">
        <v>2100000</v>
      </c>
      <c r="E58" s="388">
        <f t="shared" si="6"/>
        <v>9292</v>
      </c>
      <c r="F58" s="387">
        <f t="shared" si="7"/>
        <v>74336</v>
      </c>
      <c r="G58" s="391"/>
      <c r="H58" s="383">
        <f t="shared" si="8"/>
        <v>0</v>
      </c>
      <c r="I58" s="384"/>
      <c r="J58" s="383">
        <f t="shared" si="9"/>
        <v>0</v>
      </c>
      <c r="K58" s="385"/>
      <c r="L58" s="383">
        <f t="shared" si="10"/>
        <v>0</v>
      </c>
      <c r="M58" s="382">
        <f t="shared" si="11"/>
        <v>0</v>
      </c>
    </row>
    <row r="59" spans="1:13" s="369" customFormat="1" ht="17.25">
      <c r="A59" s="390" t="s">
        <v>557</v>
      </c>
      <c r="B59" s="391" t="s">
        <v>556</v>
      </c>
      <c r="C59" s="392" t="s">
        <v>555</v>
      </c>
      <c r="D59" s="388">
        <v>1580000</v>
      </c>
      <c r="E59" s="388">
        <f t="shared" si="6"/>
        <v>6991</v>
      </c>
      <c r="F59" s="387">
        <f t="shared" si="7"/>
        <v>55928</v>
      </c>
      <c r="G59" s="391"/>
      <c r="H59" s="383">
        <f t="shared" si="8"/>
        <v>0</v>
      </c>
      <c r="I59" s="384">
        <v>3</v>
      </c>
      <c r="J59" s="383">
        <f t="shared" si="9"/>
        <v>251676</v>
      </c>
      <c r="K59" s="385"/>
      <c r="L59" s="383">
        <f t="shared" si="10"/>
        <v>0</v>
      </c>
      <c r="M59" s="382">
        <f t="shared" si="11"/>
        <v>251676</v>
      </c>
    </row>
    <row r="60" spans="1:13" s="369" customFormat="1" ht="17.25">
      <c r="A60" s="390" t="s">
        <v>554</v>
      </c>
      <c r="B60" s="391" t="s">
        <v>553</v>
      </c>
      <c r="C60" s="392" t="s">
        <v>552</v>
      </c>
      <c r="D60" s="388">
        <v>2100000</v>
      </c>
      <c r="E60" s="388">
        <f t="shared" si="6"/>
        <v>9292</v>
      </c>
      <c r="F60" s="387">
        <f t="shared" si="7"/>
        <v>74336</v>
      </c>
      <c r="G60" s="391">
        <v>3</v>
      </c>
      <c r="H60" s="383">
        <f t="shared" si="8"/>
        <v>13938</v>
      </c>
      <c r="I60" s="384">
        <v>4</v>
      </c>
      <c r="J60" s="383">
        <f t="shared" si="9"/>
        <v>446016</v>
      </c>
      <c r="K60" s="384">
        <v>3</v>
      </c>
      <c r="L60" s="383">
        <f t="shared" si="10"/>
        <v>27876</v>
      </c>
      <c r="M60" s="382">
        <f t="shared" si="11"/>
        <v>487830</v>
      </c>
    </row>
    <row r="61" spans="1:13" s="369" customFormat="1" ht="16.5">
      <c r="A61" s="390" t="s">
        <v>551</v>
      </c>
      <c r="B61" s="391" t="s">
        <v>550</v>
      </c>
      <c r="C61" s="391" t="s">
        <v>32</v>
      </c>
      <c r="D61" s="388">
        <v>1200000</v>
      </c>
      <c r="E61" s="388">
        <f t="shared" si="6"/>
        <v>5310</v>
      </c>
      <c r="F61" s="387">
        <f t="shared" si="7"/>
        <v>42480</v>
      </c>
      <c r="G61" s="391">
        <v>2</v>
      </c>
      <c r="H61" s="383">
        <f t="shared" si="8"/>
        <v>5310</v>
      </c>
      <c r="I61" s="384"/>
      <c r="J61" s="383">
        <f t="shared" si="9"/>
        <v>0</v>
      </c>
      <c r="K61" s="384">
        <v>1</v>
      </c>
      <c r="L61" s="383">
        <f t="shared" si="10"/>
        <v>5310</v>
      </c>
      <c r="M61" s="382">
        <f t="shared" si="11"/>
        <v>10620</v>
      </c>
    </row>
    <row r="62" spans="1:13" s="369" customFormat="1" ht="16.5">
      <c r="A62" s="390" t="s">
        <v>549</v>
      </c>
      <c r="B62" s="391" t="s">
        <v>548</v>
      </c>
      <c r="C62" s="391" t="s">
        <v>514</v>
      </c>
      <c r="D62" s="388">
        <v>1850000</v>
      </c>
      <c r="E62" s="388">
        <f t="shared" si="6"/>
        <v>8186</v>
      </c>
      <c r="F62" s="387">
        <f t="shared" si="7"/>
        <v>65488</v>
      </c>
      <c r="G62" s="391"/>
      <c r="H62" s="383">
        <f t="shared" si="8"/>
        <v>0</v>
      </c>
      <c r="I62" s="384">
        <v>5</v>
      </c>
      <c r="J62" s="383">
        <f t="shared" si="9"/>
        <v>491160</v>
      </c>
      <c r="K62" s="384"/>
      <c r="L62" s="383">
        <f t="shared" si="10"/>
        <v>0</v>
      </c>
      <c r="M62" s="382">
        <f t="shared" si="11"/>
        <v>491160</v>
      </c>
    </row>
    <row r="63" spans="1:13" s="369" customFormat="1" ht="16.5">
      <c r="A63" s="390" t="s">
        <v>547</v>
      </c>
      <c r="B63" s="391" t="s">
        <v>546</v>
      </c>
      <c r="C63" s="391" t="s">
        <v>490</v>
      </c>
      <c r="D63" s="388">
        <v>1580000</v>
      </c>
      <c r="E63" s="388">
        <f t="shared" si="6"/>
        <v>6991</v>
      </c>
      <c r="F63" s="387">
        <f t="shared" si="7"/>
        <v>55928</v>
      </c>
      <c r="G63" s="391"/>
      <c r="H63" s="383">
        <f t="shared" si="8"/>
        <v>0</v>
      </c>
      <c r="I63" s="385"/>
      <c r="J63" s="383">
        <f t="shared" si="9"/>
        <v>0</v>
      </c>
      <c r="K63" s="384">
        <v>2</v>
      </c>
      <c r="L63" s="383">
        <f t="shared" si="10"/>
        <v>13982</v>
      </c>
      <c r="M63" s="382">
        <f t="shared" si="11"/>
        <v>13982</v>
      </c>
    </row>
    <row r="64" spans="1:13" s="369" customFormat="1" ht="17.25">
      <c r="A64" s="390" t="s">
        <v>545</v>
      </c>
      <c r="B64" s="391" t="s">
        <v>544</v>
      </c>
      <c r="C64" s="389" t="s">
        <v>524</v>
      </c>
      <c r="D64" s="388">
        <v>2100000</v>
      </c>
      <c r="E64" s="388">
        <f t="shared" si="6"/>
        <v>9292</v>
      </c>
      <c r="F64" s="387">
        <f t="shared" si="7"/>
        <v>74336</v>
      </c>
      <c r="G64" s="391">
        <v>2</v>
      </c>
      <c r="H64" s="383">
        <f t="shared" si="8"/>
        <v>9292</v>
      </c>
      <c r="I64" s="385">
        <v>3</v>
      </c>
      <c r="J64" s="383">
        <f t="shared" si="9"/>
        <v>334512</v>
      </c>
      <c r="K64" s="384"/>
      <c r="L64" s="383">
        <f t="shared" si="10"/>
        <v>0</v>
      </c>
      <c r="M64" s="382">
        <f t="shared" si="11"/>
        <v>343804</v>
      </c>
    </row>
    <row r="65" spans="1:13" s="369" customFormat="1" ht="17.25">
      <c r="A65" s="390" t="s">
        <v>543</v>
      </c>
      <c r="B65" s="391" t="s">
        <v>542</v>
      </c>
      <c r="C65" s="389" t="s">
        <v>490</v>
      </c>
      <c r="D65" s="388">
        <v>1450000</v>
      </c>
      <c r="E65" s="388">
        <f t="shared" si="6"/>
        <v>6416</v>
      </c>
      <c r="F65" s="387">
        <f t="shared" si="7"/>
        <v>51328</v>
      </c>
      <c r="G65" s="391"/>
      <c r="H65" s="383">
        <f t="shared" si="8"/>
        <v>0</v>
      </c>
      <c r="I65" s="385"/>
      <c r="J65" s="383">
        <f t="shared" si="9"/>
        <v>0</v>
      </c>
      <c r="K65" s="384">
        <v>4</v>
      </c>
      <c r="L65" s="383">
        <f t="shared" si="10"/>
        <v>25664</v>
      </c>
      <c r="M65" s="382">
        <f t="shared" si="11"/>
        <v>25664</v>
      </c>
    </row>
    <row r="66" spans="1:13" s="369" customFormat="1" ht="17.25">
      <c r="A66" s="390" t="s">
        <v>541</v>
      </c>
      <c r="B66" s="391" t="s">
        <v>540</v>
      </c>
      <c r="C66" s="389" t="s">
        <v>490</v>
      </c>
      <c r="D66" s="388">
        <v>1580000</v>
      </c>
      <c r="E66" s="388">
        <f t="shared" si="6"/>
        <v>6991</v>
      </c>
      <c r="F66" s="387">
        <f t="shared" si="7"/>
        <v>55928</v>
      </c>
      <c r="G66" s="391">
        <v>4</v>
      </c>
      <c r="H66" s="383">
        <f t="shared" si="8"/>
        <v>13982</v>
      </c>
      <c r="I66" s="385"/>
      <c r="J66" s="383">
        <f t="shared" si="9"/>
        <v>0</v>
      </c>
      <c r="K66" s="384"/>
      <c r="L66" s="383">
        <f t="shared" si="10"/>
        <v>0</v>
      </c>
      <c r="M66" s="382">
        <f t="shared" si="11"/>
        <v>13982</v>
      </c>
    </row>
    <row r="67" spans="1:13" s="369" customFormat="1" ht="17.25">
      <c r="A67" s="390" t="s">
        <v>539</v>
      </c>
      <c r="B67" s="391" t="s">
        <v>538</v>
      </c>
      <c r="C67" s="389" t="s">
        <v>518</v>
      </c>
      <c r="D67" s="388">
        <v>2100000</v>
      </c>
      <c r="E67" s="388">
        <f t="shared" si="6"/>
        <v>9292</v>
      </c>
      <c r="F67" s="387">
        <f t="shared" si="7"/>
        <v>74336</v>
      </c>
      <c r="G67" s="391"/>
      <c r="H67" s="383">
        <f t="shared" si="8"/>
        <v>0</v>
      </c>
      <c r="I67" s="385"/>
      <c r="J67" s="383">
        <f t="shared" si="9"/>
        <v>0</v>
      </c>
      <c r="K67" s="384">
        <v>1</v>
      </c>
      <c r="L67" s="383">
        <f t="shared" si="10"/>
        <v>9292</v>
      </c>
      <c r="M67" s="382">
        <f t="shared" si="11"/>
        <v>9292</v>
      </c>
    </row>
    <row r="68" spans="1:13" s="369" customFormat="1" ht="17.25">
      <c r="A68" s="390" t="s">
        <v>537</v>
      </c>
      <c r="B68" s="391" t="s">
        <v>536</v>
      </c>
      <c r="C68" s="389" t="s">
        <v>32</v>
      </c>
      <c r="D68" s="388">
        <v>1200000</v>
      </c>
      <c r="E68" s="388">
        <f t="shared" si="6"/>
        <v>5310</v>
      </c>
      <c r="F68" s="387">
        <f t="shared" si="7"/>
        <v>42480</v>
      </c>
      <c r="G68" s="391"/>
      <c r="H68" s="383">
        <f t="shared" si="8"/>
        <v>0</v>
      </c>
      <c r="I68" s="384">
        <v>1</v>
      </c>
      <c r="J68" s="383">
        <f t="shared" si="9"/>
        <v>63720</v>
      </c>
      <c r="K68" s="384">
        <v>1</v>
      </c>
      <c r="L68" s="383">
        <f t="shared" si="10"/>
        <v>5310</v>
      </c>
      <c r="M68" s="382">
        <f t="shared" si="11"/>
        <v>69030</v>
      </c>
    </row>
    <row r="69" spans="1:13" s="369" customFormat="1" ht="16.5">
      <c r="A69" s="390" t="s">
        <v>535</v>
      </c>
      <c r="B69" s="391" t="s">
        <v>534</v>
      </c>
      <c r="C69" s="391" t="s">
        <v>490</v>
      </c>
      <c r="D69" s="388">
        <v>1200000</v>
      </c>
      <c r="E69" s="388">
        <f t="shared" si="6"/>
        <v>5310</v>
      </c>
      <c r="F69" s="387">
        <f t="shared" si="7"/>
        <v>42480</v>
      </c>
      <c r="G69" s="391">
        <v>2</v>
      </c>
      <c r="H69" s="383">
        <f t="shared" si="8"/>
        <v>5310</v>
      </c>
      <c r="I69" s="384"/>
      <c r="J69" s="383">
        <f t="shared" si="9"/>
        <v>0</v>
      </c>
      <c r="K69" s="384"/>
      <c r="L69" s="383">
        <f t="shared" si="10"/>
        <v>0</v>
      </c>
      <c r="M69" s="382">
        <f t="shared" si="11"/>
        <v>5310</v>
      </c>
    </row>
    <row r="70" spans="1:13" s="369" customFormat="1" ht="16.5">
      <c r="A70" s="390" t="s">
        <v>533</v>
      </c>
      <c r="B70" s="391" t="s">
        <v>532</v>
      </c>
      <c r="C70" s="391" t="s">
        <v>531</v>
      </c>
      <c r="D70" s="388">
        <v>1850000</v>
      </c>
      <c r="E70" s="388">
        <f t="shared" ref="E70:E89" si="12">ROUND(D70/$E$5,0)</f>
        <v>8186</v>
      </c>
      <c r="F70" s="387">
        <f t="shared" ref="F70:F89" si="13">E70*$F$5</f>
        <v>65488</v>
      </c>
      <c r="G70" s="391">
        <v>1</v>
      </c>
      <c r="H70" s="383">
        <f t="shared" ref="H70:H89" si="14">E70*$H$5*G70</f>
        <v>4093</v>
      </c>
      <c r="I70" s="384">
        <v>3</v>
      </c>
      <c r="J70" s="383">
        <f t="shared" ref="J70:J89" si="15">F70*$J$5*I70</f>
        <v>294696</v>
      </c>
      <c r="K70" s="384"/>
      <c r="L70" s="383">
        <f t="shared" ref="L70:L89" si="16">E70*$L$5*K70</f>
        <v>0</v>
      </c>
      <c r="M70" s="382">
        <f t="shared" ref="M70:M89" si="17">H70+J70+L70</f>
        <v>298789</v>
      </c>
    </row>
    <row r="71" spans="1:13" s="369" customFormat="1" ht="16.5">
      <c r="A71" s="390" t="s">
        <v>530</v>
      </c>
      <c r="B71" s="391" t="s">
        <v>529</v>
      </c>
      <c r="C71" s="391" t="s">
        <v>518</v>
      </c>
      <c r="D71" s="388">
        <v>2100000</v>
      </c>
      <c r="E71" s="388">
        <f t="shared" si="12"/>
        <v>9292</v>
      </c>
      <c r="F71" s="387">
        <f t="shared" si="13"/>
        <v>74336</v>
      </c>
      <c r="G71" s="391"/>
      <c r="H71" s="383">
        <f t="shared" si="14"/>
        <v>0</v>
      </c>
      <c r="I71" s="384"/>
      <c r="J71" s="383">
        <f t="shared" si="15"/>
        <v>0</v>
      </c>
      <c r="K71" s="384">
        <v>2</v>
      </c>
      <c r="L71" s="383">
        <f t="shared" si="16"/>
        <v>18584</v>
      </c>
      <c r="M71" s="382">
        <f t="shared" si="17"/>
        <v>18584</v>
      </c>
    </row>
    <row r="72" spans="1:13" s="369" customFormat="1" ht="17.25">
      <c r="A72" s="390" t="s">
        <v>528</v>
      </c>
      <c r="B72" s="391" t="s">
        <v>527</v>
      </c>
      <c r="C72" s="389" t="s">
        <v>490</v>
      </c>
      <c r="D72" s="388">
        <v>1580000</v>
      </c>
      <c r="E72" s="388">
        <f t="shared" si="12"/>
        <v>6991</v>
      </c>
      <c r="F72" s="387">
        <f t="shared" si="13"/>
        <v>55928</v>
      </c>
      <c r="G72" s="391">
        <v>3</v>
      </c>
      <c r="H72" s="383">
        <f t="shared" si="14"/>
        <v>10486.5</v>
      </c>
      <c r="I72" s="384">
        <v>5</v>
      </c>
      <c r="J72" s="383">
        <f t="shared" si="15"/>
        <v>419460</v>
      </c>
      <c r="K72" s="384">
        <v>2</v>
      </c>
      <c r="L72" s="383">
        <f t="shared" si="16"/>
        <v>13982</v>
      </c>
      <c r="M72" s="382">
        <f t="shared" si="17"/>
        <v>443928.5</v>
      </c>
    </row>
    <row r="73" spans="1:13" s="369" customFormat="1" ht="17.25">
      <c r="A73" s="390" t="s">
        <v>526</v>
      </c>
      <c r="B73" s="391" t="s">
        <v>525</v>
      </c>
      <c r="C73" s="389" t="s">
        <v>524</v>
      </c>
      <c r="D73" s="388">
        <v>2100000</v>
      </c>
      <c r="E73" s="388">
        <f t="shared" si="12"/>
        <v>9292</v>
      </c>
      <c r="F73" s="387">
        <f t="shared" si="13"/>
        <v>74336</v>
      </c>
      <c r="G73" s="391">
        <v>3</v>
      </c>
      <c r="H73" s="383">
        <f t="shared" si="14"/>
        <v>13938</v>
      </c>
      <c r="I73" s="384"/>
      <c r="J73" s="383">
        <f t="shared" si="15"/>
        <v>0</v>
      </c>
      <c r="K73" s="384"/>
      <c r="L73" s="383">
        <f t="shared" si="16"/>
        <v>0</v>
      </c>
      <c r="M73" s="382">
        <f t="shared" si="17"/>
        <v>13938</v>
      </c>
    </row>
    <row r="74" spans="1:13" s="369" customFormat="1" ht="17.25">
      <c r="A74" s="390" t="s">
        <v>523</v>
      </c>
      <c r="B74" s="391" t="s">
        <v>56</v>
      </c>
      <c r="C74" s="389" t="s">
        <v>490</v>
      </c>
      <c r="D74" s="388">
        <v>1200000</v>
      </c>
      <c r="E74" s="388">
        <f t="shared" si="12"/>
        <v>5310</v>
      </c>
      <c r="F74" s="387">
        <f t="shared" si="13"/>
        <v>42480</v>
      </c>
      <c r="G74" s="391"/>
      <c r="H74" s="383">
        <f t="shared" si="14"/>
        <v>0</v>
      </c>
      <c r="I74" s="384">
        <v>1</v>
      </c>
      <c r="J74" s="383">
        <f t="shared" si="15"/>
        <v>63720</v>
      </c>
      <c r="K74" s="384"/>
      <c r="L74" s="383">
        <f t="shared" si="16"/>
        <v>0</v>
      </c>
      <c r="M74" s="382">
        <f t="shared" si="17"/>
        <v>63720</v>
      </c>
    </row>
    <row r="75" spans="1:13" s="369" customFormat="1" ht="17.25">
      <c r="A75" s="390" t="s">
        <v>522</v>
      </c>
      <c r="B75" s="391" t="s">
        <v>521</v>
      </c>
      <c r="C75" s="389" t="s">
        <v>490</v>
      </c>
      <c r="D75" s="388">
        <v>1850000</v>
      </c>
      <c r="E75" s="388">
        <f t="shared" si="12"/>
        <v>8186</v>
      </c>
      <c r="F75" s="387">
        <f t="shared" si="13"/>
        <v>65488</v>
      </c>
      <c r="G75" s="391">
        <v>3</v>
      </c>
      <c r="H75" s="383">
        <f t="shared" si="14"/>
        <v>12279</v>
      </c>
      <c r="I75" s="384"/>
      <c r="J75" s="383">
        <f t="shared" si="15"/>
        <v>0</v>
      </c>
      <c r="K75" s="384">
        <v>4</v>
      </c>
      <c r="L75" s="383">
        <f t="shared" si="16"/>
        <v>32744</v>
      </c>
      <c r="M75" s="382">
        <f t="shared" si="17"/>
        <v>45023</v>
      </c>
    </row>
    <row r="76" spans="1:13" s="369" customFormat="1" ht="17.25">
      <c r="A76" s="390" t="s">
        <v>520</v>
      </c>
      <c r="B76" s="391" t="s">
        <v>519</v>
      </c>
      <c r="C76" s="389" t="s">
        <v>518</v>
      </c>
      <c r="D76" s="388">
        <v>1580000</v>
      </c>
      <c r="E76" s="388">
        <f t="shared" si="12"/>
        <v>6991</v>
      </c>
      <c r="F76" s="387">
        <f t="shared" si="13"/>
        <v>55928</v>
      </c>
      <c r="G76" s="391">
        <v>1</v>
      </c>
      <c r="H76" s="383">
        <f t="shared" si="14"/>
        <v>3495.5</v>
      </c>
      <c r="I76" s="384">
        <v>2</v>
      </c>
      <c r="J76" s="383">
        <f t="shared" si="15"/>
        <v>167784</v>
      </c>
      <c r="K76" s="384">
        <v>3</v>
      </c>
      <c r="L76" s="383">
        <f t="shared" si="16"/>
        <v>20973</v>
      </c>
      <c r="M76" s="382">
        <f t="shared" si="17"/>
        <v>192252.5</v>
      </c>
    </row>
    <row r="77" spans="1:13" s="369" customFormat="1" ht="17.25">
      <c r="A77" s="390" t="s">
        <v>517</v>
      </c>
      <c r="B77" s="391" t="s">
        <v>516</v>
      </c>
      <c r="C77" s="389" t="s">
        <v>32</v>
      </c>
      <c r="D77" s="388">
        <v>2100000</v>
      </c>
      <c r="E77" s="388">
        <f t="shared" si="12"/>
        <v>9292</v>
      </c>
      <c r="F77" s="387">
        <f t="shared" si="13"/>
        <v>74336</v>
      </c>
      <c r="G77" s="391">
        <v>4</v>
      </c>
      <c r="H77" s="383">
        <f t="shared" si="14"/>
        <v>18584</v>
      </c>
      <c r="I77" s="384">
        <v>1</v>
      </c>
      <c r="J77" s="383">
        <f t="shared" si="15"/>
        <v>111504</v>
      </c>
      <c r="K77" s="384"/>
      <c r="L77" s="383">
        <f t="shared" si="16"/>
        <v>0</v>
      </c>
      <c r="M77" s="382">
        <f t="shared" si="17"/>
        <v>130088</v>
      </c>
    </row>
    <row r="78" spans="1:13" s="369" customFormat="1" ht="17.25">
      <c r="A78" s="390" t="s">
        <v>515</v>
      </c>
      <c r="B78" s="391" t="s">
        <v>83</v>
      </c>
      <c r="C78" s="389" t="s">
        <v>514</v>
      </c>
      <c r="D78" s="388">
        <v>2300000</v>
      </c>
      <c r="E78" s="388">
        <f t="shared" si="12"/>
        <v>10177</v>
      </c>
      <c r="F78" s="387">
        <f t="shared" si="13"/>
        <v>81416</v>
      </c>
      <c r="G78" s="391">
        <v>2</v>
      </c>
      <c r="H78" s="383">
        <f t="shared" si="14"/>
        <v>10177</v>
      </c>
      <c r="I78" s="384"/>
      <c r="J78" s="383">
        <f t="shared" si="15"/>
        <v>0</v>
      </c>
      <c r="K78" s="384">
        <v>1</v>
      </c>
      <c r="L78" s="383">
        <f t="shared" si="16"/>
        <v>10177</v>
      </c>
      <c r="M78" s="382">
        <f t="shared" si="17"/>
        <v>20354</v>
      </c>
    </row>
    <row r="79" spans="1:13" s="369" customFormat="1" ht="17.25">
      <c r="A79" s="390" t="s">
        <v>513</v>
      </c>
      <c r="B79" s="386" t="s">
        <v>512</v>
      </c>
      <c r="C79" s="389" t="s">
        <v>511</v>
      </c>
      <c r="D79" s="388">
        <v>1580000</v>
      </c>
      <c r="E79" s="388">
        <f t="shared" si="12"/>
        <v>6991</v>
      </c>
      <c r="F79" s="387">
        <f t="shared" si="13"/>
        <v>55928</v>
      </c>
      <c r="G79" s="391"/>
      <c r="H79" s="383">
        <f t="shared" si="14"/>
        <v>0</v>
      </c>
      <c r="I79" s="384">
        <v>3</v>
      </c>
      <c r="J79" s="383">
        <f t="shared" si="15"/>
        <v>251676</v>
      </c>
      <c r="K79" s="384">
        <v>2</v>
      </c>
      <c r="L79" s="383">
        <f t="shared" si="16"/>
        <v>13982</v>
      </c>
      <c r="M79" s="382">
        <f t="shared" si="17"/>
        <v>265658</v>
      </c>
    </row>
    <row r="80" spans="1:13" s="369" customFormat="1" ht="17.25">
      <c r="A80" s="390" t="s">
        <v>510</v>
      </c>
      <c r="B80" s="391" t="s">
        <v>509</v>
      </c>
      <c r="C80" s="389" t="s">
        <v>496</v>
      </c>
      <c r="D80" s="388">
        <v>2100000</v>
      </c>
      <c r="E80" s="388">
        <f t="shared" si="12"/>
        <v>9292</v>
      </c>
      <c r="F80" s="387">
        <f t="shared" si="13"/>
        <v>74336</v>
      </c>
      <c r="G80" s="391"/>
      <c r="H80" s="383">
        <f t="shared" si="14"/>
        <v>0</v>
      </c>
      <c r="I80" s="384">
        <v>4</v>
      </c>
      <c r="J80" s="383">
        <f t="shared" si="15"/>
        <v>446016</v>
      </c>
      <c r="K80" s="384">
        <v>2</v>
      </c>
      <c r="L80" s="383">
        <f t="shared" si="16"/>
        <v>18584</v>
      </c>
      <c r="M80" s="382">
        <f t="shared" si="17"/>
        <v>464600</v>
      </c>
    </row>
    <row r="81" spans="1:13" s="369" customFormat="1" ht="17.25">
      <c r="A81" s="390" t="s">
        <v>508</v>
      </c>
      <c r="B81" s="391" t="s">
        <v>507</v>
      </c>
      <c r="C81" s="389" t="s">
        <v>496</v>
      </c>
      <c r="D81" s="388">
        <v>1200000</v>
      </c>
      <c r="E81" s="388">
        <f t="shared" si="12"/>
        <v>5310</v>
      </c>
      <c r="F81" s="387">
        <f t="shared" si="13"/>
        <v>42480</v>
      </c>
      <c r="G81" s="391">
        <v>2</v>
      </c>
      <c r="H81" s="383">
        <f t="shared" si="14"/>
        <v>5310</v>
      </c>
      <c r="I81" s="384"/>
      <c r="J81" s="383">
        <f t="shared" si="15"/>
        <v>0</v>
      </c>
      <c r="K81" s="385"/>
      <c r="L81" s="383">
        <f t="shared" si="16"/>
        <v>0</v>
      </c>
      <c r="M81" s="382">
        <f t="shared" si="17"/>
        <v>5310</v>
      </c>
    </row>
    <row r="82" spans="1:13" s="369" customFormat="1" ht="17.25">
      <c r="A82" s="390" t="s">
        <v>506</v>
      </c>
      <c r="B82" s="386" t="s">
        <v>505</v>
      </c>
      <c r="C82" s="389" t="s">
        <v>493</v>
      </c>
      <c r="D82" s="388">
        <v>1200000</v>
      </c>
      <c r="E82" s="388">
        <f t="shared" si="12"/>
        <v>5310</v>
      </c>
      <c r="F82" s="387">
        <f t="shared" si="13"/>
        <v>42480</v>
      </c>
      <c r="G82" s="391"/>
      <c r="H82" s="383">
        <f t="shared" si="14"/>
        <v>0</v>
      </c>
      <c r="I82" s="384">
        <v>5</v>
      </c>
      <c r="J82" s="383">
        <f t="shared" si="15"/>
        <v>318600</v>
      </c>
      <c r="K82" s="385"/>
      <c r="L82" s="383">
        <f t="shared" si="16"/>
        <v>0</v>
      </c>
      <c r="M82" s="382">
        <f t="shared" si="17"/>
        <v>318600</v>
      </c>
    </row>
    <row r="83" spans="1:13" s="369" customFormat="1" ht="17.25">
      <c r="A83" s="390" t="s">
        <v>504</v>
      </c>
      <c r="B83" s="391" t="s">
        <v>503</v>
      </c>
      <c r="C83" s="389" t="s">
        <v>490</v>
      </c>
      <c r="D83" s="388">
        <v>1850000</v>
      </c>
      <c r="E83" s="388">
        <f t="shared" si="12"/>
        <v>8186</v>
      </c>
      <c r="F83" s="387">
        <f t="shared" si="13"/>
        <v>65488</v>
      </c>
      <c r="G83" s="391"/>
      <c r="H83" s="383">
        <f t="shared" si="14"/>
        <v>0</v>
      </c>
      <c r="I83" s="385"/>
      <c r="J83" s="383">
        <f t="shared" si="15"/>
        <v>0</v>
      </c>
      <c r="K83" s="385"/>
      <c r="L83" s="383">
        <f t="shared" si="16"/>
        <v>0</v>
      </c>
      <c r="M83" s="382">
        <f t="shared" si="17"/>
        <v>0</v>
      </c>
    </row>
    <row r="84" spans="1:13" s="369" customFormat="1" ht="17.25">
      <c r="A84" s="390" t="s">
        <v>502</v>
      </c>
      <c r="B84" s="386" t="s">
        <v>501</v>
      </c>
      <c r="C84" s="389" t="s">
        <v>32</v>
      </c>
      <c r="D84" s="388">
        <v>2100000</v>
      </c>
      <c r="E84" s="388">
        <f t="shared" si="12"/>
        <v>9292</v>
      </c>
      <c r="F84" s="387">
        <f t="shared" si="13"/>
        <v>74336</v>
      </c>
      <c r="G84" s="391">
        <v>3</v>
      </c>
      <c r="H84" s="383">
        <f t="shared" si="14"/>
        <v>13938</v>
      </c>
      <c r="I84" s="385">
        <v>3</v>
      </c>
      <c r="J84" s="383">
        <f t="shared" si="15"/>
        <v>334512</v>
      </c>
      <c r="K84" s="385"/>
      <c r="L84" s="383">
        <f t="shared" si="16"/>
        <v>0</v>
      </c>
      <c r="M84" s="382">
        <f t="shared" si="17"/>
        <v>348450</v>
      </c>
    </row>
    <row r="85" spans="1:13" s="369" customFormat="1" ht="17.25">
      <c r="A85" s="390" t="s">
        <v>500</v>
      </c>
      <c r="B85" s="386" t="s">
        <v>499</v>
      </c>
      <c r="C85" s="389" t="s">
        <v>496</v>
      </c>
      <c r="D85" s="388">
        <v>1850000</v>
      </c>
      <c r="E85" s="388">
        <f t="shared" si="12"/>
        <v>8186</v>
      </c>
      <c r="F85" s="387">
        <f t="shared" si="13"/>
        <v>65488</v>
      </c>
      <c r="G85" s="391">
        <v>4</v>
      </c>
      <c r="H85" s="383">
        <f t="shared" si="14"/>
        <v>16372</v>
      </c>
      <c r="I85" s="384"/>
      <c r="J85" s="383">
        <f t="shared" si="15"/>
        <v>0</v>
      </c>
      <c r="K85" s="384">
        <v>4</v>
      </c>
      <c r="L85" s="383">
        <f t="shared" si="16"/>
        <v>32744</v>
      </c>
      <c r="M85" s="382">
        <f t="shared" si="17"/>
        <v>49116</v>
      </c>
    </row>
    <row r="86" spans="1:13" s="369" customFormat="1" ht="17.25">
      <c r="A86" s="390" t="s">
        <v>498</v>
      </c>
      <c r="B86" s="386" t="s">
        <v>497</v>
      </c>
      <c r="C86" s="389" t="s">
        <v>496</v>
      </c>
      <c r="D86" s="388">
        <v>1580000</v>
      </c>
      <c r="E86" s="388">
        <f t="shared" si="12"/>
        <v>6991</v>
      </c>
      <c r="F86" s="387">
        <f t="shared" si="13"/>
        <v>55928</v>
      </c>
      <c r="G86" s="386"/>
      <c r="H86" s="383">
        <f t="shared" si="14"/>
        <v>0</v>
      </c>
      <c r="I86" s="384">
        <v>5</v>
      </c>
      <c r="J86" s="383">
        <f t="shared" si="15"/>
        <v>419460</v>
      </c>
      <c r="K86" s="384">
        <v>3</v>
      </c>
      <c r="L86" s="383">
        <f t="shared" si="16"/>
        <v>20973</v>
      </c>
      <c r="M86" s="382">
        <f t="shared" si="17"/>
        <v>440433</v>
      </c>
    </row>
    <row r="87" spans="1:13" s="369" customFormat="1" ht="17.25">
      <c r="A87" s="390" t="s">
        <v>495</v>
      </c>
      <c r="B87" s="386" t="s">
        <v>494</v>
      </c>
      <c r="C87" s="389" t="s">
        <v>493</v>
      </c>
      <c r="D87" s="388">
        <v>2100000</v>
      </c>
      <c r="E87" s="388">
        <f t="shared" si="12"/>
        <v>9292</v>
      </c>
      <c r="F87" s="387">
        <f t="shared" si="13"/>
        <v>74336</v>
      </c>
      <c r="G87" s="386">
        <v>1</v>
      </c>
      <c r="H87" s="383">
        <f t="shared" si="14"/>
        <v>4646</v>
      </c>
      <c r="I87" s="385"/>
      <c r="J87" s="383">
        <f t="shared" si="15"/>
        <v>0</v>
      </c>
      <c r="K87" s="384"/>
      <c r="L87" s="383">
        <f t="shared" si="16"/>
        <v>0</v>
      </c>
      <c r="M87" s="382">
        <f t="shared" si="17"/>
        <v>4646</v>
      </c>
    </row>
    <row r="88" spans="1:13" s="369" customFormat="1" ht="17.25">
      <c r="A88" s="390" t="s">
        <v>492</v>
      </c>
      <c r="B88" s="386" t="s">
        <v>491</v>
      </c>
      <c r="C88" s="389" t="s">
        <v>490</v>
      </c>
      <c r="D88" s="388">
        <v>1450000</v>
      </c>
      <c r="E88" s="388">
        <f t="shared" si="12"/>
        <v>6416</v>
      </c>
      <c r="F88" s="387">
        <f t="shared" si="13"/>
        <v>51328</v>
      </c>
      <c r="G88" s="386">
        <v>2</v>
      </c>
      <c r="H88" s="383">
        <f t="shared" si="14"/>
        <v>6416</v>
      </c>
      <c r="I88" s="385">
        <v>3</v>
      </c>
      <c r="J88" s="383">
        <f t="shared" si="15"/>
        <v>230976</v>
      </c>
      <c r="K88" s="384">
        <v>1</v>
      </c>
      <c r="L88" s="383">
        <f t="shared" si="16"/>
        <v>6416</v>
      </c>
      <c r="M88" s="382">
        <f t="shared" si="17"/>
        <v>243808</v>
      </c>
    </row>
    <row r="89" spans="1:13" s="369" customFormat="1" ht="17.25">
      <c r="A89" s="381" t="s">
        <v>489</v>
      </c>
      <c r="B89" s="377" t="s">
        <v>488</v>
      </c>
      <c r="C89" s="380" t="s">
        <v>487</v>
      </c>
      <c r="D89" s="379">
        <v>1580000</v>
      </c>
      <c r="E89" s="379">
        <f t="shared" si="12"/>
        <v>6991</v>
      </c>
      <c r="F89" s="378">
        <f t="shared" si="13"/>
        <v>55928</v>
      </c>
      <c r="G89" s="377"/>
      <c r="H89" s="374">
        <f t="shared" si="14"/>
        <v>0</v>
      </c>
      <c r="I89" s="376"/>
      <c r="J89" s="374">
        <f t="shared" si="15"/>
        <v>0</v>
      </c>
      <c r="K89" s="375">
        <v>2</v>
      </c>
      <c r="L89" s="374">
        <f t="shared" si="16"/>
        <v>13982</v>
      </c>
      <c r="M89" s="373">
        <f t="shared" si="17"/>
        <v>13982</v>
      </c>
    </row>
    <row r="90" spans="1:13" s="369" customFormat="1" ht="16.5">
      <c r="B90" s="372"/>
      <c r="D90" s="371"/>
      <c r="K90" s="370"/>
    </row>
    <row r="91" spans="1:13" ht="14.25">
      <c r="D91" s="368"/>
    </row>
    <row r="92" spans="1:13" ht="14.25">
      <c r="D92" s="368"/>
    </row>
    <row r="93" spans="1:13" ht="14.25">
      <c r="D93" s="368"/>
    </row>
    <row r="94" spans="1:13" ht="14.25">
      <c r="D94" s="368"/>
    </row>
  </sheetData>
  <mergeCells count="6">
    <mergeCell ref="M4:M5"/>
    <mergeCell ref="A1:M1"/>
    <mergeCell ref="C4:C5"/>
    <mergeCell ref="D4:D5"/>
    <mergeCell ref="B4:B5"/>
    <mergeCell ref="A4:A5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74" fitToHeight="0" orientation="landscape" horizontalDpi="4294967293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14"/>
  <sheetViews>
    <sheetView zoomScale="110" zoomScaleNormal="110" workbookViewId="0">
      <selection activeCell="A7" sqref="A7"/>
    </sheetView>
  </sheetViews>
  <sheetFormatPr defaultRowHeight="16.5"/>
  <cols>
    <col min="1" max="1" width="11.125" style="231" customWidth="1"/>
    <col min="2" max="2" width="15" style="231" customWidth="1"/>
    <col min="3" max="4" width="9.5" style="231" customWidth="1"/>
    <col min="5" max="16384" width="9" style="231"/>
  </cols>
  <sheetData>
    <row r="1" spans="1:5" ht="21" customHeight="1">
      <c r="A1" s="398" t="s">
        <v>696</v>
      </c>
      <c r="B1" s="398" t="s">
        <v>697</v>
      </c>
      <c r="C1" s="398" t="s">
        <v>698</v>
      </c>
      <c r="D1" s="398"/>
      <c r="E1" s="398" t="s">
        <v>699</v>
      </c>
    </row>
    <row r="2" spans="1:5">
      <c r="A2" s="399">
        <v>39873</v>
      </c>
      <c r="B2" s="400" t="s">
        <v>700</v>
      </c>
      <c r="C2" s="400" t="s">
        <v>701</v>
      </c>
      <c r="D2" s="400"/>
      <c r="E2" s="401"/>
    </row>
    <row r="3" spans="1:5">
      <c r="A3" s="399">
        <v>39874</v>
      </c>
      <c r="B3" s="400" t="s">
        <v>702</v>
      </c>
      <c r="C3" s="400" t="s">
        <v>703</v>
      </c>
      <c r="D3" s="400"/>
      <c r="E3" s="401"/>
    </row>
    <row r="4" spans="1:5">
      <c r="A4" s="399">
        <v>39875</v>
      </c>
      <c r="B4" s="400" t="s">
        <v>704</v>
      </c>
      <c r="C4" s="400" t="s">
        <v>705</v>
      </c>
      <c r="D4" s="400"/>
      <c r="E4" s="401"/>
    </row>
    <row r="5" spans="1:5">
      <c r="A5" s="399">
        <v>39876</v>
      </c>
      <c r="B5" s="400" t="s">
        <v>706</v>
      </c>
      <c r="C5" s="400" t="s">
        <v>707</v>
      </c>
      <c r="D5" s="400"/>
      <c r="E5" s="401"/>
    </row>
    <row r="6" spans="1:5">
      <c r="A6" s="399">
        <v>39877</v>
      </c>
      <c r="B6" s="400" t="s">
        <v>708</v>
      </c>
      <c r="C6" s="400" t="s">
        <v>709</v>
      </c>
      <c r="D6" s="400"/>
      <c r="E6" s="401"/>
    </row>
    <row r="7" spans="1:5">
      <c r="A7" s="399">
        <v>39878</v>
      </c>
      <c r="B7" s="400" t="s">
        <v>710</v>
      </c>
      <c r="C7" s="400" t="s">
        <v>711</v>
      </c>
      <c r="D7" s="400"/>
      <c r="E7" s="401"/>
    </row>
    <row r="8" spans="1:5">
      <c r="A8" s="399">
        <v>39879</v>
      </c>
      <c r="B8" s="400" t="s">
        <v>712</v>
      </c>
      <c r="C8" s="400" t="s">
        <v>713</v>
      </c>
      <c r="D8" s="400"/>
      <c r="E8" s="401"/>
    </row>
    <row r="9" spans="1:5">
      <c r="A9" s="399">
        <v>39880</v>
      </c>
      <c r="B9" s="400" t="s">
        <v>706</v>
      </c>
      <c r="C9" s="400" t="s">
        <v>714</v>
      </c>
      <c r="D9" s="400"/>
      <c r="E9" s="401"/>
    </row>
    <row r="10" spans="1:5">
      <c r="A10" s="399">
        <v>39881</v>
      </c>
      <c r="B10" s="400" t="s">
        <v>715</v>
      </c>
      <c r="C10" s="400" t="s">
        <v>716</v>
      </c>
      <c r="D10" s="400"/>
      <c r="E10" s="401"/>
    </row>
    <row r="11" spans="1:5">
      <c r="A11" s="399">
        <v>39882</v>
      </c>
      <c r="B11" s="400" t="s">
        <v>717</v>
      </c>
      <c r="C11" s="400" t="s">
        <v>718</v>
      </c>
      <c r="D11" s="400"/>
      <c r="E11" s="401"/>
    </row>
    <row r="12" spans="1:5">
      <c r="A12" s="399">
        <v>39883</v>
      </c>
      <c r="B12" s="400" t="s">
        <v>719</v>
      </c>
      <c r="C12" s="400" t="s">
        <v>720</v>
      </c>
      <c r="D12" s="400"/>
      <c r="E12" s="401"/>
    </row>
    <row r="13" spans="1:5">
      <c r="A13" s="399">
        <v>39884</v>
      </c>
      <c r="B13" s="400" t="s">
        <v>721</v>
      </c>
      <c r="C13" s="400" t="s">
        <v>722</v>
      </c>
      <c r="D13" s="400"/>
      <c r="E13" s="401"/>
    </row>
    <row r="14" spans="1:5">
      <c r="A14" s="399">
        <v>39885</v>
      </c>
      <c r="B14" s="400" t="s">
        <v>723</v>
      </c>
      <c r="C14" s="400" t="s">
        <v>724</v>
      </c>
      <c r="D14" s="400"/>
      <c r="E14" s="40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27"/>
  <sheetViews>
    <sheetView workbookViewId="0">
      <selection activeCell="C22" sqref="C22"/>
    </sheetView>
  </sheetViews>
  <sheetFormatPr defaultRowHeight="13.5"/>
  <cols>
    <col min="1" max="2" width="3.25" style="274" customWidth="1"/>
    <col min="3" max="3" width="27.125" style="274" customWidth="1"/>
    <col min="4" max="4" width="41.625" style="274" customWidth="1"/>
    <col min="5" max="5" width="3.75" style="274" customWidth="1"/>
    <col min="6" max="6" width="9" style="274"/>
    <col min="7" max="7" width="10.25" style="274" customWidth="1"/>
    <col min="8" max="8" width="11.125" style="274" customWidth="1"/>
    <col min="9" max="9" width="11.5" style="274" customWidth="1"/>
    <col min="10" max="16384" width="9" style="274"/>
  </cols>
  <sheetData>
    <row r="2" spans="2:9" ht="20.100000000000001" customHeight="1">
      <c r="B2" s="280" t="s">
        <v>326</v>
      </c>
      <c r="C2" s="275"/>
      <c r="D2" s="279" t="s">
        <v>315</v>
      </c>
      <c r="F2" s="274" t="s">
        <v>441</v>
      </c>
    </row>
    <row r="3" spans="2:9" ht="20.100000000000001" customHeight="1">
      <c r="B3" s="277">
        <v>1</v>
      </c>
      <c r="C3" s="276" t="s">
        <v>325</v>
      </c>
      <c r="D3" s="275" t="s">
        <v>324</v>
      </c>
      <c r="F3" s="330"/>
      <c r="G3" s="330"/>
      <c r="H3" s="331">
        <v>40172</v>
      </c>
      <c r="I3" s="331">
        <v>39995</v>
      </c>
    </row>
    <row r="4" spans="2:9" ht="20.100000000000001" customHeight="1">
      <c r="B4" s="277">
        <v>2</v>
      </c>
      <c r="C4" s="276" t="s">
        <v>323</v>
      </c>
      <c r="D4" s="284">
        <v>1527000</v>
      </c>
      <c r="F4" s="543" t="s">
        <v>420</v>
      </c>
      <c r="G4" s="315" t="s">
        <v>405</v>
      </c>
      <c r="H4" s="316">
        <v>40172</v>
      </c>
      <c r="I4" s="316">
        <v>39995</v>
      </c>
    </row>
    <row r="5" spans="2:9" ht="20.100000000000001" customHeight="1">
      <c r="B5" s="277">
        <v>3</v>
      </c>
      <c r="C5" s="276" t="s">
        <v>322</v>
      </c>
      <c r="D5" s="278" t="s">
        <v>321</v>
      </c>
      <c r="F5" s="543"/>
      <c r="G5" s="317" t="s">
        <v>406</v>
      </c>
      <c r="H5" s="318">
        <v>40172</v>
      </c>
      <c r="I5" s="318">
        <v>39995</v>
      </c>
    </row>
    <row r="6" spans="2:9" ht="20.100000000000001" customHeight="1">
      <c r="B6" s="277">
        <v>4</v>
      </c>
      <c r="C6" s="276" t="s">
        <v>320</v>
      </c>
      <c r="D6" s="283" t="s">
        <v>439</v>
      </c>
      <c r="F6" s="543" t="s">
        <v>418</v>
      </c>
      <c r="G6" s="317" t="s">
        <v>407</v>
      </c>
      <c r="H6" s="319">
        <v>40172</v>
      </c>
      <c r="I6" s="319">
        <v>39995</v>
      </c>
    </row>
    <row r="7" spans="2:9" ht="20.100000000000001" customHeight="1">
      <c r="B7" s="277">
        <v>5</v>
      </c>
      <c r="C7" s="276" t="s">
        <v>319</v>
      </c>
      <c r="D7" s="275"/>
      <c r="F7" s="543"/>
      <c r="G7" s="317" t="s">
        <v>408</v>
      </c>
      <c r="H7" s="320">
        <v>40172</v>
      </c>
      <c r="I7" s="320">
        <v>39995</v>
      </c>
    </row>
    <row r="8" spans="2:9" ht="20.100000000000001" customHeight="1">
      <c r="B8" s="277">
        <v>6</v>
      </c>
      <c r="C8" s="276" t="s">
        <v>318</v>
      </c>
      <c r="D8" s="275" t="s">
        <v>317</v>
      </c>
      <c r="F8" s="543"/>
      <c r="G8" s="317" t="s">
        <v>409</v>
      </c>
      <c r="H8" s="321">
        <v>40172</v>
      </c>
      <c r="I8" s="321">
        <v>39995</v>
      </c>
    </row>
    <row r="9" spans="2:9" ht="20.100000000000001" customHeight="1">
      <c r="B9" s="282"/>
      <c r="C9" s="281"/>
      <c r="F9" s="543"/>
      <c r="G9" s="317" t="s">
        <v>410</v>
      </c>
      <c r="H9" s="322">
        <v>40172</v>
      </c>
      <c r="I9" s="322">
        <v>39995</v>
      </c>
    </row>
    <row r="10" spans="2:9" ht="20.100000000000001" customHeight="1">
      <c r="B10" s="280" t="s">
        <v>316</v>
      </c>
      <c r="C10" s="275"/>
      <c r="D10" s="279" t="s">
        <v>315</v>
      </c>
      <c r="F10" s="543"/>
      <c r="G10" s="317" t="s">
        <v>411</v>
      </c>
      <c r="H10" s="323">
        <v>40172</v>
      </c>
      <c r="I10" s="323">
        <v>39995</v>
      </c>
    </row>
    <row r="11" spans="2:9" ht="20.100000000000001" customHeight="1">
      <c r="B11" s="277">
        <v>1</v>
      </c>
      <c r="C11" s="276" t="s">
        <v>314</v>
      </c>
      <c r="D11" s="278" t="s">
        <v>313</v>
      </c>
      <c r="F11" s="543" t="s">
        <v>419</v>
      </c>
      <c r="G11" s="317" t="s">
        <v>412</v>
      </c>
      <c r="H11" s="324">
        <v>40172</v>
      </c>
      <c r="I11" s="324">
        <v>39995</v>
      </c>
    </row>
    <row r="12" spans="2:9" ht="20.100000000000001" customHeight="1">
      <c r="B12" s="277">
        <v>2</v>
      </c>
      <c r="C12" s="276" t="s">
        <v>312</v>
      </c>
      <c r="D12" s="275" t="s">
        <v>311</v>
      </c>
      <c r="F12" s="543"/>
      <c r="G12" s="317" t="s">
        <v>413</v>
      </c>
      <c r="H12" s="325">
        <v>40172</v>
      </c>
      <c r="I12" s="325">
        <v>39995</v>
      </c>
    </row>
    <row r="13" spans="2:9" ht="20.100000000000001" customHeight="1">
      <c r="B13" s="277">
        <v>3</v>
      </c>
      <c r="C13" s="276" t="s">
        <v>310</v>
      </c>
      <c r="D13" s="275" t="s">
        <v>309</v>
      </c>
      <c r="F13" s="543" t="s">
        <v>421</v>
      </c>
      <c r="G13" s="317" t="s">
        <v>414</v>
      </c>
      <c r="H13" s="326">
        <v>40172</v>
      </c>
      <c r="I13" s="326">
        <v>39995</v>
      </c>
    </row>
    <row r="14" spans="2:9" ht="20.100000000000001" customHeight="1">
      <c r="B14" s="277">
        <v>4</v>
      </c>
      <c r="C14" s="276" t="s">
        <v>308</v>
      </c>
      <c r="D14" s="275" t="s">
        <v>438</v>
      </c>
      <c r="F14" s="543"/>
      <c r="G14" s="317" t="s">
        <v>415</v>
      </c>
      <c r="H14" s="327">
        <v>40172</v>
      </c>
      <c r="I14" s="327">
        <v>39995</v>
      </c>
    </row>
    <row r="15" spans="2:9" ht="20.100000000000001" customHeight="1">
      <c r="F15" s="543" t="s">
        <v>422</v>
      </c>
      <c r="G15" s="317" t="s">
        <v>416</v>
      </c>
      <c r="H15" s="328">
        <v>40172</v>
      </c>
      <c r="I15" s="328">
        <v>39995</v>
      </c>
    </row>
    <row r="16" spans="2:9" ht="20.100000000000001" customHeight="1">
      <c r="F16" s="543"/>
      <c r="G16" s="317" t="s">
        <v>417</v>
      </c>
      <c r="H16" s="329">
        <v>40172</v>
      </c>
      <c r="I16" s="329">
        <v>39995</v>
      </c>
    </row>
    <row r="27" spans="4:4">
      <c r="D27" s="359"/>
    </row>
  </sheetData>
  <mergeCells count="5">
    <mergeCell ref="F4:F5"/>
    <mergeCell ref="F6:F10"/>
    <mergeCell ref="F11:F12"/>
    <mergeCell ref="F13:F14"/>
    <mergeCell ref="F15:F16"/>
  </mergeCells>
  <phoneticPr fontId="1" type="noConversion"/>
  <pageMargins left="0.75" right="0.75" top="1" bottom="1" header="0.5" footer="0.5"/>
  <pageSetup paperSize="9" orientation="landscape" horizontalDpi="300" verticalDpi="300" r:id="rId1"/>
  <headerFooter alignWithMargins="0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F13"/>
  <sheetViews>
    <sheetView zoomScale="120" zoomScaleNormal="120" workbookViewId="0">
      <selection activeCell="B2" sqref="B2"/>
    </sheetView>
  </sheetViews>
  <sheetFormatPr defaultRowHeight="16.5"/>
  <cols>
    <col min="1" max="1" width="2.25" style="231" customWidth="1"/>
    <col min="2" max="2" width="9" style="231" customWidth="1"/>
    <col min="3" max="16384" width="9" style="231"/>
  </cols>
  <sheetData>
    <row r="1" spans="2:6">
      <c r="B1" s="231" t="s">
        <v>1286</v>
      </c>
    </row>
    <row r="2" spans="2:6">
      <c r="B2" s="402" t="s">
        <v>725</v>
      </c>
      <c r="C2" s="402" t="s">
        <v>726</v>
      </c>
      <c r="D2" s="402" t="s">
        <v>727</v>
      </c>
      <c r="E2" s="402" t="s">
        <v>728</v>
      </c>
      <c r="F2" s="402" t="s">
        <v>729</v>
      </c>
    </row>
    <row r="3" spans="2:6">
      <c r="B3" s="400">
        <v>2006001</v>
      </c>
      <c r="C3" s="400" t="s">
        <v>730</v>
      </c>
      <c r="D3" s="400" t="s">
        <v>731</v>
      </c>
      <c r="E3" s="400" t="s">
        <v>732</v>
      </c>
      <c r="F3" s="400" t="s">
        <v>733</v>
      </c>
    </row>
    <row r="4" spans="2:6">
      <c r="B4" s="400">
        <v>2006002</v>
      </c>
      <c r="C4" s="400" t="s">
        <v>734</v>
      </c>
      <c r="D4" s="400" t="s">
        <v>735</v>
      </c>
      <c r="E4" s="400" t="s">
        <v>736</v>
      </c>
      <c r="F4" s="400" t="s">
        <v>733</v>
      </c>
    </row>
    <row r="5" spans="2:6">
      <c r="B5" s="400">
        <v>2006003</v>
      </c>
      <c r="C5" s="400" t="s">
        <v>737</v>
      </c>
      <c r="D5" s="400" t="s">
        <v>738</v>
      </c>
      <c r="E5" s="400" t="s">
        <v>732</v>
      </c>
      <c r="F5" s="400" t="s">
        <v>739</v>
      </c>
    </row>
    <row r="6" spans="2:6">
      <c r="B6" s="400">
        <v>2006001</v>
      </c>
      <c r="C6" s="400" t="s">
        <v>740</v>
      </c>
      <c r="D6" s="400" t="s">
        <v>741</v>
      </c>
      <c r="E6" s="400" t="s">
        <v>732</v>
      </c>
      <c r="F6" s="400" t="s">
        <v>739</v>
      </c>
    </row>
    <row r="7" spans="2:6">
      <c r="B7" s="400">
        <v>2006004</v>
      </c>
      <c r="C7" s="400" t="s">
        <v>742</v>
      </c>
      <c r="D7" s="400" t="s">
        <v>743</v>
      </c>
      <c r="E7" s="400" t="s">
        <v>744</v>
      </c>
      <c r="F7" s="400" t="s">
        <v>745</v>
      </c>
    </row>
    <row r="8" spans="2:6">
      <c r="B8" s="400">
        <v>2006005</v>
      </c>
      <c r="C8" s="400" t="s">
        <v>746</v>
      </c>
      <c r="D8" s="400" t="s">
        <v>743</v>
      </c>
      <c r="E8" s="400" t="s">
        <v>747</v>
      </c>
      <c r="F8" s="400" t="s">
        <v>748</v>
      </c>
    </row>
    <row r="9" spans="2:6">
      <c r="B9" s="400">
        <v>2006006</v>
      </c>
      <c r="C9" s="400" t="s">
        <v>749</v>
      </c>
      <c r="D9" s="400" t="s">
        <v>750</v>
      </c>
      <c r="E9" s="400" t="s">
        <v>747</v>
      </c>
      <c r="F9" s="400" t="s">
        <v>748</v>
      </c>
    </row>
    <row r="10" spans="2:6">
      <c r="B10" s="400">
        <v>2006007</v>
      </c>
      <c r="C10" s="400" t="s">
        <v>751</v>
      </c>
      <c r="D10" s="400" t="s">
        <v>752</v>
      </c>
      <c r="E10" s="400" t="s">
        <v>753</v>
      </c>
      <c r="F10" s="400" t="s">
        <v>745</v>
      </c>
    </row>
    <row r="11" spans="2:6">
      <c r="B11" s="400">
        <v>2006008</v>
      </c>
      <c r="C11" s="400" t="s">
        <v>754</v>
      </c>
      <c r="D11" s="400" t="s">
        <v>743</v>
      </c>
      <c r="E11" s="400" t="s">
        <v>744</v>
      </c>
      <c r="F11" s="400" t="s">
        <v>745</v>
      </c>
    </row>
    <row r="12" spans="2:6">
      <c r="B12" s="400">
        <v>2006009</v>
      </c>
      <c r="C12" s="400" t="s">
        <v>755</v>
      </c>
      <c r="D12" s="400" t="s">
        <v>756</v>
      </c>
      <c r="E12" s="400" t="s">
        <v>744</v>
      </c>
      <c r="F12" s="400" t="s">
        <v>748</v>
      </c>
    </row>
    <row r="13" spans="2:6">
      <c r="B13" s="400">
        <v>2006004</v>
      </c>
      <c r="C13" s="400" t="s">
        <v>742</v>
      </c>
      <c r="D13" s="400" t="s">
        <v>743</v>
      </c>
      <c r="E13" s="400" t="s">
        <v>744</v>
      </c>
      <c r="F13" s="400" t="s">
        <v>745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7"/>
  <sheetViews>
    <sheetView zoomScale="120" zoomScaleNormal="120" workbookViewId="0">
      <selection activeCell="E23" sqref="E23"/>
    </sheetView>
  </sheetViews>
  <sheetFormatPr defaultRowHeight="16.5"/>
  <cols>
    <col min="1" max="1" width="5.75" style="1" customWidth="1"/>
    <col min="2" max="2" width="7.125" style="1" customWidth="1"/>
    <col min="3" max="3" width="10" style="1" customWidth="1"/>
    <col min="4" max="4" width="13.25" style="1" customWidth="1"/>
    <col min="5" max="5" width="5.625" style="1" customWidth="1"/>
    <col min="6" max="16384" width="9" style="1"/>
  </cols>
  <sheetData>
    <row r="1" spans="1:4" ht="17.25" thickBot="1">
      <c r="A1" s="1" t="s">
        <v>1285</v>
      </c>
    </row>
    <row r="2" spans="1:4" ht="17.25" thickBot="1">
      <c r="A2" s="67" t="s">
        <v>111</v>
      </c>
      <c r="B2" s="69" t="s">
        <v>15</v>
      </c>
      <c r="C2" s="68" t="s">
        <v>110</v>
      </c>
      <c r="D2" s="67" t="s">
        <v>109</v>
      </c>
    </row>
    <row r="3" spans="1:4">
      <c r="A3" s="66" t="s">
        <v>72</v>
      </c>
      <c r="B3" s="65">
        <v>20</v>
      </c>
      <c r="C3" s="64">
        <v>20000</v>
      </c>
      <c r="D3" s="504"/>
    </row>
    <row r="4" spans="1:4">
      <c r="A4" s="63" t="s">
        <v>63</v>
      </c>
      <c r="B4" s="62">
        <v>30</v>
      </c>
      <c r="C4" s="61">
        <v>45000</v>
      </c>
      <c r="D4" s="504"/>
    </row>
    <row r="5" spans="1:4">
      <c r="A5" s="63" t="s">
        <v>57</v>
      </c>
      <c r="B5" s="62">
        <v>35</v>
      </c>
      <c r="C5" s="61">
        <v>32000</v>
      </c>
      <c r="D5" s="504"/>
    </row>
    <row r="6" spans="1:4">
      <c r="A6" s="63" t="s">
        <v>108</v>
      </c>
      <c r="B6" s="62">
        <v>50</v>
      </c>
      <c r="C6" s="61">
        <v>38000</v>
      </c>
      <c r="D6" s="504"/>
    </row>
    <row r="7" spans="1:4" ht="17.25" thickBot="1">
      <c r="A7" s="60" t="s">
        <v>107</v>
      </c>
      <c r="B7" s="59">
        <v>40</v>
      </c>
      <c r="C7" s="58">
        <v>18000</v>
      </c>
      <c r="D7" s="505"/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9"/>
  <sheetViews>
    <sheetView zoomScale="120" zoomScaleNormal="120" workbookViewId="0">
      <selection activeCell="E22" sqref="E22:E23"/>
    </sheetView>
  </sheetViews>
  <sheetFormatPr defaultRowHeight="16.5"/>
  <cols>
    <col min="1" max="3" width="10.75" style="1" customWidth="1"/>
    <col min="4" max="4" width="6.625" style="1" customWidth="1"/>
    <col min="5" max="16384" width="9" style="1"/>
  </cols>
  <sheetData>
    <row r="1" spans="1:3" ht="17.25" thickBot="1"/>
    <row r="2" spans="1:3" ht="19.5" customHeight="1" thickBot="1">
      <c r="A2" s="74" t="s">
        <v>114</v>
      </c>
      <c r="B2" s="73">
        <v>7.0000000000000007E-2</v>
      </c>
    </row>
    <row r="3" spans="1:3" ht="17.25" thickBot="1"/>
    <row r="4" spans="1:3" ht="17.25" thickBot="1">
      <c r="A4" s="67" t="s">
        <v>111</v>
      </c>
      <c r="B4" s="68" t="s">
        <v>113</v>
      </c>
      <c r="C4" s="67" t="s">
        <v>112</v>
      </c>
    </row>
    <row r="5" spans="1:3">
      <c r="A5" s="66" t="s">
        <v>72</v>
      </c>
      <c r="B5" s="64">
        <v>20000</v>
      </c>
      <c r="C5" s="72"/>
    </row>
    <row r="6" spans="1:3">
      <c r="A6" s="63" t="s">
        <v>63</v>
      </c>
      <c r="B6" s="61">
        <v>45000</v>
      </c>
      <c r="C6" s="71"/>
    </row>
    <row r="7" spans="1:3">
      <c r="A7" s="63" t="s">
        <v>57</v>
      </c>
      <c r="B7" s="61">
        <v>32000</v>
      </c>
      <c r="C7" s="71"/>
    </row>
    <row r="8" spans="1:3">
      <c r="A8" s="63" t="s">
        <v>108</v>
      </c>
      <c r="B8" s="61">
        <v>38000</v>
      </c>
      <c r="C8" s="71"/>
    </row>
    <row r="9" spans="1:3" ht="17.25" thickBot="1">
      <c r="A9" s="60" t="s">
        <v>107</v>
      </c>
      <c r="B9" s="58">
        <v>18000</v>
      </c>
      <c r="C9" s="70"/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19"/>
  <sheetViews>
    <sheetView showGridLines="0" workbookViewId="0">
      <selection activeCell="E22" sqref="E22"/>
    </sheetView>
  </sheetViews>
  <sheetFormatPr defaultRowHeight="16.5"/>
  <cols>
    <col min="1" max="1" width="13.125" style="1" customWidth="1"/>
    <col min="2" max="2" width="11.625" style="1" customWidth="1"/>
    <col min="3" max="5" width="12" style="1" customWidth="1"/>
    <col min="6" max="6" width="12.25" style="1" customWidth="1"/>
    <col min="7" max="7" width="12.625" style="1" customWidth="1"/>
    <col min="8" max="16384" width="9" style="1"/>
  </cols>
  <sheetData>
    <row r="1" spans="1:9" ht="28.5" customHeight="1">
      <c r="A1" s="584" t="s">
        <v>137</v>
      </c>
      <c r="B1" s="584"/>
      <c r="C1" s="584"/>
      <c r="D1" s="584"/>
      <c r="E1" s="584"/>
      <c r="F1" s="584"/>
      <c r="G1" s="584"/>
    </row>
    <row r="2" spans="1:9" ht="28.5" customHeight="1">
      <c r="A2" s="2"/>
      <c r="B2" s="2"/>
      <c r="C2" s="2"/>
      <c r="D2" s="2"/>
      <c r="E2" s="2"/>
      <c r="F2" s="2"/>
      <c r="G2" s="2"/>
    </row>
    <row r="3" spans="1:9" ht="17.25" thickBot="1">
      <c r="A3" s="1" t="s">
        <v>1061</v>
      </c>
    </row>
    <row r="4" spans="1:9" s="3" customFormat="1" ht="33.75" customHeight="1" thickBot="1">
      <c r="A4" s="88" t="s">
        <v>136</v>
      </c>
      <c r="B4" s="472">
        <v>0.05</v>
      </c>
      <c r="C4" s="473">
        <v>0.1</v>
      </c>
      <c r="D4" s="473">
        <v>0.15</v>
      </c>
      <c r="E4" s="473">
        <v>0.2</v>
      </c>
      <c r="F4" s="473">
        <v>0.25</v>
      </c>
      <c r="G4" s="474">
        <v>0.3</v>
      </c>
      <c r="I4" s="1"/>
    </row>
    <row r="5" spans="1:9" s="3" customFormat="1" ht="17.25" customHeight="1">
      <c r="A5" s="469">
        <v>78000</v>
      </c>
      <c r="B5" s="475"/>
      <c r="C5" s="475"/>
      <c r="D5" s="475"/>
      <c r="E5" s="475"/>
      <c r="F5" s="475"/>
      <c r="G5" s="475"/>
      <c r="I5" s="1"/>
    </row>
    <row r="6" spans="1:9" s="3" customFormat="1" ht="17.25" customHeight="1">
      <c r="A6" s="470">
        <v>88000</v>
      </c>
      <c r="B6" s="475"/>
      <c r="C6" s="475"/>
      <c r="D6" s="475"/>
      <c r="E6" s="475"/>
      <c r="F6" s="475"/>
      <c r="G6" s="475"/>
      <c r="I6" s="1"/>
    </row>
    <row r="7" spans="1:9" s="3" customFormat="1" ht="17.25" customHeight="1">
      <c r="A7" s="470">
        <v>98000</v>
      </c>
      <c r="B7" s="475"/>
      <c r="C7" s="475"/>
      <c r="D7" s="475"/>
      <c r="E7" s="475"/>
      <c r="F7" s="475"/>
      <c r="G7" s="475"/>
      <c r="I7" s="1"/>
    </row>
    <row r="8" spans="1:9" s="3" customFormat="1" ht="17.25" customHeight="1">
      <c r="A8" s="470">
        <v>108000</v>
      </c>
      <c r="B8" s="475"/>
      <c r="C8" s="475"/>
      <c r="D8" s="475"/>
      <c r="E8" s="475"/>
      <c r="F8" s="475"/>
      <c r="G8" s="475"/>
      <c r="I8" s="1"/>
    </row>
    <row r="9" spans="1:9" s="3" customFormat="1" ht="17.25" customHeight="1">
      <c r="A9" s="470">
        <v>118000</v>
      </c>
      <c r="B9" s="475"/>
      <c r="C9" s="475"/>
      <c r="D9" s="475"/>
      <c r="E9" s="475"/>
      <c r="F9" s="475"/>
      <c r="G9" s="475"/>
      <c r="I9" s="1"/>
    </row>
    <row r="10" spans="1:9" s="3" customFormat="1" ht="17.25" customHeight="1">
      <c r="A10" s="470">
        <v>128000</v>
      </c>
      <c r="B10" s="475"/>
      <c r="C10" s="475"/>
      <c r="D10" s="475"/>
      <c r="E10" s="475"/>
      <c r="F10" s="475"/>
      <c r="G10" s="475"/>
      <c r="I10" s="1"/>
    </row>
    <row r="11" spans="1:9" s="3" customFormat="1" ht="17.25" customHeight="1">
      <c r="A11" s="470">
        <v>138000</v>
      </c>
      <c r="B11" s="475"/>
      <c r="C11" s="475"/>
      <c r="D11" s="475"/>
      <c r="E11" s="475"/>
      <c r="F11" s="475"/>
      <c r="G11" s="475"/>
      <c r="I11" s="1"/>
    </row>
    <row r="12" spans="1:9" s="3" customFormat="1" ht="17.25" customHeight="1">
      <c r="A12" s="470">
        <v>148000</v>
      </c>
      <c r="B12" s="475"/>
      <c r="C12" s="475"/>
      <c r="D12" s="475"/>
      <c r="E12" s="475"/>
      <c r="F12" s="475"/>
      <c r="G12" s="475"/>
      <c r="I12" s="1"/>
    </row>
    <row r="13" spans="1:9" s="3" customFormat="1" ht="17.25" customHeight="1">
      <c r="A13" s="470">
        <v>158000</v>
      </c>
      <c r="B13" s="475"/>
      <c r="C13" s="475"/>
      <c r="D13" s="475"/>
      <c r="E13" s="475"/>
      <c r="F13" s="475"/>
      <c r="G13" s="475"/>
      <c r="I13" s="1"/>
    </row>
    <row r="14" spans="1:9" s="3" customFormat="1" ht="17.25" customHeight="1">
      <c r="A14" s="470">
        <v>168000</v>
      </c>
      <c r="B14" s="475"/>
      <c r="C14" s="475"/>
      <c r="D14" s="475"/>
      <c r="E14" s="475"/>
      <c r="F14" s="475"/>
      <c r="G14" s="475"/>
      <c r="I14" s="1"/>
    </row>
    <row r="15" spans="1:9" s="3" customFormat="1" ht="17.25" customHeight="1">
      <c r="A15" s="470">
        <v>178000</v>
      </c>
      <c r="B15" s="475"/>
      <c r="C15" s="475"/>
      <c r="D15" s="475"/>
      <c r="E15" s="475"/>
      <c r="F15" s="475"/>
      <c r="G15" s="475"/>
      <c r="I15" s="1"/>
    </row>
    <row r="16" spans="1:9" s="3" customFormat="1" ht="17.25" customHeight="1">
      <c r="A16" s="470">
        <v>188000</v>
      </c>
      <c r="B16" s="475"/>
      <c r="C16" s="475"/>
      <c r="D16" s="475"/>
      <c r="E16" s="475"/>
      <c r="F16" s="475"/>
      <c r="G16" s="475"/>
    </row>
    <row r="17" spans="1:7" s="3" customFormat="1" ht="17.25" customHeight="1">
      <c r="A17" s="470">
        <v>198000</v>
      </c>
      <c r="B17" s="475"/>
      <c r="C17" s="475"/>
      <c r="D17" s="475"/>
      <c r="E17" s="475"/>
      <c r="F17" s="475"/>
      <c r="G17" s="475"/>
    </row>
    <row r="18" spans="1:7" s="3" customFormat="1" ht="17.25" customHeight="1">
      <c r="A18" s="470">
        <v>208000</v>
      </c>
      <c r="B18" s="475"/>
      <c r="C18" s="475"/>
      <c r="D18" s="475"/>
      <c r="E18" s="475"/>
      <c r="F18" s="475"/>
      <c r="G18" s="475"/>
    </row>
    <row r="19" spans="1:7" s="3" customFormat="1" ht="17.25" customHeight="1" thickBot="1">
      <c r="A19" s="471">
        <v>218000</v>
      </c>
      <c r="B19" s="475"/>
      <c r="C19" s="475"/>
      <c r="D19" s="475"/>
      <c r="E19" s="475"/>
      <c r="F19" s="475"/>
      <c r="G19" s="475"/>
    </row>
  </sheetData>
  <mergeCells count="1">
    <mergeCell ref="A1:G1"/>
  </mergeCells>
  <phoneticPr fontId="1" type="noConversion"/>
  <pageMargins left="0.39370078740157483" right="0.23622047244094491" top="0.74803149606299213" bottom="0.74803149606299213" header="0.31496062992125984" footer="0.31496062992125984"/>
  <pageSetup paperSize="9" orientation="portrait" horizontalDpi="4294967293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B36"/>
  <sheetViews>
    <sheetView zoomScaleNormal="100" workbookViewId="0">
      <selection activeCell="F23" sqref="F23"/>
    </sheetView>
  </sheetViews>
  <sheetFormatPr defaultRowHeight="20.100000000000001" customHeight="1"/>
  <cols>
    <col min="1" max="1" width="45.5" style="460" customWidth="1"/>
    <col min="2" max="2" width="47.125" style="460" customWidth="1"/>
    <col min="3" max="3" width="10.75" style="460" customWidth="1"/>
    <col min="4" max="16384" width="9" style="460"/>
  </cols>
  <sheetData>
    <row r="1" spans="1:2" ht="17.25" customHeight="1">
      <c r="A1" s="476" t="s">
        <v>1062</v>
      </c>
    </row>
    <row r="2" spans="1:2" s="304" customFormat="1" ht="20.100000000000001" customHeight="1" thickBot="1">
      <c r="A2" s="477" t="s">
        <v>1063</v>
      </c>
      <c r="B2" s="477" t="s">
        <v>1064</v>
      </c>
    </row>
    <row r="3" spans="1:2" ht="20.100000000000001" customHeight="1" thickTop="1">
      <c r="A3" s="478" t="s">
        <v>1065</v>
      </c>
      <c r="B3" s="479" t="s">
        <v>1066</v>
      </c>
    </row>
    <row r="4" spans="1:2" ht="20.100000000000001" customHeight="1">
      <c r="A4" s="480" t="s">
        <v>1067</v>
      </c>
      <c r="B4" s="481" t="s">
        <v>1068</v>
      </c>
    </row>
    <row r="5" spans="1:2" ht="20.100000000000001" customHeight="1">
      <c r="A5" s="480" t="s">
        <v>1069</v>
      </c>
      <c r="B5" s="481" t="s">
        <v>1070</v>
      </c>
    </row>
    <row r="6" spans="1:2" ht="20.100000000000001" customHeight="1">
      <c r="A6" s="480" t="s">
        <v>1071</v>
      </c>
      <c r="B6" s="481" t="s">
        <v>1072</v>
      </c>
    </row>
    <row r="7" spans="1:2" ht="20.100000000000001" customHeight="1">
      <c r="A7" s="480" t="s">
        <v>1073</v>
      </c>
      <c r="B7" s="481" t="s">
        <v>1074</v>
      </c>
    </row>
    <row r="8" spans="1:2" ht="20.100000000000001" customHeight="1">
      <c r="A8" s="480" t="s">
        <v>1075</v>
      </c>
      <c r="B8" s="481" t="s">
        <v>1076</v>
      </c>
    </row>
    <row r="9" spans="1:2" ht="20.100000000000001" customHeight="1">
      <c r="A9" s="480" t="s">
        <v>1077</v>
      </c>
      <c r="B9" s="481" t="s">
        <v>1078</v>
      </c>
    </row>
    <row r="10" spans="1:2" ht="20.100000000000001" customHeight="1">
      <c r="A10" s="480" t="s">
        <v>1079</v>
      </c>
      <c r="B10" s="481" t="s">
        <v>1080</v>
      </c>
    </row>
    <row r="11" spans="1:2" ht="20.100000000000001" customHeight="1">
      <c r="A11" s="480" t="s">
        <v>1081</v>
      </c>
      <c r="B11" s="481" t="s">
        <v>1082</v>
      </c>
    </row>
    <row r="12" spans="1:2" ht="20.100000000000001" customHeight="1">
      <c r="A12" s="480" t="s">
        <v>1083</v>
      </c>
      <c r="B12" s="481" t="s">
        <v>1084</v>
      </c>
    </row>
    <row r="13" spans="1:2" ht="20.100000000000001" customHeight="1">
      <c r="A13" s="480" t="s">
        <v>1085</v>
      </c>
      <c r="B13" s="481" t="s">
        <v>1086</v>
      </c>
    </row>
    <row r="14" spans="1:2" ht="20.100000000000001" customHeight="1">
      <c r="A14" s="480" t="s">
        <v>1087</v>
      </c>
      <c r="B14" s="481" t="s">
        <v>1088</v>
      </c>
    </row>
    <row r="15" spans="1:2" ht="20.100000000000001" customHeight="1">
      <c r="A15" s="480" t="s">
        <v>1089</v>
      </c>
      <c r="B15" s="481" t="s">
        <v>1090</v>
      </c>
    </row>
    <row r="16" spans="1:2" ht="20.100000000000001" customHeight="1">
      <c r="A16" s="480" t="s">
        <v>1091</v>
      </c>
      <c r="B16" s="481" t="s">
        <v>1092</v>
      </c>
    </row>
    <row r="17" spans="1:2" ht="20.100000000000001" customHeight="1">
      <c r="A17" s="480" t="s">
        <v>1093</v>
      </c>
      <c r="B17" s="481" t="s">
        <v>1094</v>
      </c>
    </row>
    <row r="18" spans="1:2" ht="20.100000000000001" customHeight="1">
      <c r="A18" s="482"/>
    </row>
    <row r="19" spans="1:2" s="484" customFormat="1" ht="17.25" customHeight="1">
      <c r="A19" s="483" t="s">
        <v>1095</v>
      </c>
    </row>
    <row r="20" spans="1:2" s="304" customFormat="1" ht="20.100000000000001" customHeight="1" thickBot="1">
      <c r="A20" s="477" t="s">
        <v>1063</v>
      </c>
      <c r="B20" s="477" t="s">
        <v>1064</v>
      </c>
    </row>
    <row r="21" spans="1:2" ht="20.100000000000001" customHeight="1" thickTop="1">
      <c r="A21" s="480" t="s">
        <v>1096</v>
      </c>
      <c r="B21" s="481" t="s">
        <v>1097</v>
      </c>
    </row>
    <row r="22" spans="1:2" ht="20.100000000000001" customHeight="1">
      <c r="A22" s="480" t="s">
        <v>1098</v>
      </c>
      <c r="B22" s="481" t="s">
        <v>1099</v>
      </c>
    </row>
    <row r="23" spans="1:2" ht="20.100000000000001" customHeight="1">
      <c r="A23" s="480" t="s">
        <v>1100</v>
      </c>
      <c r="B23" s="481" t="s">
        <v>1101</v>
      </c>
    </row>
    <row r="24" spans="1:2" ht="20.100000000000001" customHeight="1">
      <c r="A24" s="480" t="s">
        <v>1102</v>
      </c>
      <c r="B24" s="481" t="s">
        <v>1103</v>
      </c>
    </row>
    <row r="25" spans="1:2" ht="20.100000000000001" customHeight="1">
      <c r="A25" s="480" t="s">
        <v>1104</v>
      </c>
      <c r="B25" s="481" t="s">
        <v>1105</v>
      </c>
    </row>
    <row r="26" spans="1:2" ht="20.100000000000001" customHeight="1">
      <c r="A26" s="480" t="s">
        <v>1106</v>
      </c>
      <c r="B26" s="481" t="s">
        <v>1107</v>
      </c>
    </row>
    <row r="27" spans="1:2" ht="20.100000000000001" customHeight="1">
      <c r="A27" s="480" t="s">
        <v>1108</v>
      </c>
      <c r="B27" s="481" t="s">
        <v>1109</v>
      </c>
    </row>
    <row r="28" spans="1:2" ht="20.100000000000001" customHeight="1">
      <c r="A28" s="480" t="s">
        <v>1287</v>
      </c>
      <c r="B28" s="481" t="s">
        <v>1110</v>
      </c>
    </row>
    <row r="29" spans="1:2" ht="20.100000000000001" customHeight="1">
      <c r="A29" s="480" t="s">
        <v>1111</v>
      </c>
      <c r="B29" s="481" t="s">
        <v>1112</v>
      </c>
    </row>
    <row r="30" spans="1:2" ht="20.100000000000001" customHeight="1">
      <c r="A30" s="480" t="s">
        <v>1113</v>
      </c>
      <c r="B30" s="481" t="s">
        <v>1114</v>
      </c>
    </row>
    <row r="31" spans="1:2" ht="20.100000000000001" customHeight="1">
      <c r="A31" s="480" t="s">
        <v>1115</v>
      </c>
      <c r="B31" s="481" t="s">
        <v>1116</v>
      </c>
    </row>
    <row r="32" spans="1:2" ht="20.100000000000001" customHeight="1">
      <c r="A32" s="480" t="s">
        <v>1117</v>
      </c>
      <c r="B32" s="481" t="s">
        <v>1118</v>
      </c>
    </row>
    <row r="33" spans="1:2" ht="20.100000000000001" customHeight="1">
      <c r="A33" s="480" t="s">
        <v>1119</v>
      </c>
      <c r="B33" s="481" t="s">
        <v>1120</v>
      </c>
    </row>
    <row r="34" spans="1:2" ht="20.100000000000001" customHeight="1">
      <c r="A34" s="480" t="s">
        <v>1121</v>
      </c>
      <c r="B34" s="481" t="s">
        <v>1122</v>
      </c>
    </row>
    <row r="35" spans="1:2" ht="20.100000000000001" customHeight="1">
      <c r="A35" s="480" t="s">
        <v>1123</v>
      </c>
      <c r="B35" s="481" t="s">
        <v>1124</v>
      </c>
    </row>
    <row r="36" spans="1:2" ht="20.100000000000001" customHeight="1">
      <c r="A36" s="480" t="s">
        <v>1125</v>
      </c>
      <c r="B36" s="481" t="s">
        <v>1126</v>
      </c>
    </row>
  </sheetData>
  <phoneticPr fontId="1" type="noConversion"/>
  <pageMargins left="0.27" right="0.24" top="0.8" bottom="0.3" header="0.92" footer="0.25"/>
  <pageSetup paperSize="9" scale="99" orientation="portrait" horizontalDpi="1200" verticalDpi="12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indexed="52"/>
  </sheetPr>
  <dimension ref="A1:B28"/>
  <sheetViews>
    <sheetView zoomScaleNormal="100" workbookViewId="0">
      <selection activeCell="B54" sqref="B54"/>
    </sheetView>
  </sheetViews>
  <sheetFormatPr defaultRowHeight="20.100000000000001" customHeight="1"/>
  <cols>
    <col min="1" max="1" width="47.125" style="460" customWidth="1"/>
    <col min="2" max="2" width="50.625" style="460" customWidth="1"/>
    <col min="3" max="256" width="9" style="460"/>
    <col min="257" max="257" width="47.125" style="460" customWidth="1"/>
    <col min="258" max="258" width="50.625" style="460" customWidth="1"/>
    <col min="259" max="512" width="9" style="460"/>
    <col min="513" max="513" width="47.125" style="460" customWidth="1"/>
    <col min="514" max="514" width="50.625" style="460" customWidth="1"/>
    <col min="515" max="768" width="9" style="460"/>
    <col min="769" max="769" width="47.125" style="460" customWidth="1"/>
    <col min="770" max="770" width="50.625" style="460" customWidth="1"/>
    <col min="771" max="1024" width="9" style="460"/>
    <col min="1025" max="1025" width="47.125" style="460" customWidth="1"/>
    <col min="1026" max="1026" width="50.625" style="460" customWidth="1"/>
    <col min="1027" max="1280" width="9" style="460"/>
    <col min="1281" max="1281" width="47.125" style="460" customWidth="1"/>
    <col min="1282" max="1282" width="50.625" style="460" customWidth="1"/>
    <col min="1283" max="1536" width="9" style="460"/>
    <col min="1537" max="1537" width="47.125" style="460" customWidth="1"/>
    <col min="1538" max="1538" width="50.625" style="460" customWidth="1"/>
    <col min="1539" max="1792" width="9" style="460"/>
    <col min="1793" max="1793" width="47.125" style="460" customWidth="1"/>
    <col min="1794" max="1794" width="50.625" style="460" customWidth="1"/>
    <col min="1795" max="2048" width="9" style="460"/>
    <col min="2049" max="2049" width="47.125" style="460" customWidth="1"/>
    <col min="2050" max="2050" width="50.625" style="460" customWidth="1"/>
    <col min="2051" max="2304" width="9" style="460"/>
    <col min="2305" max="2305" width="47.125" style="460" customWidth="1"/>
    <col min="2306" max="2306" width="50.625" style="460" customWidth="1"/>
    <col min="2307" max="2560" width="9" style="460"/>
    <col min="2561" max="2561" width="47.125" style="460" customWidth="1"/>
    <col min="2562" max="2562" width="50.625" style="460" customWidth="1"/>
    <col min="2563" max="2816" width="9" style="460"/>
    <col min="2817" max="2817" width="47.125" style="460" customWidth="1"/>
    <col min="2818" max="2818" width="50.625" style="460" customWidth="1"/>
    <col min="2819" max="3072" width="9" style="460"/>
    <col min="3073" max="3073" width="47.125" style="460" customWidth="1"/>
    <col min="3074" max="3074" width="50.625" style="460" customWidth="1"/>
    <col min="3075" max="3328" width="9" style="460"/>
    <col min="3329" max="3329" width="47.125" style="460" customWidth="1"/>
    <col min="3330" max="3330" width="50.625" style="460" customWidth="1"/>
    <col min="3331" max="3584" width="9" style="460"/>
    <col min="3585" max="3585" width="47.125" style="460" customWidth="1"/>
    <col min="3586" max="3586" width="50.625" style="460" customWidth="1"/>
    <col min="3587" max="3840" width="9" style="460"/>
    <col min="3841" max="3841" width="47.125" style="460" customWidth="1"/>
    <col min="3842" max="3842" width="50.625" style="460" customWidth="1"/>
    <col min="3843" max="4096" width="9" style="460"/>
    <col min="4097" max="4097" width="47.125" style="460" customWidth="1"/>
    <col min="4098" max="4098" width="50.625" style="460" customWidth="1"/>
    <col min="4099" max="4352" width="9" style="460"/>
    <col min="4353" max="4353" width="47.125" style="460" customWidth="1"/>
    <col min="4354" max="4354" width="50.625" style="460" customWidth="1"/>
    <col min="4355" max="4608" width="9" style="460"/>
    <col min="4609" max="4609" width="47.125" style="460" customWidth="1"/>
    <col min="4610" max="4610" width="50.625" style="460" customWidth="1"/>
    <col min="4611" max="4864" width="9" style="460"/>
    <col min="4865" max="4865" width="47.125" style="460" customWidth="1"/>
    <col min="4866" max="4866" width="50.625" style="460" customWidth="1"/>
    <col min="4867" max="5120" width="9" style="460"/>
    <col min="5121" max="5121" width="47.125" style="460" customWidth="1"/>
    <col min="5122" max="5122" width="50.625" style="460" customWidth="1"/>
    <col min="5123" max="5376" width="9" style="460"/>
    <col min="5377" max="5377" width="47.125" style="460" customWidth="1"/>
    <col min="5378" max="5378" width="50.625" style="460" customWidth="1"/>
    <col min="5379" max="5632" width="9" style="460"/>
    <col min="5633" max="5633" width="47.125" style="460" customWidth="1"/>
    <col min="5634" max="5634" width="50.625" style="460" customWidth="1"/>
    <col min="5635" max="5888" width="9" style="460"/>
    <col min="5889" max="5889" width="47.125" style="460" customWidth="1"/>
    <col min="5890" max="5890" width="50.625" style="460" customWidth="1"/>
    <col min="5891" max="6144" width="9" style="460"/>
    <col min="6145" max="6145" width="47.125" style="460" customWidth="1"/>
    <col min="6146" max="6146" width="50.625" style="460" customWidth="1"/>
    <col min="6147" max="6400" width="9" style="460"/>
    <col min="6401" max="6401" width="47.125" style="460" customWidth="1"/>
    <col min="6402" max="6402" width="50.625" style="460" customWidth="1"/>
    <col min="6403" max="6656" width="9" style="460"/>
    <col min="6657" max="6657" width="47.125" style="460" customWidth="1"/>
    <col min="6658" max="6658" width="50.625" style="460" customWidth="1"/>
    <col min="6659" max="6912" width="9" style="460"/>
    <col min="6913" max="6913" width="47.125" style="460" customWidth="1"/>
    <col min="6914" max="6914" width="50.625" style="460" customWidth="1"/>
    <col min="6915" max="7168" width="9" style="460"/>
    <col min="7169" max="7169" width="47.125" style="460" customWidth="1"/>
    <col min="7170" max="7170" width="50.625" style="460" customWidth="1"/>
    <col min="7171" max="7424" width="9" style="460"/>
    <col min="7425" max="7425" width="47.125" style="460" customWidth="1"/>
    <col min="7426" max="7426" width="50.625" style="460" customWidth="1"/>
    <col min="7427" max="7680" width="9" style="460"/>
    <col min="7681" max="7681" width="47.125" style="460" customWidth="1"/>
    <col min="7682" max="7682" width="50.625" style="460" customWidth="1"/>
    <col min="7683" max="7936" width="9" style="460"/>
    <col min="7937" max="7937" width="47.125" style="460" customWidth="1"/>
    <col min="7938" max="7938" width="50.625" style="460" customWidth="1"/>
    <col min="7939" max="8192" width="9" style="460"/>
    <col min="8193" max="8193" width="47.125" style="460" customWidth="1"/>
    <col min="8194" max="8194" width="50.625" style="460" customWidth="1"/>
    <col min="8195" max="8448" width="9" style="460"/>
    <col min="8449" max="8449" width="47.125" style="460" customWidth="1"/>
    <col min="8450" max="8450" width="50.625" style="460" customWidth="1"/>
    <col min="8451" max="8704" width="9" style="460"/>
    <col min="8705" max="8705" width="47.125" style="460" customWidth="1"/>
    <col min="8706" max="8706" width="50.625" style="460" customWidth="1"/>
    <col min="8707" max="8960" width="9" style="460"/>
    <col min="8961" max="8961" width="47.125" style="460" customWidth="1"/>
    <col min="8962" max="8962" width="50.625" style="460" customWidth="1"/>
    <col min="8963" max="9216" width="9" style="460"/>
    <col min="9217" max="9217" width="47.125" style="460" customWidth="1"/>
    <col min="9218" max="9218" width="50.625" style="460" customWidth="1"/>
    <col min="9219" max="9472" width="9" style="460"/>
    <col min="9473" max="9473" width="47.125" style="460" customWidth="1"/>
    <col min="9474" max="9474" width="50.625" style="460" customWidth="1"/>
    <col min="9475" max="9728" width="9" style="460"/>
    <col min="9729" max="9729" width="47.125" style="460" customWidth="1"/>
    <col min="9730" max="9730" width="50.625" style="460" customWidth="1"/>
    <col min="9731" max="9984" width="9" style="460"/>
    <col min="9985" max="9985" width="47.125" style="460" customWidth="1"/>
    <col min="9986" max="9986" width="50.625" style="460" customWidth="1"/>
    <col min="9987" max="10240" width="9" style="460"/>
    <col min="10241" max="10241" width="47.125" style="460" customWidth="1"/>
    <col min="10242" max="10242" width="50.625" style="460" customWidth="1"/>
    <col min="10243" max="10496" width="9" style="460"/>
    <col min="10497" max="10497" width="47.125" style="460" customWidth="1"/>
    <col min="10498" max="10498" width="50.625" style="460" customWidth="1"/>
    <col min="10499" max="10752" width="9" style="460"/>
    <col min="10753" max="10753" width="47.125" style="460" customWidth="1"/>
    <col min="10754" max="10754" width="50.625" style="460" customWidth="1"/>
    <col min="10755" max="11008" width="9" style="460"/>
    <col min="11009" max="11009" width="47.125" style="460" customWidth="1"/>
    <col min="11010" max="11010" width="50.625" style="460" customWidth="1"/>
    <col min="11011" max="11264" width="9" style="460"/>
    <col min="11265" max="11265" width="47.125" style="460" customWidth="1"/>
    <col min="11266" max="11266" width="50.625" style="460" customWidth="1"/>
    <col min="11267" max="11520" width="9" style="460"/>
    <col min="11521" max="11521" width="47.125" style="460" customWidth="1"/>
    <col min="11522" max="11522" width="50.625" style="460" customWidth="1"/>
    <col min="11523" max="11776" width="9" style="460"/>
    <col min="11777" max="11777" width="47.125" style="460" customWidth="1"/>
    <col min="11778" max="11778" width="50.625" style="460" customWidth="1"/>
    <col min="11779" max="12032" width="9" style="460"/>
    <col min="12033" max="12033" width="47.125" style="460" customWidth="1"/>
    <col min="12034" max="12034" width="50.625" style="460" customWidth="1"/>
    <col min="12035" max="12288" width="9" style="460"/>
    <col min="12289" max="12289" width="47.125" style="460" customWidth="1"/>
    <col min="12290" max="12290" width="50.625" style="460" customWidth="1"/>
    <col min="12291" max="12544" width="9" style="460"/>
    <col min="12545" max="12545" width="47.125" style="460" customWidth="1"/>
    <col min="12546" max="12546" width="50.625" style="460" customWidth="1"/>
    <col min="12547" max="12800" width="9" style="460"/>
    <col min="12801" max="12801" width="47.125" style="460" customWidth="1"/>
    <col min="12802" max="12802" width="50.625" style="460" customWidth="1"/>
    <col min="12803" max="13056" width="9" style="460"/>
    <col min="13057" max="13057" width="47.125" style="460" customWidth="1"/>
    <col min="13058" max="13058" width="50.625" style="460" customWidth="1"/>
    <col min="13059" max="13312" width="9" style="460"/>
    <col min="13313" max="13313" width="47.125" style="460" customWidth="1"/>
    <col min="13314" max="13314" width="50.625" style="460" customWidth="1"/>
    <col min="13315" max="13568" width="9" style="460"/>
    <col min="13569" max="13569" width="47.125" style="460" customWidth="1"/>
    <col min="13570" max="13570" width="50.625" style="460" customWidth="1"/>
    <col min="13571" max="13824" width="9" style="460"/>
    <col min="13825" max="13825" width="47.125" style="460" customWidth="1"/>
    <col min="13826" max="13826" width="50.625" style="460" customWidth="1"/>
    <col min="13827" max="14080" width="9" style="460"/>
    <col min="14081" max="14081" width="47.125" style="460" customWidth="1"/>
    <col min="14082" max="14082" width="50.625" style="460" customWidth="1"/>
    <col min="14083" max="14336" width="9" style="460"/>
    <col min="14337" max="14337" width="47.125" style="460" customWidth="1"/>
    <col min="14338" max="14338" width="50.625" style="460" customWidth="1"/>
    <col min="14339" max="14592" width="9" style="460"/>
    <col min="14593" max="14593" width="47.125" style="460" customWidth="1"/>
    <col min="14594" max="14594" width="50.625" style="460" customWidth="1"/>
    <col min="14595" max="14848" width="9" style="460"/>
    <col min="14849" max="14849" width="47.125" style="460" customWidth="1"/>
    <col min="14850" max="14850" width="50.625" style="460" customWidth="1"/>
    <col min="14851" max="15104" width="9" style="460"/>
    <col min="15105" max="15105" width="47.125" style="460" customWidth="1"/>
    <col min="15106" max="15106" width="50.625" style="460" customWidth="1"/>
    <col min="15107" max="15360" width="9" style="460"/>
    <col min="15361" max="15361" width="47.125" style="460" customWidth="1"/>
    <col min="15362" max="15362" width="50.625" style="460" customWidth="1"/>
    <col min="15363" max="15616" width="9" style="460"/>
    <col min="15617" max="15617" width="47.125" style="460" customWidth="1"/>
    <col min="15618" max="15618" width="50.625" style="460" customWidth="1"/>
    <col min="15619" max="15872" width="9" style="460"/>
    <col min="15873" max="15873" width="47.125" style="460" customWidth="1"/>
    <col min="15874" max="15874" width="50.625" style="460" customWidth="1"/>
    <col min="15875" max="16128" width="9" style="460"/>
    <col min="16129" max="16129" width="47.125" style="460" customWidth="1"/>
    <col min="16130" max="16130" width="50.625" style="460" customWidth="1"/>
    <col min="16131" max="16384" width="9" style="460"/>
  </cols>
  <sheetData>
    <row r="1" spans="1:2" ht="17.25" customHeight="1">
      <c r="A1" s="476" t="s">
        <v>1313</v>
      </c>
    </row>
    <row r="2" spans="1:2" s="304" customFormat="1" ht="20.100000000000001" customHeight="1" thickBot="1">
      <c r="A2" s="477" t="s">
        <v>1063</v>
      </c>
      <c r="B2" s="477" t="s">
        <v>1064</v>
      </c>
    </row>
    <row r="3" spans="1:2" ht="20.100000000000001" customHeight="1" thickTop="1">
      <c r="A3" s="480" t="s">
        <v>1243</v>
      </c>
      <c r="B3" s="481" t="s">
        <v>1314</v>
      </c>
    </row>
    <row r="4" spans="1:2" ht="20.100000000000001" customHeight="1">
      <c r="A4" s="480" t="s">
        <v>1245</v>
      </c>
      <c r="B4" s="481" t="s">
        <v>1315</v>
      </c>
    </row>
    <row r="5" spans="1:2" ht="20.100000000000001" customHeight="1">
      <c r="A5" s="480" t="s">
        <v>1247</v>
      </c>
      <c r="B5" s="481" t="s">
        <v>1316</v>
      </c>
    </row>
    <row r="6" spans="1:2" ht="20.100000000000001" customHeight="1">
      <c r="A6" s="480" t="s">
        <v>1249</v>
      </c>
      <c r="B6" s="481" t="s">
        <v>1250</v>
      </c>
    </row>
    <row r="7" spans="1:2" ht="20.100000000000001" customHeight="1">
      <c r="A7" s="480" t="s">
        <v>1251</v>
      </c>
      <c r="B7" s="481" t="s">
        <v>1252</v>
      </c>
    </row>
    <row r="8" spans="1:2" ht="20.100000000000001" customHeight="1">
      <c r="A8" s="480" t="s">
        <v>1253</v>
      </c>
      <c r="B8" s="481" t="s">
        <v>1254</v>
      </c>
    </row>
    <row r="9" spans="1:2" ht="20.100000000000001" customHeight="1">
      <c r="A9" s="480" t="s">
        <v>1255</v>
      </c>
      <c r="B9" s="481" t="s">
        <v>1256</v>
      </c>
    </row>
    <row r="10" spans="1:2" ht="20.100000000000001" customHeight="1">
      <c r="A10" s="480" t="s">
        <v>1317</v>
      </c>
      <c r="B10" s="487" t="s">
        <v>1318</v>
      </c>
    </row>
    <row r="11" spans="1:2" ht="20.100000000000001" customHeight="1">
      <c r="A11" s="480" t="s">
        <v>1319</v>
      </c>
      <c r="B11" s="481" t="s">
        <v>1320</v>
      </c>
    </row>
    <row r="12" spans="1:2" ht="20.100000000000001" customHeight="1">
      <c r="A12" s="480" t="s">
        <v>1321</v>
      </c>
      <c r="B12" s="481" t="s">
        <v>1322</v>
      </c>
    </row>
    <row r="13" spans="1:2" ht="20.100000000000001" customHeight="1">
      <c r="A13" s="480" t="s">
        <v>1259</v>
      </c>
      <c r="B13" s="481" t="s">
        <v>1260</v>
      </c>
    </row>
    <row r="14" spans="1:2" ht="20.100000000000001" customHeight="1">
      <c r="A14" s="480" t="s">
        <v>1257</v>
      </c>
      <c r="B14" s="481" t="s">
        <v>1323</v>
      </c>
    </row>
    <row r="15" spans="1:2" ht="20.100000000000001" customHeight="1">
      <c r="A15" s="480" t="s">
        <v>1324</v>
      </c>
      <c r="B15" s="487" t="s">
        <v>1325</v>
      </c>
    </row>
    <row r="17" spans="1:2" ht="17.25" customHeight="1">
      <c r="A17" s="476" t="s">
        <v>1326</v>
      </c>
    </row>
    <row r="18" spans="1:2" s="304" customFormat="1" ht="20.100000000000001" customHeight="1" thickBot="1">
      <c r="A18" s="477" t="s">
        <v>1063</v>
      </c>
      <c r="B18" s="477" t="s">
        <v>1064</v>
      </c>
    </row>
    <row r="19" spans="1:2" s="304" customFormat="1" ht="20.100000000000001" customHeight="1" thickTop="1">
      <c r="A19" s="488" t="s">
        <v>1327</v>
      </c>
      <c r="B19" s="489" t="s">
        <v>1328</v>
      </c>
    </row>
    <row r="20" spans="1:2" ht="20.100000000000001" customHeight="1">
      <c r="A20" s="480" t="s">
        <v>1329</v>
      </c>
      <c r="B20" s="481" t="s">
        <v>1330</v>
      </c>
    </row>
    <row r="21" spans="1:2" ht="20.100000000000001" customHeight="1">
      <c r="A21" s="480" t="s">
        <v>1331</v>
      </c>
      <c r="B21" s="481" t="s">
        <v>1332</v>
      </c>
    </row>
    <row r="22" spans="1:2" ht="20.100000000000001" customHeight="1">
      <c r="A22" s="480" t="s">
        <v>1333</v>
      </c>
      <c r="B22" s="481" t="s">
        <v>1334</v>
      </c>
    </row>
    <row r="23" spans="1:2" s="304" customFormat="1" ht="20.100000000000001" customHeight="1">
      <c r="A23" s="488" t="s">
        <v>1335</v>
      </c>
      <c r="B23" s="489" t="s">
        <v>1336</v>
      </c>
    </row>
    <row r="24" spans="1:2" s="304" customFormat="1" ht="20.100000000000001" customHeight="1">
      <c r="A24" s="488" t="s">
        <v>1337</v>
      </c>
      <c r="B24" s="489" t="s">
        <v>1338</v>
      </c>
    </row>
    <row r="25" spans="1:2" ht="20.100000000000001" customHeight="1">
      <c r="A25" s="480" t="s">
        <v>1339</v>
      </c>
      <c r="B25" s="481" t="s">
        <v>1340</v>
      </c>
    </row>
    <row r="26" spans="1:2" ht="20.100000000000001" customHeight="1">
      <c r="A26" s="480" t="s">
        <v>1008</v>
      </c>
      <c r="B26" s="481" t="s">
        <v>1341</v>
      </c>
    </row>
    <row r="27" spans="1:2" ht="20.100000000000001" customHeight="1">
      <c r="A27" s="480" t="s">
        <v>1007</v>
      </c>
      <c r="B27" s="542" t="s">
        <v>1342</v>
      </c>
    </row>
    <row r="28" spans="1:2" s="304" customFormat="1" ht="20.100000000000001" customHeight="1">
      <c r="A28" s="480" t="s">
        <v>1343</v>
      </c>
      <c r="B28" s="481" t="s">
        <v>1344</v>
      </c>
    </row>
  </sheetData>
  <phoneticPr fontId="1" type="noConversion"/>
  <pageMargins left="0.23" right="0.27" top="0.54" bottom="0.3" header="0.5" footer="0.25"/>
  <pageSetup paperSize="9" scale="99" orientation="portrait" horizontalDpi="1200" verticalDpi="12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31"/>
  <sheetViews>
    <sheetView zoomScaleNormal="100" workbookViewId="0">
      <selection activeCell="B13" sqref="B13"/>
    </sheetView>
  </sheetViews>
  <sheetFormatPr defaultRowHeight="20.100000000000001" customHeight="1"/>
  <cols>
    <col min="1" max="1" width="39.5" style="460" customWidth="1"/>
    <col min="2" max="2" width="58.75" style="460" customWidth="1"/>
    <col min="3" max="16384" width="9" style="460"/>
  </cols>
  <sheetData>
    <row r="1" spans="1:2" ht="17.25" customHeight="1">
      <c r="A1" s="476" t="s">
        <v>1127</v>
      </c>
    </row>
    <row r="2" spans="1:2" s="304" customFormat="1" ht="20.100000000000001" customHeight="1" thickBot="1">
      <c r="A2" s="477" t="s">
        <v>1128</v>
      </c>
      <c r="B2" s="477" t="s">
        <v>1129</v>
      </c>
    </row>
    <row r="3" spans="1:2" ht="20.100000000000001" customHeight="1" thickTop="1">
      <c r="A3" s="480" t="s">
        <v>1130</v>
      </c>
      <c r="B3" s="481" t="s">
        <v>1131</v>
      </c>
    </row>
    <row r="4" spans="1:2" ht="20.100000000000001" customHeight="1">
      <c r="A4" s="480" t="s">
        <v>1132</v>
      </c>
      <c r="B4" s="481" t="s">
        <v>1133</v>
      </c>
    </row>
    <row r="5" spans="1:2" ht="20.100000000000001" customHeight="1">
      <c r="A5" s="480" t="s">
        <v>1134</v>
      </c>
      <c r="B5" s="481" t="s">
        <v>1135</v>
      </c>
    </row>
    <row r="6" spans="1:2" ht="20.100000000000001" customHeight="1">
      <c r="A6" s="480" t="s">
        <v>1136</v>
      </c>
      <c r="B6" s="481" t="s">
        <v>1137</v>
      </c>
    </row>
    <row r="8" spans="1:2" ht="20.100000000000001" customHeight="1">
      <c r="A8" s="476" t="s">
        <v>1138</v>
      </c>
    </row>
    <row r="9" spans="1:2" ht="20.100000000000001" customHeight="1" thickBot="1">
      <c r="A9" s="477" t="s">
        <v>1128</v>
      </c>
      <c r="B9" s="485" t="s">
        <v>1129</v>
      </c>
    </row>
    <row r="10" spans="1:2" ht="20.100000000000001" customHeight="1" thickTop="1">
      <c r="A10" s="486" t="s">
        <v>1139</v>
      </c>
      <c r="B10" s="487" t="s">
        <v>1140</v>
      </c>
    </row>
    <row r="11" spans="1:2" ht="20.100000000000001" customHeight="1">
      <c r="A11" s="480" t="s">
        <v>1141</v>
      </c>
      <c r="B11" s="487" t="s">
        <v>1142</v>
      </c>
    </row>
    <row r="12" spans="1:2" ht="20.100000000000001" customHeight="1">
      <c r="A12" s="486" t="s">
        <v>1143</v>
      </c>
      <c r="B12" s="487" t="s">
        <v>1144</v>
      </c>
    </row>
    <row r="14" spans="1:2" ht="17.25" customHeight="1">
      <c r="A14" s="476" t="s">
        <v>1145</v>
      </c>
    </row>
    <row r="15" spans="1:2" s="304" customFormat="1" ht="20.100000000000001" customHeight="1" thickBot="1">
      <c r="A15" s="477" t="s">
        <v>1128</v>
      </c>
      <c r="B15" s="477" t="s">
        <v>1129</v>
      </c>
    </row>
    <row r="16" spans="1:2" ht="20.100000000000001" customHeight="1" thickTop="1">
      <c r="A16" s="488" t="s">
        <v>1146</v>
      </c>
      <c r="B16" s="489" t="s">
        <v>1147</v>
      </c>
    </row>
    <row r="17" spans="1:2" ht="20.100000000000001" customHeight="1">
      <c r="A17" s="488" t="s">
        <v>1148</v>
      </c>
      <c r="B17" s="489" t="s">
        <v>1149</v>
      </c>
    </row>
    <row r="18" spans="1:2" ht="20.100000000000001" customHeight="1">
      <c r="A18" s="488" t="s">
        <v>1150</v>
      </c>
      <c r="B18" s="489" t="s">
        <v>1151</v>
      </c>
    </row>
    <row r="19" spans="1:2" ht="20.100000000000001" customHeight="1">
      <c r="A19" s="480" t="s">
        <v>1152</v>
      </c>
      <c r="B19" s="481" t="s">
        <v>1153</v>
      </c>
    </row>
    <row r="21" spans="1:2" ht="17.25" customHeight="1">
      <c r="A21" s="476" t="s">
        <v>1154</v>
      </c>
    </row>
    <row r="22" spans="1:2" s="304" customFormat="1" ht="20.100000000000001" customHeight="1" thickBot="1">
      <c r="A22" s="477" t="s">
        <v>1128</v>
      </c>
      <c r="B22" s="477" t="s">
        <v>1129</v>
      </c>
    </row>
    <row r="23" spans="1:2" s="304" customFormat="1" ht="20.100000000000001" customHeight="1" thickTop="1">
      <c r="A23" s="488" t="s">
        <v>1155</v>
      </c>
      <c r="B23" s="489" t="s">
        <v>1156</v>
      </c>
    </row>
    <row r="24" spans="1:2" ht="20.100000000000001" customHeight="1">
      <c r="A24" s="480" t="s">
        <v>1157</v>
      </c>
      <c r="B24" s="481" t="s">
        <v>1158</v>
      </c>
    </row>
    <row r="25" spans="1:2" s="304" customFormat="1" ht="20.100000000000001" customHeight="1">
      <c r="A25" s="488" t="s">
        <v>1159</v>
      </c>
      <c r="B25" s="489" t="s">
        <v>1160</v>
      </c>
    </row>
    <row r="26" spans="1:2" s="304" customFormat="1" ht="20.100000000000001" customHeight="1">
      <c r="A26" s="488" t="s">
        <v>1161</v>
      </c>
      <c r="B26" s="489" t="s">
        <v>1162</v>
      </c>
    </row>
    <row r="27" spans="1:2" ht="20.100000000000001" customHeight="1">
      <c r="A27" s="480" t="s">
        <v>1163</v>
      </c>
      <c r="B27" s="481" t="s">
        <v>1164</v>
      </c>
    </row>
    <row r="28" spans="1:2" ht="20.100000000000001" customHeight="1">
      <c r="A28" s="585" t="s">
        <v>1165</v>
      </c>
      <c r="B28" s="586"/>
    </row>
    <row r="29" spans="1:2" ht="20.100000000000001" customHeight="1">
      <c r="A29" s="587" t="s">
        <v>1166</v>
      </c>
      <c r="B29" s="588"/>
    </row>
    <row r="30" spans="1:2" ht="20.100000000000001" customHeight="1">
      <c r="A30" s="585" t="s">
        <v>1167</v>
      </c>
      <c r="B30" s="586"/>
    </row>
    <row r="31" spans="1:2" ht="20.100000000000001" customHeight="1">
      <c r="A31" s="587" t="s">
        <v>1168</v>
      </c>
      <c r="B31" s="588"/>
    </row>
  </sheetData>
  <mergeCells count="4">
    <mergeCell ref="A28:B28"/>
    <mergeCell ref="A29:B29"/>
    <mergeCell ref="A30:B30"/>
    <mergeCell ref="A31:B31"/>
  </mergeCells>
  <phoneticPr fontId="1" type="noConversion"/>
  <pageMargins left="0.7" right="0.7" top="0.75" bottom="0.75" header="0.3" footer="0.3"/>
  <pageSetup paperSize="9" scale="99" orientation="portrait" horizontalDpi="1200" verticalDpi="12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20"/>
  <sheetViews>
    <sheetView zoomScaleNormal="100" workbookViewId="0">
      <selection activeCell="B22" sqref="B22"/>
    </sheetView>
  </sheetViews>
  <sheetFormatPr defaultRowHeight="20.100000000000001" customHeight="1"/>
  <cols>
    <col min="1" max="1" width="52" style="460" customWidth="1"/>
    <col min="2" max="2" width="42.125" style="460" customWidth="1"/>
    <col min="3" max="16384" width="9" style="460"/>
  </cols>
  <sheetData>
    <row r="1" spans="1:2" ht="17.25" customHeight="1">
      <c r="A1" s="476" t="s">
        <v>1169</v>
      </c>
    </row>
    <row r="2" spans="1:2" s="304" customFormat="1" ht="20.100000000000001" customHeight="1" thickBot="1">
      <c r="A2" s="477" t="s">
        <v>1128</v>
      </c>
      <c r="B2" s="477" t="s">
        <v>1129</v>
      </c>
    </row>
    <row r="3" spans="1:2" ht="20.100000000000001" customHeight="1" thickTop="1">
      <c r="A3" s="480" t="s">
        <v>1170</v>
      </c>
      <c r="B3" s="489" t="s">
        <v>1171</v>
      </c>
    </row>
    <row r="4" spans="1:2" s="304" customFormat="1" ht="20.100000000000001" customHeight="1">
      <c r="A4" s="488" t="s">
        <v>1172</v>
      </c>
      <c r="B4" s="489" t="s">
        <v>1173</v>
      </c>
    </row>
    <row r="5" spans="1:2" ht="20.100000000000001" customHeight="1">
      <c r="A5" s="490" t="s">
        <v>1174</v>
      </c>
      <c r="B5" s="489" t="s">
        <v>1175</v>
      </c>
    </row>
    <row r="6" spans="1:2" ht="20.100000000000001" customHeight="1">
      <c r="A6" s="490" t="s">
        <v>1176</v>
      </c>
      <c r="B6" s="489" t="s">
        <v>1177</v>
      </c>
    </row>
    <row r="7" spans="1:2" s="304" customFormat="1" ht="20.100000000000001" customHeight="1">
      <c r="A7" s="488" t="s">
        <v>1178</v>
      </c>
      <c r="B7" s="489" t="s">
        <v>1179</v>
      </c>
    </row>
    <row r="8" spans="1:2" s="304" customFormat="1" ht="20.100000000000001" customHeight="1">
      <c r="A8" s="488" t="s">
        <v>1180</v>
      </c>
      <c r="B8" s="489" t="s">
        <v>1181</v>
      </c>
    </row>
    <row r="9" spans="1:2" ht="20.100000000000001" customHeight="1">
      <c r="A9" s="490" t="s">
        <v>1182</v>
      </c>
      <c r="B9" s="489" t="s">
        <v>1183</v>
      </c>
    </row>
    <row r="10" spans="1:2" ht="20.100000000000001" customHeight="1">
      <c r="A10" s="490" t="s">
        <v>1184</v>
      </c>
      <c r="B10" s="489" t="s">
        <v>1185</v>
      </c>
    </row>
    <row r="11" spans="1:2" ht="20.100000000000001" customHeight="1">
      <c r="A11" s="490" t="s">
        <v>1186</v>
      </c>
      <c r="B11" s="481" t="s">
        <v>1187</v>
      </c>
    </row>
    <row r="13" spans="1:2" ht="17.25" customHeight="1">
      <c r="A13" s="476" t="s">
        <v>1188</v>
      </c>
    </row>
    <row r="14" spans="1:2" ht="20.100000000000001" customHeight="1" thickBot="1">
      <c r="A14" s="477" t="s">
        <v>1128</v>
      </c>
      <c r="B14" s="477" t="s">
        <v>1129</v>
      </c>
    </row>
    <row r="15" spans="1:2" ht="20.100000000000001" customHeight="1" thickTop="1">
      <c r="A15" s="480" t="s">
        <v>1189</v>
      </c>
      <c r="B15" s="481" t="s">
        <v>1190</v>
      </c>
    </row>
    <row r="16" spans="1:2" ht="20.100000000000001" customHeight="1">
      <c r="A16" s="480" t="s">
        <v>1191</v>
      </c>
      <c r="B16" s="481" t="s">
        <v>1192</v>
      </c>
    </row>
    <row r="17" spans="1:2" ht="20.100000000000001" customHeight="1">
      <c r="A17" s="480" t="s">
        <v>1193</v>
      </c>
      <c r="B17" s="481" t="s">
        <v>1194</v>
      </c>
    </row>
    <row r="18" spans="1:2" ht="20.100000000000001" customHeight="1">
      <c r="A18" s="480" t="s">
        <v>1195</v>
      </c>
      <c r="B18" s="481" t="s">
        <v>1196</v>
      </c>
    </row>
    <row r="19" spans="1:2" ht="20.100000000000001" customHeight="1">
      <c r="A19" s="480" t="s">
        <v>1197</v>
      </c>
      <c r="B19" s="481" t="s">
        <v>1198</v>
      </c>
    </row>
    <row r="20" spans="1:2" ht="20.100000000000001" customHeight="1">
      <c r="A20" s="480" t="s">
        <v>1199</v>
      </c>
      <c r="B20" s="481" t="s">
        <v>1200</v>
      </c>
    </row>
  </sheetData>
  <phoneticPr fontId="1" type="noConversion"/>
  <pageMargins left="0.23" right="0.27" top="0.54" bottom="0.3" header="0.5" footer="0.25"/>
  <pageSetup paperSize="9" scale="99" orientation="portrait" horizontalDpi="1200" verticalDpi="12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45"/>
  <sheetViews>
    <sheetView zoomScaleNormal="100" workbookViewId="0">
      <selection activeCell="C29" sqref="C29"/>
    </sheetView>
  </sheetViews>
  <sheetFormatPr defaultRowHeight="20.100000000000001" customHeight="1"/>
  <cols>
    <col min="1" max="1" width="54.5" style="460" customWidth="1"/>
    <col min="2" max="2" width="54" style="460" customWidth="1"/>
    <col min="3" max="16384" width="9" style="460"/>
  </cols>
  <sheetData>
    <row r="1" spans="1:5" ht="14.25" customHeight="1">
      <c r="A1" s="476" t="s">
        <v>1201</v>
      </c>
    </row>
    <row r="2" spans="1:5" s="304" customFormat="1" ht="18" customHeight="1" thickBot="1">
      <c r="A2" s="477" t="s">
        <v>1128</v>
      </c>
      <c r="B2" s="477" t="s">
        <v>1129</v>
      </c>
    </row>
    <row r="3" spans="1:5" ht="20.100000000000001" customHeight="1" thickTop="1">
      <c r="A3" s="478" t="s">
        <v>1202</v>
      </c>
      <c r="B3" s="479" t="s">
        <v>1066</v>
      </c>
    </row>
    <row r="4" spans="1:5" ht="20.100000000000001" customHeight="1">
      <c r="A4" s="480" t="s">
        <v>1203</v>
      </c>
      <c r="B4" s="481" t="s">
        <v>1204</v>
      </c>
    </row>
    <row r="5" spans="1:5" ht="20.100000000000001" customHeight="1">
      <c r="A5" s="480" t="s">
        <v>1205</v>
      </c>
      <c r="B5" s="481" t="s">
        <v>1206</v>
      </c>
      <c r="E5" s="460">
        <v>1234</v>
      </c>
    </row>
    <row r="6" spans="1:5" ht="20.100000000000001" customHeight="1">
      <c r="A6" s="480" t="s">
        <v>1207</v>
      </c>
      <c r="B6" s="481" t="s">
        <v>1208</v>
      </c>
      <c r="D6" s="460" t="str">
        <f>USDOLLAR(50,2)</f>
        <v>$50.00</v>
      </c>
    </row>
    <row r="7" spans="1:5" ht="20.100000000000001" customHeight="1">
      <c r="A7" s="480" t="s">
        <v>1209</v>
      </c>
      <c r="B7" s="481" t="s">
        <v>1210</v>
      </c>
    </row>
    <row r="8" spans="1:5" ht="20.100000000000001" customHeight="1">
      <c r="A8" s="480" t="s">
        <v>1211</v>
      </c>
      <c r="B8" s="481" t="s">
        <v>1212</v>
      </c>
      <c r="D8" s="460" t="str">
        <f>FIXED(5.36,1,FALSE)</f>
        <v>5.4</v>
      </c>
    </row>
    <row r="9" spans="1:5" ht="20.100000000000001" customHeight="1">
      <c r="A9" s="480" t="s">
        <v>1213</v>
      </c>
      <c r="B9" s="481" t="s">
        <v>1214</v>
      </c>
      <c r="D9" s="460" t="str">
        <f>REPLACE("우리나라",3,2,"대한")</f>
        <v>우리대한</v>
      </c>
    </row>
    <row r="10" spans="1:5" ht="20.100000000000001" customHeight="1">
      <c r="A10" s="480" t="s">
        <v>1215</v>
      </c>
      <c r="B10" s="481" t="s">
        <v>1216</v>
      </c>
      <c r="D10" s="460">
        <f>VALUE(50)</f>
        <v>50</v>
      </c>
    </row>
    <row r="11" spans="1:5" ht="20.100000000000001" customHeight="1">
      <c r="A11" s="480" t="s">
        <v>1217</v>
      </c>
      <c r="B11" s="481" t="s">
        <v>1218</v>
      </c>
    </row>
    <row r="12" spans="1:5" ht="20.100000000000001" customHeight="1">
      <c r="A12" s="480" t="s">
        <v>1219</v>
      </c>
      <c r="B12" s="481" t="s">
        <v>1220</v>
      </c>
      <c r="D12" s="460">
        <f>COLUMN(D6)</f>
        <v>4</v>
      </c>
    </row>
    <row r="13" spans="1:5" ht="20.100000000000001" customHeight="1">
      <c r="A13" s="480" t="s">
        <v>1221</v>
      </c>
      <c r="B13" s="481" t="s">
        <v>1222</v>
      </c>
    </row>
    <row r="14" spans="1:5" ht="20.100000000000001" customHeight="1">
      <c r="A14" s="480" t="s">
        <v>1223</v>
      </c>
      <c r="B14" s="481" t="s">
        <v>1224</v>
      </c>
      <c r="D14" s="460" t="str">
        <f>ADDRESS(5,5,4,1)</f>
        <v>E5</v>
      </c>
    </row>
    <row r="15" spans="1:5" ht="20.100000000000001" customHeight="1">
      <c r="A15" s="480" t="s">
        <v>1225</v>
      </c>
      <c r="B15" s="481" t="s">
        <v>1226</v>
      </c>
    </row>
    <row r="16" spans="1:5" ht="20.100000000000001" customHeight="1">
      <c r="A16" s="480" t="s">
        <v>1227</v>
      </c>
      <c r="B16" s="481" t="s">
        <v>1228</v>
      </c>
    </row>
    <row r="17" spans="1:2" ht="20.100000000000001" customHeight="1">
      <c r="A17" s="480" t="s">
        <v>1229</v>
      </c>
      <c r="B17" s="481" t="s">
        <v>1230</v>
      </c>
    </row>
    <row r="18" spans="1:2" ht="20.100000000000001" customHeight="1">
      <c r="A18" s="480" t="s">
        <v>1231</v>
      </c>
      <c r="B18" s="481" t="s">
        <v>1232</v>
      </c>
    </row>
    <row r="19" spans="1:2" ht="20.100000000000001" customHeight="1">
      <c r="A19" s="480" t="s">
        <v>1233</v>
      </c>
      <c r="B19" s="481" t="s">
        <v>1234</v>
      </c>
    </row>
    <row r="20" spans="1:2" ht="20.100000000000001" customHeight="1">
      <c r="A20" s="480" t="s">
        <v>1235</v>
      </c>
      <c r="B20" s="481" t="s">
        <v>1236</v>
      </c>
    </row>
    <row r="21" spans="1:2" ht="20.100000000000001" customHeight="1">
      <c r="A21" s="480" t="s">
        <v>1237</v>
      </c>
      <c r="B21" s="481" t="s">
        <v>1238</v>
      </c>
    </row>
    <row r="22" spans="1:2" ht="20.100000000000001" customHeight="1">
      <c r="A22" s="480" t="s">
        <v>1239</v>
      </c>
      <c r="B22" s="481" t="s">
        <v>1240</v>
      </c>
    </row>
    <row r="23" spans="1:2" ht="20.100000000000001" customHeight="1">
      <c r="A23" s="480" t="s">
        <v>1241</v>
      </c>
      <c r="B23" s="481" t="s">
        <v>1242</v>
      </c>
    </row>
    <row r="24" spans="1:2" ht="20.100000000000001" customHeight="1">
      <c r="A24" s="480" t="s">
        <v>1130</v>
      </c>
      <c r="B24" s="481" t="s">
        <v>1131</v>
      </c>
    </row>
    <row r="25" spans="1:2" ht="20.100000000000001" customHeight="1">
      <c r="A25" s="480" t="s">
        <v>1132</v>
      </c>
      <c r="B25" s="481" t="s">
        <v>1133</v>
      </c>
    </row>
    <row r="26" spans="1:2" ht="20.100000000000001" customHeight="1">
      <c r="A26" s="480" t="s">
        <v>1134</v>
      </c>
      <c r="B26" s="481" t="s">
        <v>1135</v>
      </c>
    </row>
    <row r="27" spans="1:2" ht="20.100000000000001" customHeight="1">
      <c r="A27" s="480" t="s">
        <v>1136</v>
      </c>
      <c r="B27" s="481" t="s">
        <v>1137</v>
      </c>
    </row>
    <row r="28" spans="1:2" ht="20.100000000000001" customHeight="1">
      <c r="A28" s="480" t="s">
        <v>1243</v>
      </c>
      <c r="B28" s="481" t="s">
        <v>1244</v>
      </c>
    </row>
    <row r="29" spans="1:2" ht="20.100000000000001" customHeight="1">
      <c r="A29" s="480" t="s">
        <v>1245</v>
      </c>
      <c r="B29" s="481" t="s">
        <v>1246</v>
      </c>
    </row>
    <row r="30" spans="1:2" ht="20.100000000000001" customHeight="1">
      <c r="A30" s="480" t="s">
        <v>1247</v>
      </c>
      <c r="B30" s="481" t="s">
        <v>1248</v>
      </c>
    </row>
    <row r="31" spans="1:2" ht="20.100000000000001" customHeight="1">
      <c r="A31" s="480" t="s">
        <v>1249</v>
      </c>
      <c r="B31" s="481" t="s">
        <v>1250</v>
      </c>
    </row>
    <row r="32" spans="1:2" ht="20.100000000000001" customHeight="1">
      <c r="A32" s="480" t="s">
        <v>1251</v>
      </c>
      <c r="B32" s="481" t="s">
        <v>1252</v>
      </c>
    </row>
    <row r="33" spans="1:2" ht="20.100000000000001" customHeight="1">
      <c r="A33" s="480" t="s">
        <v>1253</v>
      </c>
      <c r="B33" s="481" t="s">
        <v>1254</v>
      </c>
    </row>
    <row r="34" spans="1:2" ht="20.100000000000001" customHeight="1">
      <c r="A34" s="480" t="s">
        <v>1255</v>
      </c>
      <c r="B34" s="481" t="s">
        <v>1256</v>
      </c>
    </row>
    <row r="35" spans="1:2" ht="20.100000000000001" customHeight="1">
      <c r="A35" s="480" t="s">
        <v>1257</v>
      </c>
      <c r="B35" s="481" t="s">
        <v>1258</v>
      </c>
    </row>
    <row r="36" spans="1:2" ht="20.100000000000001" customHeight="1">
      <c r="A36" s="480" t="s">
        <v>1259</v>
      </c>
      <c r="B36" s="481" t="s">
        <v>1260</v>
      </c>
    </row>
    <row r="37" spans="1:2" ht="20.100000000000001" customHeight="1">
      <c r="A37" s="480" t="s">
        <v>1163</v>
      </c>
      <c r="B37" s="481" t="s">
        <v>1164</v>
      </c>
    </row>
    <row r="38" spans="1:2" ht="20.100000000000001" customHeight="1">
      <c r="A38" s="480" t="s">
        <v>1157</v>
      </c>
      <c r="B38" s="481" t="s">
        <v>1158</v>
      </c>
    </row>
    <row r="39" spans="1:2" ht="20.100000000000001" customHeight="1">
      <c r="A39" s="480" t="s">
        <v>1189</v>
      </c>
      <c r="B39" s="481" t="s">
        <v>1190</v>
      </c>
    </row>
    <row r="40" spans="1:2" ht="20.100000000000001" customHeight="1">
      <c r="A40" s="480" t="s">
        <v>1191</v>
      </c>
      <c r="B40" s="481" t="s">
        <v>1192</v>
      </c>
    </row>
    <row r="41" spans="1:2" ht="20.100000000000001" customHeight="1">
      <c r="A41" s="480" t="s">
        <v>1193</v>
      </c>
      <c r="B41" s="481" t="s">
        <v>1194</v>
      </c>
    </row>
    <row r="42" spans="1:2" ht="20.100000000000001" customHeight="1">
      <c r="A42" s="585" t="s">
        <v>1261</v>
      </c>
      <c r="B42" s="586"/>
    </row>
    <row r="43" spans="1:2" ht="20.100000000000001" customHeight="1">
      <c r="A43" s="587" t="s">
        <v>1166</v>
      </c>
      <c r="B43" s="588"/>
    </row>
    <row r="44" spans="1:2" ht="20.100000000000001" customHeight="1">
      <c r="A44" s="585" t="s">
        <v>1262</v>
      </c>
      <c r="B44" s="586"/>
    </row>
    <row r="45" spans="1:2" ht="20.100000000000001" customHeight="1">
      <c r="A45" s="587" t="s">
        <v>1168</v>
      </c>
      <c r="B45" s="588"/>
    </row>
  </sheetData>
  <mergeCells count="4">
    <mergeCell ref="A42:B42"/>
    <mergeCell ref="A43:B43"/>
    <mergeCell ref="A44:B44"/>
    <mergeCell ref="A45:B45"/>
  </mergeCells>
  <phoneticPr fontId="1" type="noConversion"/>
  <pageMargins left="0.23" right="0.06" top="0.19" bottom="0.16" header="0.17" footer="0.16"/>
  <pageSetup paperSize="9" scale="81" orientation="portrait" horizontalDpi="1200" verticalDpi="12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B1:I44"/>
  <sheetViews>
    <sheetView showGridLines="0" workbookViewId="0">
      <selection activeCell="F23" sqref="F23"/>
    </sheetView>
  </sheetViews>
  <sheetFormatPr defaultRowHeight="16.5"/>
  <cols>
    <col min="1" max="1" width="2" style="459" customWidth="1"/>
    <col min="2" max="2" width="18" style="461" customWidth="1"/>
    <col min="3" max="3" width="22.125" style="461" customWidth="1"/>
    <col min="4" max="4" width="21.625" style="461" customWidth="1"/>
    <col min="5" max="256" width="9" style="459"/>
    <col min="257" max="257" width="2" style="459" customWidth="1"/>
    <col min="258" max="258" width="18" style="459" customWidth="1"/>
    <col min="259" max="259" width="22.125" style="459" customWidth="1"/>
    <col min="260" max="260" width="21.625" style="459" customWidth="1"/>
    <col min="261" max="512" width="9" style="459"/>
    <col min="513" max="513" width="2" style="459" customWidth="1"/>
    <col min="514" max="514" width="18" style="459" customWidth="1"/>
    <col min="515" max="515" width="22.125" style="459" customWidth="1"/>
    <col min="516" max="516" width="21.625" style="459" customWidth="1"/>
    <col min="517" max="768" width="9" style="459"/>
    <col min="769" max="769" width="2" style="459" customWidth="1"/>
    <col min="770" max="770" width="18" style="459" customWidth="1"/>
    <col min="771" max="771" width="22.125" style="459" customWidth="1"/>
    <col min="772" max="772" width="21.625" style="459" customWidth="1"/>
    <col min="773" max="1024" width="9" style="459"/>
    <col min="1025" max="1025" width="2" style="459" customWidth="1"/>
    <col min="1026" max="1026" width="18" style="459" customWidth="1"/>
    <col min="1027" max="1027" width="22.125" style="459" customWidth="1"/>
    <col min="1028" max="1028" width="21.625" style="459" customWidth="1"/>
    <col min="1029" max="1280" width="9" style="459"/>
    <col min="1281" max="1281" width="2" style="459" customWidth="1"/>
    <col min="1282" max="1282" width="18" style="459" customWidth="1"/>
    <col min="1283" max="1283" width="22.125" style="459" customWidth="1"/>
    <col min="1284" max="1284" width="21.625" style="459" customWidth="1"/>
    <col min="1285" max="1536" width="9" style="459"/>
    <col min="1537" max="1537" width="2" style="459" customWidth="1"/>
    <col min="1538" max="1538" width="18" style="459" customWidth="1"/>
    <col min="1539" max="1539" width="22.125" style="459" customWidth="1"/>
    <col min="1540" max="1540" width="21.625" style="459" customWidth="1"/>
    <col min="1541" max="1792" width="9" style="459"/>
    <col min="1793" max="1793" width="2" style="459" customWidth="1"/>
    <col min="1794" max="1794" width="18" style="459" customWidth="1"/>
    <col min="1795" max="1795" width="22.125" style="459" customWidth="1"/>
    <col min="1796" max="1796" width="21.625" style="459" customWidth="1"/>
    <col min="1797" max="2048" width="9" style="459"/>
    <col min="2049" max="2049" width="2" style="459" customWidth="1"/>
    <col min="2050" max="2050" width="18" style="459" customWidth="1"/>
    <col min="2051" max="2051" width="22.125" style="459" customWidth="1"/>
    <col min="2052" max="2052" width="21.625" style="459" customWidth="1"/>
    <col min="2053" max="2304" width="9" style="459"/>
    <col min="2305" max="2305" width="2" style="459" customWidth="1"/>
    <col min="2306" max="2306" width="18" style="459" customWidth="1"/>
    <col min="2307" max="2307" width="22.125" style="459" customWidth="1"/>
    <col min="2308" max="2308" width="21.625" style="459" customWidth="1"/>
    <col min="2309" max="2560" width="9" style="459"/>
    <col min="2561" max="2561" width="2" style="459" customWidth="1"/>
    <col min="2562" max="2562" width="18" style="459" customWidth="1"/>
    <col min="2563" max="2563" width="22.125" style="459" customWidth="1"/>
    <col min="2564" max="2564" width="21.625" style="459" customWidth="1"/>
    <col min="2565" max="2816" width="9" style="459"/>
    <col min="2817" max="2817" width="2" style="459" customWidth="1"/>
    <col min="2818" max="2818" width="18" style="459" customWidth="1"/>
    <col min="2819" max="2819" width="22.125" style="459" customWidth="1"/>
    <col min="2820" max="2820" width="21.625" style="459" customWidth="1"/>
    <col min="2821" max="3072" width="9" style="459"/>
    <col min="3073" max="3073" width="2" style="459" customWidth="1"/>
    <col min="3074" max="3074" width="18" style="459" customWidth="1"/>
    <col min="3075" max="3075" width="22.125" style="459" customWidth="1"/>
    <col min="3076" max="3076" width="21.625" style="459" customWidth="1"/>
    <col min="3077" max="3328" width="9" style="459"/>
    <col min="3329" max="3329" width="2" style="459" customWidth="1"/>
    <col min="3330" max="3330" width="18" style="459" customWidth="1"/>
    <col min="3331" max="3331" width="22.125" style="459" customWidth="1"/>
    <col min="3332" max="3332" width="21.625" style="459" customWidth="1"/>
    <col min="3333" max="3584" width="9" style="459"/>
    <col min="3585" max="3585" width="2" style="459" customWidth="1"/>
    <col min="3586" max="3586" width="18" style="459" customWidth="1"/>
    <col min="3587" max="3587" width="22.125" style="459" customWidth="1"/>
    <col min="3588" max="3588" width="21.625" style="459" customWidth="1"/>
    <col min="3589" max="3840" width="9" style="459"/>
    <col min="3841" max="3841" width="2" style="459" customWidth="1"/>
    <col min="3842" max="3842" width="18" style="459" customWidth="1"/>
    <col min="3843" max="3843" width="22.125" style="459" customWidth="1"/>
    <col min="3844" max="3844" width="21.625" style="459" customWidth="1"/>
    <col min="3845" max="4096" width="9" style="459"/>
    <col min="4097" max="4097" width="2" style="459" customWidth="1"/>
    <col min="4098" max="4098" width="18" style="459" customWidth="1"/>
    <col min="4099" max="4099" width="22.125" style="459" customWidth="1"/>
    <col min="4100" max="4100" width="21.625" style="459" customWidth="1"/>
    <col min="4101" max="4352" width="9" style="459"/>
    <col min="4353" max="4353" width="2" style="459" customWidth="1"/>
    <col min="4354" max="4354" width="18" style="459" customWidth="1"/>
    <col min="4355" max="4355" width="22.125" style="459" customWidth="1"/>
    <col min="4356" max="4356" width="21.625" style="459" customWidth="1"/>
    <col min="4357" max="4608" width="9" style="459"/>
    <col min="4609" max="4609" width="2" style="459" customWidth="1"/>
    <col min="4610" max="4610" width="18" style="459" customWidth="1"/>
    <col min="4611" max="4611" width="22.125" style="459" customWidth="1"/>
    <col min="4612" max="4612" width="21.625" style="459" customWidth="1"/>
    <col min="4613" max="4864" width="9" style="459"/>
    <col min="4865" max="4865" width="2" style="459" customWidth="1"/>
    <col min="4866" max="4866" width="18" style="459" customWidth="1"/>
    <col min="4867" max="4867" width="22.125" style="459" customWidth="1"/>
    <col min="4868" max="4868" width="21.625" style="459" customWidth="1"/>
    <col min="4869" max="5120" width="9" style="459"/>
    <col min="5121" max="5121" width="2" style="459" customWidth="1"/>
    <col min="5122" max="5122" width="18" style="459" customWidth="1"/>
    <col min="5123" max="5123" width="22.125" style="459" customWidth="1"/>
    <col min="5124" max="5124" width="21.625" style="459" customWidth="1"/>
    <col min="5125" max="5376" width="9" style="459"/>
    <col min="5377" max="5377" width="2" style="459" customWidth="1"/>
    <col min="5378" max="5378" width="18" style="459" customWidth="1"/>
    <col min="5379" max="5379" width="22.125" style="459" customWidth="1"/>
    <col min="5380" max="5380" width="21.625" style="459" customWidth="1"/>
    <col min="5381" max="5632" width="9" style="459"/>
    <col min="5633" max="5633" width="2" style="459" customWidth="1"/>
    <col min="5634" max="5634" width="18" style="459" customWidth="1"/>
    <col min="5635" max="5635" width="22.125" style="459" customWidth="1"/>
    <col min="5636" max="5636" width="21.625" style="459" customWidth="1"/>
    <col min="5637" max="5888" width="9" style="459"/>
    <col min="5889" max="5889" width="2" style="459" customWidth="1"/>
    <col min="5890" max="5890" width="18" style="459" customWidth="1"/>
    <col min="5891" max="5891" width="22.125" style="459" customWidth="1"/>
    <col min="5892" max="5892" width="21.625" style="459" customWidth="1"/>
    <col min="5893" max="6144" width="9" style="459"/>
    <col min="6145" max="6145" width="2" style="459" customWidth="1"/>
    <col min="6146" max="6146" width="18" style="459" customWidth="1"/>
    <col min="6147" max="6147" width="22.125" style="459" customWidth="1"/>
    <col min="6148" max="6148" width="21.625" style="459" customWidth="1"/>
    <col min="6149" max="6400" width="9" style="459"/>
    <col min="6401" max="6401" width="2" style="459" customWidth="1"/>
    <col min="6402" max="6402" width="18" style="459" customWidth="1"/>
    <col min="6403" max="6403" width="22.125" style="459" customWidth="1"/>
    <col min="6404" max="6404" width="21.625" style="459" customWidth="1"/>
    <col min="6405" max="6656" width="9" style="459"/>
    <col min="6657" max="6657" width="2" style="459" customWidth="1"/>
    <col min="6658" max="6658" width="18" style="459" customWidth="1"/>
    <col min="6659" max="6659" width="22.125" style="459" customWidth="1"/>
    <col min="6660" max="6660" width="21.625" style="459" customWidth="1"/>
    <col min="6661" max="6912" width="9" style="459"/>
    <col min="6913" max="6913" width="2" style="459" customWidth="1"/>
    <col min="6914" max="6914" width="18" style="459" customWidth="1"/>
    <col min="6915" max="6915" width="22.125" style="459" customWidth="1"/>
    <col min="6916" max="6916" width="21.625" style="459" customWidth="1"/>
    <col min="6917" max="7168" width="9" style="459"/>
    <col min="7169" max="7169" width="2" style="459" customWidth="1"/>
    <col min="7170" max="7170" width="18" style="459" customWidth="1"/>
    <col min="7171" max="7171" width="22.125" style="459" customWidth="1"/>
    <col min="7172" max="7172" width="21.625" style="459" customWidth="1"/>
    <col min="7173" max="7424" width="9" style="459"/>
    <col min="7425" max="7425" width="2" style="459" customWidth="1"/>
    <col min="7426" max="7426" width="18" style="459" customWidth="1"/>
    <col min="7427" max="7427" width="22.125" style="459" customWidth="1"/>
    <col min="7428" max="7428" width="21.625" style="459" customWidth="1"/>
    <col min="7429" max="7680" width="9" style="459"/>
    <col min="7681" max="7681" width="2" style="459" customWidth="1"/>
    <col min="7682" max="7682" width="18" style="459" customWidth="1"/>
    <col min="7683" max="7683" width="22.125" style="459" customWidth="1"/>
    <col min="7684" max="7684" width="21.625" style="459" customWidth="1"/>
    <col min="7685" max="7936" width="9" style="459"/>
    <col min="7937" max="7937" width="2" style="459" customWidth="1"/>
    <col min="7938" max="7938" width="18" style="459" customWidth="1"/>
    <col min="7939" max="7939" width="22.125" style="459" customWidth="1"/>
    <col min="7940" max="7940" width="21.625" style="459" customWidth="1"/>
    <col min="7941" max="8192" width="9" style="459"/>
    <col min="8193" max="8193" width="2" style="459" customWidth="1"/>
    <col min="8194" max="8194" width="18" style="459" customWidth="1"/>
    <col min="8195" max="8195" width="22.125" style="459" customWidth="1"/>
    <col min="8196" max="8196" width="21.625" style="459" customWidth="1"/>
    <col min="8197" max="8448" width="9" style="459"/>
    <col min="8449" max="8449" width="2" style="459" customWidth="1"/>
    <col min="8450" max="8450" width="18" style="459" customWidth="1"/>
    <col min="8451" max="8451" width="22.125" style="459" customWidth="1"/>
    <col min="8452" max="8452" width="21.625" style="459" customWidth="1"/>
    <col min="8453" max="8704" width="9" style="459"/>
    <col min="8705" max="8705" width="2" style="459" customWidth="1"/>
    <col min="8706" max="8706" width="18" style="459" customWidth="1"/>
    <col min="8707" max="8707" width="22.125" style="459" customWidth="1"/>
    <col min="8708" max="8708" width="21.625" style="459" customWidth="1"/>
    <col min="8709" max="8960" width="9" style="459"/>
    <col min="8961" max="8961" width="2" style="459" customWidth="1"/>
    <col min="8962" max="8962" width="18" style="459" customWidth="1"/>
    <col min="8963" max="8963" width="22.125" style="459" customWidth="1"/>
    <col min="8964" max="8964" width="21.625" style="459" customWidth="1"/>
    <col min="8965" max="9216" width="9" style="459"/>
    <col min="9217" max="9217" width="2" style="459" customWidth="1"/>
    <col min="9218" max="9218" width="18" style="459" customWidth="1"/>
    <col min="9219" max="9219" width="22.125" style="459" customWidth="1"/>
    <col min="9220" max="9220" width="21.625" style="459" customWidth="1"/>
    <col min="9221" max="9472" width="9" style="459"/>
    <col min="9473" max="9473" width="2" style="459" customWidth="1"/>
    <col min="9474" max="9474" width="18" style="459" customWidth="1"/>
    <col min="9475" max="9475" width="22.125" style="459" customWidth="1"/>
    <col min="9476" max="9476" width="21.625" style="459" customWidth="1"/>
    <col min="9477" max="9728" width="9" style="459"/>
    <col min="9729" max="9729" width="2" style="459" customWidth="1"/>
    <col min="9730" max="9730" width="18" style="459" customWidth="1"/>
    <col min="9731" max="9731" width="22.125" style="459" customWidth="1"/>
    <col min="9732" max="9732" width="21.625" style="459" customWidth="1"/>
    <col min="9733" max="9984" width="9" style="459"/>
    <col min="9985" max="9985" width="2" style="459" customWidth="1"/>
    <col min="9986" max="9986" width="18" style="459" customWidth="1"/>
    <col min="9987" max="9987" width="22.125" style="459" customWidth="1"/>
    <col min="9988" max="9988" width="21.625" style="459" customWidth="1"/>
    <col min="9989" max="10240" width="9" style="459"/>
    <col min="10241" max="10241" width="2" style="459" customWidth="1"/>
    <col min="10242" max="10242" width="18" style="459" customWidth="1"/>
    <col min="10243" max="10243" width="22.125" style="459" customWidth="1"/>
    <col min="10244" max="10244" width="21.625" style="459" customWidth="1"/>
    <col min="10245" max="10496" width="9" style="459"/>
    <col min="10497" max="10497" width="2" style="459" customWidth="1"/>
    <col min="10498" max="10498" width="18" style="459" customWidth="1"/>
    <col min="10499" max="10499" width="22.125" style="459" customWidth="1"/>
    <col min="10500" max="10500" width="21.625" style="459" customWidth="1"/>
    <col min="10501" max="10752" width="9" style="459"/>
    <col min="10753" max="10753" width="2" style="459" customWidth="1"/>
    <col min="10754" max="10754" width="18" style="459" customWidth="1"/>
    <col min="10755" max="10755" width="22.125" style="459" customWidth="1"/>
    <col min="10756" max="10756" width="21.625" style="459" customWidth="1"/>
    <col min="10757" max="11008" width="9" style="459"/>
    <col min="11009" max="11009" width="2" style="459" customWidth="1"/>
    <col min="11010" max="11010" width="18" style="459" customWidth="1"/>
    <col min="11011" max="11011" width="22.125" style="459" customWidth="1"/>
    <col min="11012" max="11012" width="21.625" style="459" customWidth="1"/>
    <col min="11013" max="11264" width="9" style="459"/>
    <col min="11265" max="11265" width="2" style="459" customWidth="1"/>
    <col min="11266" max="11266" width="18" style="459" customWidth="1"/>
    <col min="11267" max="11267" width="22.125" style="459" customWidth="1"/>
    <col min="11268" max="11268" width="21.625" style="459" customWidth="1"/>
    <col min="11269" max="11520" width="9" style="459"/>
    <col min="11521" max="11521" width="2" style="459" customWidth="1"/>
    <col min="11522" max="11522" width="18" style="459" customWidth="1"/>
    <col min="11523" max="11523" width="22.125" style="459" customWidth="1"/>
    <col min="11524" max="11524" width="21.625" style="459" customWidth="1"/>
    <col min="11525" max="11776" width="9" style="459"/>
    <col min="11777" max="11777" width="2" style="459" customWidth="1"/>
    <col min="11778" max="11778" width="18" style="459" customWidth="1"/>
    <col min="11779" max="11779" width="22.125" style="459" customWidth="1"/>
    <col min="11780" max="11780" width="21.625" style="459" customWidth="1"/>
    <col min="11781" max="12032" width="9" style="459"/>
    <col min="12033" max="12033" width="2" style="459" customWidth="1"/>
    <col min="12034" max="12034" width="18" style="459" customWidth="1"/>
    <col min="12035" max="12035" width="22.125" style="459" customWidth="1"/>
    <col min="12036" max="12036" width="21.625" style="459" customWidth="1"/>
    <col min="12037" max="12288" width="9" style="459"/>
    <col min="12289" max="12289" width="2" style="459" customWidth="1"/>
    <col min="12290" max="12290" width="18" style="459" customWidth="1"/>
    <col min="12291" max="12291" width="22.125" style="459" customWidth="1"/>
    <col min="12292" max="12292" width="21.625" style="459" customWidth="1"/>
    <col min="12293" max="12544" width="9" style="459"/>
    <col min="12545" max="12545" width="2" style="459" customWidth="1"/>
    <col min="12546" max="12546" width="18" style="459" customWidth="1"/>
    <col min="12547" max="12547" width="22.125" style="459" customWidth="1"/>
    <col min="12548" max="12548" width="21.625" style="459" customWidth="1"/>
    <col min="12549" max="12800" width="9" style="459"/>
    <col min="12801" max="12801" width="2" style="459" customWidth="1"/>
    <col min="12802" max="12802" width="18" style="459" customWidth="1"/>
    <col min="12803" max="12803" width="22.125" style="459" customWidth="1"/>
    <col min="12804" max="12804" width="21.625" style="459" customWidth="1"/>
    <col min="12805" max="13056" width="9" style="459"/>
    <col min="13057" max="13057" width="2" style="459" customWidth="1"/>
    <col min="13058" max="13058" width="18" style="459" customWidth="1"/>
    <col min="13059" max="13059" width="22.125" style="459" customWidth="1"/>
    <col min="13060" max="13060" width="21.625" style="459" customWidth="1"/>
    <col min="13061" max="13312" width="9" style="459"/>
    <col min="13313" max="13313" width="2" style="459" customWidth="1"/>
    <col min="13314" max="13314" width="18" style="459" customWidth="1"/>
    <col min="13315" max="13315" width="22.125" style="459" customWidth="1"/>
    <col min="13316" max="13316" width="21.625" style="459" customWidth="1"/>
    <col min="13317" max="13568" width="9" style="459"/>
    <col min="13569" max="13569" width="2" style="459" customWidth="1"/>
    <col min="13570" max="13570" width="18" style="459" customWidth="1"/>
    <col min="13571" max="13571" width="22.125" style="459" customWidth="1"/>
    <col min="13572" max="13572" width="21.625" style="459" customWidth="1"/>
    <col min="13573" max="13824" width="9" style="459"/>
    <col min="13825" max="13825" width="2" style="459" customWidth="1"/>
    <col min="13826" max="13826" width="18" style="459" customWidth="1"/>
    <col min="13827" max="13827" width="22.125" style="459" customWidth="1"/>
    <col min="13828" max="13828" width="21.625" style="459" customWidth="1"/>
    <col min="13829" max="14080" width="9" style="459"/>
    <col min="14081" max="14081" width="2" style="459" customWidth="1"/>
    <col min="14082" max="14082" width="18" style="459" customWidth="1"/>
    <col min="14083" max="14083" width="22.125" style="459" customWidth="1"/>
    <col min="14084" max="14084" width="21.625" style="459" customWidth="1"/>
    <col min="14085" max="14336" width="9" style="459"/>
    <col min="14337" max="14337" width="2" style="459" customWidth="1"/>
    <col min="14338" max="14338" width="18" style="459" customWidth="1"/>
    <col min="14339" max="14339" width="22.125" style="459" customWidth="1"/>
    <col min="14340" max="14340" width="21.625" style="459" customWidth="1"/>
    <col min="14341" max="14592" width="9" style="459"/>
    <col min="14593" max="14593" width="2" style="459" customWidth="1"/>
    <col min="14594" max="14594" width="18" style="459" customWidth="1"/>
    <col min="14595" max="14595" width="22.125" style="459" customWidth="1"/>
    <col min="14596" max="14596" width="21.625" style="459" customWidth="1"/>
    <col min="14597" max="14848" width="9" style="459"/>
    <col min="14849" max="14849" width="2" style="459" customWidth="1"/>
    <col min="14850" max="14850" width="18" style="459" customWidth="1"/>
    <col min="14851" max="14851" width="22.125" style="459" customWidth="1"/>
    <col min="14852" max="14852" width="21.625" style="459" customWidth="1"/>
    <col min="14853" max="15104" width="9" style="459"/>
    <col min="15105" max="15105" width="2" style="459" customWidth="1"/>
    <col min="15106" max="15106" width="18" style="459" customWidth="1"/>
    <col min="15107" max="15107" width="22.125" style="459" customWidth="1"/>
    <col min="15108" max="15108" width="21.625" style="459" customWidth="1"/>
    <col min="15109" max="15360" width="9" style="459"/>
    <col min="15361" max="15361" width="2" style="459" customWidth="1"/>
    <col min="15362" max="15362" width="18" style="459" customWidth="1"/>
    <col min="15363" max="15363" width="22.125" style="459" customWidth="1"/>
    <col min="15364" max="15364" width="21.625" style="459" customWidth="1"/>
    <col min="15365" max="15616" width="9" style="459"/>
    <col min="15617" max="15617" width="2" style="459" customWidth="1"/>
    <col min="15618" max="15618" width="18" style="459" customWidth="1"/>
    <col min="15619" max="15619" width="22.125" style="459" customWidth="1"/>
    <col min="15620" max="15620" width="21.625" style="459" customWidth="1"/>
    <col min="15621" max="15872" width="9" style="459"/>
    <col min="15873" max="15873" width="2" style="459" customWidth="1"/>
    <col min="15874" max="15874" width="18" style="459" customWidth="1"/>
    <col min="15875" max="15875" width="22.125" style="459" customWidth="1"/>
    <col min="15876" max="15876" width="21.625" style="459" customWidth="1"/>
    <col min="15877" max="16128" width="9" style="459"/>
    <col min="16129" max="16129" width="2" style="459" customWidth="1"/>
    <col min="16130" max="16130" width="18" style="459" customWidth="1"/>
    <col min="16131" max="16131" width="22.125" style="459" customWidth="1"/>
    <col min="16132" max="16132" width="21.625" style="459" customWidth="1"/>
    <col min="16133" max="16384" width="9" style="459"/>
  </cols>
  <sheetData>
    <row r="1" spans="2:9" ht="6" customHeight="1"/>
    <row r="2" spans="2:9" ht="20.100000000000001" customHeight="1">
      <c r="B2" s="589" t="s">
        <v>1006</v>
      </c>
      <c r="C2" s="590"/>
      <c r="D2" s="591"/>
      <c r="E2" s="304"/>
    </row>
    <row r="3" spans="2:9" ht="20.100000000000001" customHeight="1">
      <c r="B3" s="349"/>
      <c r="C3" s="462" t="s">
        <v>1007</v>
      </c>
      <c r="D3" s="462">
        <f ca="1">TODAY()</f>
        <v>45199</v>
      </c>
      <c r="E3" s="304"/>
    </row>
    <row r="4" spans="2:9" ht="20.100000000000001" customHeight="1">
      <c r="B4" s="349"/>
      <c r="C4" s="463" t="s">
        <v>1008</v>
      </c>
      <c r="D4" s="463">
        <f ca="1">NOW()</f>
        <v>45199.809438773147</v>
      </c>
      <c r="E4" s="304"/>
    </row>
    <row r="5" spans="2:9" ht="20.100000000000001" customHeight="1">
      <c r="B5" s="349"/>
      <c r="C5" s="462" t="s">
        <v>1009</v>
      </c>
      <c r="D5" s="462">
        <f>DATE(2005,7,15)</f>
        <v>38548</v>
      </c>
      <c r="E5" s="304"/>
    </row>
    <row r="6" spans="2:9" ht="20.100000000000001" customHeight="1">
      <c r="B6" s="349"/>
      <c r="C6" s="452" t="s">
        <v>1010</v>
      </c>
      <c r="D6" s="452">
        <f ca="1">YEAR(TODAY())</f>
        <v>2023</v>
      </c>
      <c r="E6" s="304"/>
    </row>
    <row r="7" spans="2:9" ht="20.100000000000001" customHeight="1">
      <c r="B7" s="349"/>
      <c r="C7" s="452" t="s">
        <v>1011</v>
      </c>
      <c r="D7" s="452">
        <f ca="1">MONTH(TODAY())</f>
        <v>9</v>
      </c>
      <c r="E7" s="304"/>
    </row>
    <row r="8" spans="2:9" ht="20.100000000000001" customHeight="1">
      <c r="B8" s="349"/>
      <c r="C8" s="452" t="s">
        <v>1012</v>
      </c>
      <c r="D8" s="452">
        <f ca="1">DAY(TODAY())</f>
        <v>30</v>
      </c>
      <c r="E8" s="304"/>
    </row>
    <row r="9" spans="2:9" ht="20.100000000000001" customHeight="1">
      <c r="B9" s="349"/>
      <c r="C9" s="452" t="s">
        <v>1013</v>
      </c>
      <c r="D9" s="452">
        <f ca="1">WEEKDAY(TODAY(),1)</f>
        <v>7</v>
      </c>
      <c r="E9" s="304"/>
    </row>
    <row r="10" spans="2:9" ht="20.100000000000001" customHeight="1">
      <c r="B10" s="464">
        <v>0.22222222222222221</v>
      </c>
      <c r="C10" s="452" t="s">
        <v>1014</v>
      </c>
      <c r="D10" s="452">
        <f>HOUR(B10)</f>
        <v>5</v>
      </c>
      <c r="E10" s="304"/>
    </row>
    <row r="11" spans="2:9" ht="20.100000000000001" customHeight="1">
      <c r="B11" s="464">
        <v>0.93072916666666661</v>
      </c>
      <c r="C11" s="452" t="s">
        <v>1015</v>
      </c>
      <c r="D11" s="452">
        <f>MINUTE(B11)</f>
        <v>20</v>
      </c>
      <c r="E11" s="304"/>
    </row>
    <row r="12" spans="2:9" ht="20.100000000000001" customHeight="1">
      <c r="B12" s="465">
        <v>0.13906250000000001</v>
      </c>
      <c r="C12" s="452" t="s">
        <v>1016</v>
      </c>
      <c r="D12" s="452">
        <f>SECOND(B12)</f>
        <v>15</v>
      </c>
      <c r="E12" s="304"/>
    </row>
    <row r="13" spans="2:9" ht="20.100000000000001" customHeight="1">
      <c r="B13" s="453"/>
      <c r="C13" s="453"/>
      <c r="D13" s="453"/>
      <c r="E13" s="304"/>
    </row>
    <row r="14" spans="2:9" ht="20.100000000000001" customHeight="1">
      <c r="B14" s="589" t="s">
        <v>1017</v>
      </c>
      <c r="C14" s="590"/>
      <c r="D14" s="591"/>
      <c r="E14" s="304"/>
      <c r="F14" s="304"/>
      <c r="G14" s="304"/>
      <c r="H14" s="304"/>
      <c r="I14" s="304"/>
    </row>
    <row r="15" spans="2:9" ht="20.100000000000001" customHeight="1">
      <c r="B15" s="349" t="s">
        <v>1018</v>
      </c>
      <c r="C15" s="452" t="s">
        <v>1019</v>
      </c>
      <c r="D15" s="452" t="str">
        <f>LEFT(B15,2)</f>
        <v>KO</v>
      </c>
      <c r="E15" s="304"/>
      <c r="F15" s="304"/>
      <c r="G15" s="304"/>
      <c r="H15" s="304"/>
      <c r="I15" s="304"/>
    </row>
    <row r="16" spans="2:9" ht="20.100000000000001" customHeight="1">
      <c r="B16" s="349"/>
      <c r="C16" s="452" t="s">
        <v>1020</v>
      </c>
      <c r="D16" s="452" t="str">
        <f>RIGHT(B15,2)</f>
        <v>EA</v>
      </c>
      <c r="E16" s="304"/>
      <c r="F16" s="304"/>
      <c r="G16" s="304"/>
      <c r="H16" s="304"/>
      <c r="I16" s="304"/>
    </row>
    <row r="17" spans="2:9" ht="20.100000000000001" customHeight="1">
      <c r="B17" s="349"/>
      <c r="C17" s="452" t="s">
        <v>1021</v>
      </c>
      <c r="D17" s="452" t="str">
        <f>MID(B15,2,2)</f>
        <v>OR</v>
      </c>
      <c r="E17" s="304"/>
      <c r="F17" s="304"/>
      <c r="G17" s="304"/>
      <c r="H17" s="304"/>
      <c r="I17" s="304"/>
    </row>
    <row r="18" spans="2:9" ht="20.100000000000001" customHeight="1">
      <c r="B18" s="349" t="s">
        <v>1018</v>
      </c>
      <c r="C18" s="452" t="s">
        <v>1022</v>
      </c>
      <c r="D18" s="452" t="str">
        <f>LOWER(B18)</f>
        <v>korea</v>
      </c>
      <c r="E18" s="304"/>
      <c r="F18" s="304"/>
      <c r="G18" s="304"/>
      <c r="H18" s="304"/>
      <c r="I18" s="304"/>
    </row>
    <row r="19" spans="2:9" ht="20.100000000000001" customHeight="1">
      <c r="B19" s="349" t="s">
        <v>1023</v>
      </c>
      <c r="C19" s="452" t="s">
        <v>1024</v>
      </c>
      <c r="D19" s="452" t="str">
        <f>UPPER(B19)</f>
        <v>KOREA</v>
      </c>
      <c r="E19" s="304"/>
      <c r="F19" s="304"/>
      <c r="G19" s="304"/>
      <c r="H19" s="304"/>
      <c r="I19" s="304"/>
    </row>
    <row r="20" spans="2:9" ht="20.100000000000001" customHeight="1">
      <c r="B20" s="349" t="s">
        <v>1025</v>
      </c>
      <c r="C20" s="452" t="s">
        <v>1026</v>
      </c>
      <c r="D20" s="452" t="str">
        <f>PROPER(B20)</f>
        <v>Welcome To Korea</v>
      </c>
      <c r="E20" s="304"/>
      <c r="F20" s="304"/>
      <c r="G20" s="304"/>
      <c r="H20" s="304"/>
      <c r="I20" s="304"/>
    </row>
    <row r="21" spans="2:9" ht="20.100000000000001" customHeight="1">
      <c r="B21" s="349" t="s">
        <v>1027</v>
      </c>
      <c r="C21" s="452" t="s">
        <v>1028</v>
      </c>
      <c r="D21" s="452" t="str">
        <f>TRIM(B21)</f>
        <v>우 리나라</v>
      </c>
      <c r="E21" s="304"/>
      <c r="F21" s="304"/>
      <c r="G21" s="304"/>
      <c r="H21" s="304"/>
      <c r="I21" s="304"/>
    </row>
    <row r="22" spans="2:9" ht="20.100000000000001" customHeight="1">
      <c r="B22" s="453"/>
      <c r="C22" s="466"/>
      <c r="D22" s="466"/>
      <c r="E22" s="304"/>
      <c r="F22" s="304"/>
      <c r="G22" s="304"/>
      <c r="H22" s="304"/>
      <c r="I22" s="304"/>
    </row>
    <row r="23" spans="2:9" ht="20.100000000000001" customHeight="1">
      <c r="B23" s="589" t="s">
        <v>1029</v>
      </c>
      <c r="C23" s="590"/>
      <c r="D23" s="591"/>
      <c r="E23" s="304"/>
      <c r="F23" s="304"/>
      <c r="G23" s="304"/>
      <c r="H23" s="304"/>
      <c r="I23" s="304"/>
    </row>
    <row r="24" spans="2:9" ht="20.100000000000001" customHeight="1">
      <c r="B24" s="349">
        <v>5.3330000000000002</v>
      </c>
      <c r="C24" s="452" t="s">
        <v>1030</v>
      </c>
      <c r="D24" s="452">
        <f>ROUND(B24,2)</f>
        <v>5.33</v>
      </c>
      <c r="E24" s="304"/>
      <c r="F24" s="304"/>
      <c r="G24" s="304"/>
      <c r="H24" s="304"/>
      <c r="I24" s="304"/>
    </row>
    <row r="25" spans="2:9" ht="20.100000000000001" customHeight="1">
      <c r="B25" s="349">
        <v>5.7770000000000001</v>
      </c>
      <c r="C25" s="452" t="s">
        <v>1031</v>
      </c>
      <c r="D25" s="452">
        <f>ROUND(B25,2)</f>
        <v>5.78</v>
      </c>
      <c r="E25" s="304"/>
      <c r="F25" s="304"/>
      <c r="G25" s="304"/>
      <c r="H25" s="304"/>
      <c r="I25" s="304"/>
    </row>
    <row r="26" spans="2:9" ht="20.100000000000001" customHeight="1">
      <c r="B26" s="349">
        <v>5.3330000000000002</v>
      </c>
      <c r="C26" s="452" t="s">
        <v>1032</v>
      </c>
      <c r="D26" s="452">
        <f>ROUNDUP(B26,2)</f>
        <v>5.34</v>
      </c>
      <c r="E26" s="304"/>
      <c r="F26" s="304"/>
      <c r="G26" s="304"/>
      <c r="H26" s="304"/>
      <c r="I26" s="304"/>
    </row>
    <row r="27" spans="2:9" ht="20.100000000000001" customHeight="1">
      <c r="B27" s="349">
        <v>5.7770000000000001</v>
      </c>
      <c r="C27" s="452" t="s">
        <v>1033</v>
      </c>
      <c r="D27" s="452">
        <f>ROUNDUP(B27,2)</f>
        <v>5.7799999999999994</v>
      </c>
      <c r="E27" s="304"/>
      <c r="F27" s="304"/>
      <c r="G27" s="304"/>
      <c r="H27" s="304"/>
      <c r="I27" s="304"/>
    </row>
    <row r="28" spans="2:9" ht="20.100000000000001" customHeight="1">
      <c r="B28" s="349">
        <v>5.3330000000000002</v>
      </c>
      <c r="C28" s="452" t="s">
        <v>1034</v>
      </c>
      <c r="D28" s="452">
        <f>ROUNDDOWN(B28,2)</f>
        <v>5.33</v>
      </c>
      <c r="E28" s="304"/>
      <c r="F28" s="304"/>
      <c r="G28" s="304"/>
      <c r="H28" s="304"/>
      <c r="I28" s="304"/>
    </row>
    <row r="29" spans="2:9" ht="20.100000000000001" customHeight="1">
      <c r="B29" s="349">
        <v>5.7770000000000001</v>
      </c>
      <c r="C29" s="452" t="s">
        <v>1035</v>
      </c>
      <c r="D29" s="452">
        <f>ROUNDDOWN(B29,2)</f>
        <v>5.77</v>
      </c>
      <c r="E29" s="304"/>
      <c r="F29" s="304"/>
      <c r="G29" s="304"/>
      <c r="H29" s="304"/>
      <c r="I29" s="304"/>
    </row>
    <row r="30" spans="2:9" ht="20.100000000000001" customHeight="1">
      <c r="B30" s="349">
        <v>5.3330000000000002</v>
      </c>
      <c r="C30" s="452" t="s">
        <v>1036</v>
      </c>
      <c r="D30" s="452">
        <f>TRUNC(B30,2)</f>
        <v>5.33</v>
      </c>
      <c r="E30" s="304"/>
      <c r="F30" s="304"/>
      <c r="G30" s="304"/>
      <c r="H30" s="304"/>
      <c r="I30" s="304"/>
    </row>
    <row r="31" spans="2:9" ht="20.100000000000001" customHeight="1">
      <c r="B31" s="349">
        <v>5.7770000000000001</v>
      </c>
      <c r="C31" s="452" t="s">
        <v>1037</v>
      </c>
      <c r="D31" s="452">
        <f>TRUNC(B31,2)</f>
        <v>5.77</v>
      </c>
      <c r="E31" s="304"/>
      <c r="F31" s="304"/>
      <c r="G31" s="304"/>
      <c r="H31" s="304"/>
      <c r="I31" s="304"/>
    </row>
    <row r="32" spans="2:9" ht="20.100000000000001" customHeight="1">
      <c r="B32" s="349">
        <v>5.3330000000000002</v>
      </c>
      <c r="C32" s="452" t="s">
        <v>1038</v>
      </c>
      <c r="D32" s="452">
        <f>TRUNC(B32)</f>
        <v>5</v>
      </c>
      <c r="E32" s="304"/>
      <c r="F32" s="304"/>
      <c r="G32" s="304"/>
      <c r="H32" s="304"/>
      <c r="I32" s="304"/>
    </row>
    <row r="33" spans="2:9" ht="20.100000000000001" customHeight="1">
      <c r="B33" s="349">
        <v>5.7770000000000001</v>
      </c>
      <c r="C33" s="452" t="s">
        <v>1039</v>
      </c>
      <c r="D33" s="452">
        <f>TRUNC(B33)</f>
        <v>5</v>
      </c>
      <c r="E33" s="304"/>
      <c r="F33" s="304"/>
      <c r="G33" s="304"/>
      <c r="H33" s="304"/>
      <c r="I33" s="304"/>
    </row>
    <row r="34" spans="2:9" ht="20.100000000000001" customHeight="1">
      <c r="B34" s="349">
        <v>-8.9</v>
      </c>
      <c r="C34" s="452" t="s">
        <v>1040</v>
      </c>
      <c r="D34" s="452">
        <f>INT(B34)</f>
        <v>-9</v>
      </c>
      <c r="E34" s="304"/>
      <c r="F34" s="304"/>
      <c r="G34" s="304"/>
      <c r="H34" s="304"/>
      <c r="I34" s="304"/>
    </row>
    <row r="35" spans="2:9" ht="20.100000000000001" customHeight="1">
      <c r="B35" s="349">
        <v>8.9</v>
      </c>
      <c r="C35" s="452" t="s">
        <v>1041</v>
      </c>
      <c r="D35" s="452">
        <f>INT(B35)</f>
        <v>8</v>
      </c>
      <c r="E35" s="304"/>
    </row>
    <row r="36" spans="2:9" ht="20.100000000000001" customHeight="1">
      <c r="B36" s="349">
        <v>7</v>
      </c>
      <c r="C36" s="452" t="s">
        <v>1042</v>
      </c>
      <c r="D36" s="452">
        <f>FACT(B36)</f>
        <v>5040</v>
      </c>
      <c r="E36" s="460" t="s">
        <v>1004</v>
      </c>
    </row>
    <row r="37" spans="2:9" ht="20.100000000000001" customHeight="1">
      <c r="B37" s="349"/>
      <c r="C37" s="452" t="s">
        <v>1043</v>
      </c>
      <c r="D37" s="452">
        <f>POWER(5,3)</f>
        <v>125</v>
      </c>
      <c r="E37" s="460" t="s">
        <v>1005</v>
      </c>
    </row>
    <row r="38" spans="2:9" ht="20.100000000000001" customHeight="1">
      <c r="B38" s="349" t="s">
        <v>1044</v>
      </c>
      <c r="C38" s="452" t="s">
        <v>1045</v>
      </c>
      <c r="D38" s="452">
        <f>PI()</f>
        <v>3.1415926535897931</v>
      </c>
      <c r="E38" s="304"/>
    </row>
    <row r="39" spans="2:9" ht="20.100000000000001" customHeight="1">
      <c r="B39" s="453"/>
      <c r="C39" s="453" t="s">
        <v>1046</v>
      </c>
      <c r="D39" s="453"/>
      <c r="E39" s="304"/>
    </row>
    <row r="40" spans="2:9" ht="20.100000000000001" customHeight="1">
      <c r="B40" s="592" t="s">
        <v>1047</v>
      </c>
      <c r="C40" s="592"/>
      <c r="D40" s="592"/>
      <c r="E40" s="304"/>
    </row>
    <row r="41" spans="2:9" ht="20.100000000000001" customHeight="1">
      <c r="B41" s="467"/>
      <c r="C41" s="349" t="s">
        <v>1048</v>
      </c>
      <c r="D41" s="468" t="s">
        <v>1049</v>
      </c>
      <c r="E41" s="304"/>
    </row>
    <row r="42" spans="2:9" ht="20.100000000000001" customHeight="1">
      <c r="B42" s="467"/>
      <c r="C42" s="349" t="s">
        <v>1050</v>
      </c>
      <c r="D42" s="468" t="s">
        <v>1051</v>
      </c>
      <c r="E42" s="304"/>
    </row>
    <row r="43" spans="2:9" ht="20.100000000000001" customHeight="1">
      <c r="B43" s="467"/>
      <c r="C43" s="349" t="s">
        <v>1052</v>
      </c>
      <c r="D43" s="468" t="s">
        <v>1053</v>
      </c>
      <c r="E43" s="304"/>
    </row>
    <row r="44" spans="2:9" ht="20.100000000000001" customHeight="1">
      <c r="B44" s="453"/>
      <c r="C44" s="453"/>
      <c r="D44" s="453"/>
      <c r="E44" s="304"/>
    </row>
  </sheetData>
  <mergeCells count="4">
    <mergeCell ref="B2:D2"/>
    <mergeCell ref="B14:D14"/>
    <mergeCell ref="B23:D23"/>
    <mergeCell ref="B40:D40"/>
  </mergeCells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I11:I30"/>
  <sheetViews>
    <sheetView workbookViewId="0">
      <selection activeCell="D17" sqref="D17"/>
    </sheetView>
  </sheetViews>
  <sheetFormatPr defaultRowHeight="16.5"/>
  <cols>
    <col min="1" max="1" width="2.75" style="1" customWidth="1"/>
    <col min="2" max="2" width="9" style="1" customWidth="1"/>
    <col min="3" max="4" width="8.625" style="1" customWidth="1"/>
    <col min="5" max="5" width="13" style="1" customWidth="1"/>
    <col min="6" max="6" width="8.5" style="1" customWidth="1"/>
    <col min="7" max="9" width="13" style="1" customWidth="1"/>
    <col min="10" max="10" width="9" style="1" customWidth="1"/>
    <col min="11" max="16384" width="9" style="1"/>
  </cols>
  <sheetData>
    <row r="11" spans="9:9" ht="27">
      <c r="I11" s="1" ph="1"/>
    </row>
    <row r="30" spans="9:9" ht="27">
      <c r="I30" s="1" ph="1"/>
    </row>
  </sheetData>
  <sortState xmlns:xlrd2="http://schemas.microsoft.com/office/spreadsheetml/2017/richdata2" ref="B4:J15">
    <sortCondition ref="E4:E15"/>
  </sortState>
  <phoneticPr fontId="1" type="noConversion"/>
  <pageMargins left="0.25" right="0.25" top="0.75" bottom="0.75" header="0.3" footer="0.3"/>
  <pageSetup paperSize="9" orientation="portrait" horizontalDpi="4294967293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O28"/>
  <sheetViews>
    <sheetView workbookViewId="0">
      <selection activeCell="C10" sqref="C10"/>
    </sheetView>
  </sheetViews>
  <sheetFormatPr defaultRowHeight="13.5"/>
  <cols>
    <col min="1" max="2" width="9" style="411"/>
    <col min="3" max="3" width="18" style="411" customWidth="1"/>
    <col min="4" max="5" width="9" style="411"/>
    <col min="6" max="6" width="11.75" style="411" customWidth="1"/>
    <col min="7" max="7" width="8.75" style="411" customWidth="1"/>
    <col min="8" max="12" width="9" style="411"/>
    <col min="13" max="13" width="1.75" style="411" customWidth="1"/>
    <col min="14" max="258" width="9" style="411"/>
    <col min="259" max="259" width="18" style="411" customWidth="1"/>
    <col min="260" max="261" width="9" style="411"/>
    <col min="262" max="262" width="11.75" style="411" customWidth="1"/>
    <col min="263" max="263" width="8.75" style="411" customWidth="1"/>
    <col min="264" max="268" width="9" style="411"/>
    <col min="269" max="269" width="1.75" style="411" customWidth="1"/>
    <col min="270" max="514" width="9" style="411"/>
    <col min="515" max="515" width="18" style="411" customWidth="1"/>
    <col min="516" max="517" width="9" style="411"/>
    <col min="518" max="518" width="11.75" style="411" customWidth="1"/>
    <col min="519" max="519" width="8.75" style="411" customWidth="1"/>
    <col min="520" max="524" width="9" style="411"/>
    <col min="525" max="525" width="1.75" style="411" customWidth="1"/>
    <col min="526" max="770" width="9" style="411"/>
    <col min="771" max="771" width="18" style="411" customWidth="1"/>
    <col min="772" max="773" width="9" style="411"/>
    <col min="774" max="774" width="11.75" style="411" customWidth="1"/>
    <col min="775" max="775" width="8.75" style="411" customWidth="1"/>
    <col min="776" max="780" width="9" style="411"/>
    <col min="781" max="781" width="1.75" style="411" customWidth="1"/>
    <col min="782" max="1026" width="9" style="411"/>
    <col min="1027" max="1027" width="18" style="411" customWidth="1"/>
    <col min="1028" max="1029" width="9" style="411"/>
    <col min="1030" max="1030" width="11.75" style="411" customWidth="1"/>
    <col min="1031" max="1031" width="8.75" style="411" customWidth="1"/>
    <col min="1032" max="1036" width="9" style="411"/>
    <col min="1037" max="1037" width="1.75" style="411" customWidth="1"/>
    <col min="1038" max="1282" width="9" style="411"/>
    <col min="1283" max="1283" width="18" style="411" customWidth="1"/>
    <col min="1284" max="1285" width="9" style="411"/>
    <col min="1286" max="1286" width="11.75" style="411" customWidth="1"/>
    <col min="1287" max="1287" width="8.75" style="411" customWidth="1"/>
    <col min="1288" max="1292" width="9" style="411"/>
    <col min="1293" max="1293" width="1.75" style="411" customWidth="1"/>
    <col min="1294" max="1538" width="9" style="411"/>
    <col min="1539" max="1539" width="18" style="411" customWidth="1"/>
    <col min="1540" max="1541" width="9" style="411"/>
    <col min="1542" max="1542" width="11.75" style="411" customWidth="1"/>
    <col min="1543" max="1543" width="8.75" style="411" customWidth="1"/>
    <col min="1544" max="1548" width="9" style="411"/>
    <col min="1549" max="1549" width="1.75" style="411" customWidth="1"/>
    <col min="1550" max="1794" width="9" style="411"/>
    <col min="1795" max="1795" width="18" style="411" customWidth="1"/>
    <col min="1796" max="1797" width="9" style="411"/>
    <col min="1798" max="1798" width="11.75" style="411" customWidth="1"/>
    <col min="1799" max="1799" width="8.75" style="411" customWidth="1"/>
    <col min="1800" max="1804" width="9" style="411"/>
    <col min="1805" max="1805" width="1.75" style="411" customWidth="1"/>
    <col min="1806" max="2050" width="9" style="411"/>
    <col min="2051" max="2051" width="18" style="411" customWidth="1"/>
    <col min="2052" max="2053" width="9" style="411"/>
    <col min="2054" max="2054" width="11.75" style="411" customWidth="1"/>
    <col min="2055" max="2055" width="8.75" style="411" customWidth="1"/>
    <col min="2056" max="2060" width="9" style="411"/>
    <col min="2061" max="2061" width="1.75" style="411" customWidth="1"/>
    <col min="2062" max="2306" width="9" style="411"/>
    <col min="2307" max="2307" width="18" style="411" customWidth="1"/>
    <col min="2308" max="2309" width="9" style="411"/>
    <col min="2310" max="2310" width="11.75" style="411" customWidth="1"/>
    <col min="2311" max="2311" width="8.75" style="411" customWidth="1"/>
    <col min="2312" max="2316" width="9" style="411"/>
    <col min="2317" max="2317" width="1.75" style="411" customWidth="1"/>
    <col min="2318" max="2562" width="9" style="411"/>
    <col min="2563" max="2563" width="18" style="411" customWidth="1"/>
    <col min="2564" max="2565" width="9" style="411"/>
    <col min="2566" max="2566" width="11.75" style="411" customWidth="1"/>
    <col min="2567" max="2567" width="8.75" style="411" customWidth="1"/>
    <col min="2568" max="2572" width="9" style="411"/>
    <col min="2573" max="2573" width="1.75" style="411" customWidth="1"/>
    <col min="2574" max="2818" width="9" style="411"/>
    <col min="2819" max="2819" width="18" style="411" customWidth="1"/>
    <col min="2820" max="2821" width="9" style="411"/>
    <col min="2822" max="2822" width="11.75" style="411" customWidth="1"/>
    <col min="2823" max="2823" width="8.75" style="411" customWidth="1"/>
    <col min="2824" max="2828" width="9" style="411"/>
    <col min="2829" max="2829" width="1.75" style="411" customWidth="1"/>
    <col min="2830" max="3074" width="9" style="411"/>
    <col min="3075" max="3075" width="18" style="411" customWidth="1"/>
    <col min="3076" max="3077" width="9" style="411"/>
    <col min="3078" max="3078" width="11.75" style="411" customWidth="1"/>
    <col min="3079" max="3079" width="8.75" style="411" customWidth="1"/>
    <col min="3080" max="3084" width="9" style="411"/>
    <col min="3085" max="3085" width="1.75" style="411" customWidth="1"/>
    <col min="3086" max="3330" width="9" style="411"/>
    <col min="3331" max="3331" width="18" style="411" customWidth="1"/>
    <col min="3332" max="3333" width="9" style="411"/>
    <col min="3334" max="3334" width="11.75" style="411" customWidth="1"/>
    <col min="3335" max="3335" width="8.75" style="411" customWidth="1"/>
    <col min="3336" max="3340" width="9" style="411"/>
    <col min="3341" max="3341" width="1.75" style="411" customWidth="1"/>
    <col min="3342" max="3586" width="9" style="411"/>
    <col min="3587" max="3587" width="18" style="411" customWidth="1"/>
    <col min="3588" max="3589" width="9" style="411"/>
    <col min="3590" max="3590" width="11.75" style="411" customWidth="1"/>
    <col min="3591" max="3591" width="8.75" style="411" customWidth="1"/>
    <col min="3592" max="3596" width="9" style="411"/>
    <col min="3597" max="3597" width="1.75" style="411" customWidth="1"/>
    <col min="3598" max="3842" width="9" style="411"/>
    <col min="3843" max="3843" width="18" style="411" customWidth="1"/>
    <col min="3844" max="3845" width="9" style="411"/>
    <col min="3846" max="3846" width="11.75" style="411" customWidth="1"/>
    <col min="3847" max="3847" width="8.75" style="411" customWidth="1"/>
    <col min="3848" max="3852" width="9" style="411"/>
    <col min="3853" max="3853" width="1.75" style="411" customWidth="1"/>
    <col min="3854" max="4098" width="9" style="411"/>
    <col min="4099" max="4099" width="18" style="411" customWidth="1"/>
    <col min="4100" max="4101" width="9" style="411"/>
    <col min="4102" max="4102" width="11.75" style="411" customWidth="1"/>
    <col min="4103" max="4103" width="8.75" style="411" customWidth="1"/>
    <col min="4104" max="4108" width="9" style="411"/>
    <col min="4109" max="4109" width="1.75" style="411" customWidth="1"/>
    <col min="4110" max="4354" width="9" style="411"/>
    <col min="4355" max="4355" width="18" style="411" customWidth="1"/>
    <col min="4356" max="4357" width="9" style="411"/>
    <col min="4358" max="4358" width="11.75" style="411" customWidth="1"/>
    <col min="4359" max="4359" width="8.75" style="411" customWidth="1"/>
    <col min="4360" max="4364" width="9" style="411"/>
    <col min="4365" max="4365" width="1.75" style="411" customWidth="1"/>
    <col min="4366" max="4610" width="9" style="411"/>
    <col min="4611" max="4611" width="18" style="411" customWidth="1"/>
    <col min="4612" max="4613" width="9" style="411"/>
    <col min="4614" max="4614" width="11.75" style="411" customWidth="1"/>
    <col min="4615" max="4615" width="8.75" style="411" customWidth="1"/>
    <col min="4616" max="4620" width="9" style="411"/>
    <col min="4621" max="4621" width="1.75" style="411" customWidth="1"/>
    <col min="4622" max="4866" width="9" style="411"/>
    <col min="4867" max="4867" width="18" style="411" customWidth="1"/>
    <col min="4868" max="4869" width="9" style="411"/>
    <col min="4870" max="4870" width="11.75" style="411" customWidth="1"/>
    <col min="4871" max="4871" width="8.75" style="411" customWidth="1"/>
    <col min="4872" max="4876" width="9" style="411"/>
    <col min="4877" max="4877" width="1.75" style="411" customWidth="1"/>
    <col min="4878" max="5122" width="9" style="411"/>
    <col min="5123" max="5123" width="18" style="411" customWidth="1"/>
    <col min="5124" max="5125" width="9" style="411"/>
    <col min="5126" max="5126" width="11.75" style="411" customWidth="1"/>
    <col min="5127" max="5127" width="8.75" style="411" customWidth="1"/>
    <col min="5128" max="5132" width="9" style="411"/>
    <col min="5133" max="5133" width="1.75" style="411" customWidth="1"/>
    <col min="5134" max="5378" width="9" style="411"/>
    <col min="5379" max="5379" width="18" style="411" customWidth="1"/>
    <col min="5380" max="5381" width="9" style="411"/>
    <col min="5382" max="5382" width="11.75" style="411" customWidth="1"/>
    <col min="5383" max="5383" width="8.75" style="411" customWidth="1"/>
    <col min="5384" max="5388" width="9" style="411"/>
    <col min="5389" max="5389" width="1.75" style="411" customWidth="1"/>
    <col min="5390" max="5634" width="9" style="411"/>
    <col min="5635" max="5635" width="18" style="411" customWidth="1"/>
    <col min="5636" max="5637" width="9" style="411"/>
    <col min="5638" max="5638" width="11.75" style="411" customWidth="1"/>
    <col min="5639" max="5639" width="8.75" style="411" customWidth="1"/>
    <col min="5640" max="5644" width="9" style="411"/>
    <col min="5645" max="5645" width="1.75" style="411" customWidth="1"/>
    <col min="5646" max="5890" width="9" style="411"/>
    <col min="5891" max="5891" width="18" style="411" customWidth="1"/>
    <col min="5892" max="5893" width="9" style="411"/>
    <col min="5894" max="5894" width="11.75" style="411" customWidth="1"/>
    <col min="5895" max="5895" width="8.75" style="411" customWidth="1"/>
    <col min="5896" max="5900" width="9" style="411"/>
    <col min="5901" max="5901" width="1.75" style="411" customWidth="1"/>
    <col min="5902" max="6146" width="9" style="411"/>
    <col min="6147" max="6147" width="18" style="411" customWidth="1"/>
    <col min="6148" max="6149" width="9" style="411"/>
    <col min="6150" max="6150" width="11.75" style="411" customWidth="1"/>
    <col min="6151" max="6151" width="8.75" style="411" customWidth="1"/>
    <col min="6152" max="6156" width="9" style="411"/>
    <col min="6157" max="6157" width="1.75" style="411" customWidth="1"/>
    <col min="6158" max="6402" width="9" style="411"/>
    <col min="6403" max="6403" width="18" style="411" customWidth="1"/>
    <col min="6404" max="6405" width="9" style="411"/>
    <col min="6406" max="6406" width="11.75" style="411" customWidth="1"/>
    <col min="6407" max="6407" width="8.75" style="411" customWidth="1"/>
    <col min="6408" max="6412" width="9" style="411"/>
    <col min="6413" max="6413" width="1.75" style="411" customWidth="1"/>
    <col min="6414" max="6658" width="9" style="411"/>
    <col min="6659" max="6659" width="18" style="411" customWidth="1"/>
    <col min="6660" max="6661" width="9" style="411"/>
    <col min="6662" max="6662" width="11.75" style="411" customWidth="1"/>
    <col min="6663" max="6663" width="8.75" style="411" customWidth="1"/>
    <col min="6664" max="6668" width="9" style="411"/>
    <col min="6669" max="6669" width="1.75" style="411" customWidth="1"/>
    <col min="6670" max="6914" width="9" style="411"/>
    <col min="6915" max="6915" width="18" style="411" customWidth="1"/>
    <col min="6916" max="6917" width="9" style="411"/>
    <col min="6918" max="6918" width="11.75" style="411" customWidth="1"/>
    <col min="6919" max="6919" width="8.75" style="411" customWidth="1"/>
    <col min="6920" max="6924" width="9" style="411"/>
    <col min="6925" max="6925" width="1.75" style="411" customWidth="1"/>
    <col min="6926" max="7170" width="9" style="411"/>
    <col min="7171" max="7171" width="18" style="411" customWidth="1"/>
    <col min="7172" max="7173" width="9" style="411"/>
    <col min="7174" max="7174" width="11.75" style="411" customWidth="1"/>
    <col min="7175" max="7175" width="8.75" style="411" customWidth="1"/>
    <col min="7176" max="7180" width="9" style="411"/>
    <col min="7181" max="7181" width="1.75" style="411" customWidth="1"/>
    <col min="7182" max="7426" width="9" style="411"/>
    <col min="7427" max="7427" width="18" style="411" customWidth="1"/>
    <col min="7428" max="7429" width="9" style="411"/>
    <col min="7430" max="7430" width="11.75" style="411" customWidth="1"/>
    <col min="7431" max="7431" width="8.75" style="411" customWidth="1"/>
    <col min="7432" max="7436" width="9" style="411"/>
    <col min="7437" max="7437" width="1.75" style="411" customWidth="1"/>
    <col min="7438" max="7682" width="9" style="411"/>
    <col min="7683" max="7683" width="18" style="411" customWidth="1"/>
    <col min="7684" max="7685" width="9" style="411"/>
    <col min="7686" max="7686" width="11.75" style="411" customWidth="1"/>
    <col min="7687" max="7687" width="8.75" style="411" customWidth="1"/>
    <col min="7688" max="7692" width="9" style="411"/>
    <col min="7693" max="7693" width="1.75" style="411" customWidth="1"/>
    <col min="7694" max="7938" width="9" style="411"/>
    <col min="7939" max="7939" width="18" style="411" customWidth="1"/>
    <col min="7940" max="7941" width="9" style="411"/>
    <col min="7942" max="7942" width="11.75" style="411" customWidth="1"/>
    <col min="7943" max="7943" width="8.75" style="411" customWidth="1"/>
    <col min="7944" max="7948" width="9" style="411"/>
    <col min="7949" max="7949" width="1.75" style="411" customWidth="1"/>
    <col min="7950" max="8194" width="9" style="411"/>
    <col min="8195" max="8195" width="18" style="411" customWidth="1"/>
    <col min="8196" max="8197" width="9" style="411"/>
    <col min="8198" max="8198" width="11.75" style="411" customWidth="1"/>
    <col min="8199" max="8199" width="8.75" style="411" customWidth="1"/>
    <col min="8200" max="8204" width="9" style="411"/>
    <col min="8205" max="8205" width="1.75" style="411" customWidth="1"/>
    <col min="8206" max="8450" width="9" style="411"/>
    <col min="8451" max="8451" width="18" style="411" customWidth="1"/>
    <col min="8452" max="8453" width="9" style="411"/>
    <col min="8454" max="8454" width="11.75" style="411" customWidth="1"/>
    <col min="8455" max="8455" width="8.75" style="411" customWidth="1"/>
    <col min="8456" max="8460" width="9" style="411"/>
    <col min="8461" max="8461" width="1.75" style="411" customWidth="1"/>
    <col min="8462" max="8706" width="9" style="411"/>
    <col min="8707" max="8707" width="18" style="411" customWidth="1"/>
    <col min="8708" max="8709" width="9" style="411"/>
    <col min="8710" max="8710" width="11.75" style="411" customWidth="1"/>
    <col min="8711" max="8711" width="8.75" style="411" customWidth="1"/>
    <col min="8712" max="8716" width="9" style="411"/>
    <col min="8717" max="8717" width="1.75" style="411" customWidth="1"/>
    <col min="8718" max="8962" width="9" style="411"/>
    <col min="8963" max="8963" width="18" style="411" customWidth="1"/>
    <col min="8964" max="8965" width="9" style="411"/>
    <col min="8966" max="8966" width="11.75" style="411" customWidth="1"/>
    <col min="8967" max="8967" width="8.75" style="411" customWidth="1"/>
    <col min="8968" max="8972" width="9" style="411"/>
    <col min="8973" max="8973" width="1.75" style="411" customWidth="1"/>
    <col min="8974" max="9218" width="9" style="411"/>
    <col min="9219" max="9219" width="18" style="411" customWidth="1"/>
    <col min="9220" max="9221" width="9" style="411"/>
    <col min="9222" max="9222" width="11.75" style="411" customWidth="1"/>
    <col min="9223" max="9223" width="8.75" style="411" customWidth="1"/>
    <col min="9224" max="9228" width="9" style="411"/>
    <col min="9229" max="9229" width="1.75" style="411" customWidth="1"/>
    <col min="9230" max="9474" width="9" style="411"/>
    <col min="9475" max="9475" width="18" style="411" customWidth="1"/>
    <col min="9476" max="9477" width="9" style="411"/>
    <col min="9478" max="9478" width="11.75" style="411" customWidth="1"/>
    <col min="9479" max="9479" width="8.75" style="411" customWidth="1"/>
    <col min="9480" max="9484" width="9" style="411"/>
    <col min="9485" max="9485" width="1.75" style="411" customWidth="1"/>
    <col min="9486" max="9730" width="9" style="411"/>
    <col min="9731" max="9731" width="18" style="411" customWidth="1"/>
    <col min="9732" max="9733" width="9" style="411"/>
    <col min="9734" max="9734" width="11.75" style="411" customWidth="1"/>
    <col min="9735" max="9735" width="8.75" style="411" customWidth="1"/>
    <col min="9736" max="9740" width="9" style="411"/>
    <col min="9741" max="9741" width="1.75" style="411" customWidth="1"/>
    <col min="9742" max="9986" width="9" style="411"/>
    <col min="9987" max="9987" width="18" style="411" customWidth="1"/>
    <col min="9988" max="9989" width="9" style="411"/>
    <col min="9990" max="9990" width="11.75" style="411" customWidth="1"/>
    <col min="9991" max="9991" width="8.75" style="411" customWidth="1"/>
    <col min="9992" max="9996" width="9" style="411"/>
    <col min="9997" max="9997" width="1.75" style="411" customWidth="1"/>
    <col min="9998" max="10242" width="9" style="411"/>
    <col min="10243" max="10243" width="18" style="411" customWidth="1"/>
    <col min="10244" max="10245" width="9" style="411"/>
    <col min="10246" max="10246" width="11.75" style="411" customWidth="1"/>
    <col min="10247" max="10247" width="8.75" style="411" customWidth="1"/>
    <col min="10248" max="10252" width="9" style="411"/>
    <col min="10253" max="10253" width="1.75" style="411" customWidth="1"/>
    <col min="10254" max="10498" width="9" style="411"/>
    <col min="10499" max="10499" width="18" style="411" customWidth="1"/>
    <col min="10500" max="10501" width="9" style="411"/>
    <col min="10502" max="10502" width="11.75" style="411" customWidth="1"/>
    <col min="10503" max="10503" width="8.75" style="411" customWidth="1"/>
    <col min="10504" max="10508" width="9" style="411"/>
    <col min="10509" max="10509" width="1.75" style="411" customWidth="1"/>
    <col min="10510" max="10754" width="9" style="411"/>
    <col min="10755" max="10755" width="18" style="411" customWidth="1"/>
    <col min="10756" max="10757" width="9" style="411"/>
    <col min="10758" max="10758" width="11.75" style="411" customWidth="1"/>
    <col min="10759" max="10759" width="8.75" style="411" customWidth="1"/>
    <col min="10760" max="10764" width="9" style="411"/>
    <col min="10765" max="10765" width="1.75" style="411" customWidth="1"/>
    <col min="10766" max="11010" width="9" style="411"/>
    <col min="11011" max="11011" width="18" style="411" customWidth="1"/>
    <col min="11012" max="11013" width="9" style="411"/>
    <col min="11014" max="11014" width="11.75" style="411" customWidth="1"/>
    <col min="11015" max="11015" width="8.75" style="411" customWidth="1"/>
    <col min="11016" max="11020" width="9" style="411"/>
    <col min="11021" max="11021" width="1.75" style="411" customWidth="1"/>
    <col min="11022" max="11266" width="9" style="411"/>
    <col min="11267" max="11267" width="18" style="411" customWidth="1"/>
    <col min="11268" max="11269" width="9" style="411"/>
    <col min="11270" max="11270" width="11.75" style="411" customWidth="1"/>
    <col min="11271" max="11271" width="8.75" style="411" customWidth="1"/>
    <col min="11272" max="11276" width="9" style="411"/>
    <col min="11277" max="11277" width="1.75" style="411" customWidth="1"/>
    <col min="11278" max="11522" width="9" style="411"/>
    <col min="11523" max="11523" width="18" style="411" customWidth="1"/>
    <col min="11524" max="11525" width="9" style="411"/>
    <col min="11526" max="11526" width="11.75" style="411" customWidth="1"/>
    <col min="11527" max="11527" width="8.75" style="411" customWidth="1"/>
    <col min="11528" max="11532" width="9" style="411"/>
    <col min="11533" max="11533" width="1.75" style="411" customWidth="1"/>
    <col min="11534" max="11778" width="9" style="411"/>
    <col min="11779" max="11779" width="18" style="411" customWidth="1"/>
    <col min="11780" max="11781" width="9" style="411"/>
    <col min="11782" max="11782" width="11.75" style="411" customWidth="1"/>
    <col min="11783" max="11783" width="8.75" style="411" customWidth="1"/>
    <col min="11784" max="11788" width="9" style="411"/>
    <col min="11789" max="11789" width="1.75" style="411" customWidth="1"/>
    <col min="11790" max="12034" width="9" style="411"/>
    <col min="12035" max="12035" width="18" style="411" customWidth="1"/>
    <col min="12036" max="12037" width="9" style="411"/>
    <col min="12038" max="12038" width="11.75" style="411" customWidth="1"/>
    <col min="12039" max="12039" width="8.75" style="411" customWidth="1"/>
    <col min="12040" max="12044" width="9" style="411"/>
    <col min="12045" max="12045" width="1.75" style="411" customWidth="1"/>
    <col min="12046" max="12290" width="9" style="411"/>
    <col min="12291" max="12291" width="18" style="411" customWidth="1"/>
    <col min="12292" max="12293" width="9" style="411"/>
    <col min="12294" max="12294" width="11.75" style="411" customWidth="1"/>
    <col min="12295" max="12295" width="8.75" style="411" customWidth="1"/>
    <col min="12296" max="12300" width="9" style="411"/>
    <col min="12301" max="12301" width="1.75" style="411" customWidth="1"/>
    <col min="12302" max="12546" width="9" style="411"/>
    <col min="12547" max="12547" width="18" style="411" customWidth="1"/>
    <col min="12548" max="12549" width="9" style="411"/>
    <col min="12550" max="12550" width="11.75" style="411" customWidth="1"/>
    <col min="12551" max="12551" width="8.75" style="411" customWidth="1"/>
    <col min="12552" max="12556" width="9" style="411"/>
    <col min="12557" max="12557" width="1.75" style="411" customWidth="1"/>
    <col min="12558" max="12802" width="9" style="411"/>
    <col min="12803" max="12803" width="18" style="411" customWidth="1"/>
    <col min="12804" max="12805" width="9" style="411"/>
    <col min="12806" max="12806" width="11.75" style="411" customWidth="1"/>
    <col min="12807" max="12807" width="8.75" style="411" customWidth="1"/>
    <col min="12808" max="12812" width="9" style="411"/>
    <col min="12813" max="12813" width="1.75" style="411" customWidth="1"/>
    <col min="12814" max="13058" width="9" style="411"/>
    <col min="13059" max="13059" width="18" style="411" customWidth="1"/>
    <col min="13060" max="13061" width="9" style="411"/>
    <col min="13062" max="13062" width="11.75" style="411" customWidth="1"/>
    <col min="13063" max="13063" width="8.75" style="411" customWidth="1"/>
    <col min="13064" max="13068" width="9" style="411"/>
    <col min="13069" max="13069" width="1.75" style="411" customWidth="1"/>
    <col min="13070" max="13314" width="9" style="411"/>
    <col min="13315" max="13315" width="18" style="411" customWidth="1"/>
    <col min="13316" max="13317" width="9" style="411"/>
    <col min="13318" max="13318" width="11.75" style="411" customWidth="1"/>
    <col min="13319" max="13319" width="8.75" style="411" customWidth="1"/>
    <col min="13320" max="13324" width="9" style="411"/>
    <col min="13325" max="13325" width="1.75" style="411" customWidth="1"/>
    <col min="13326" max="13570" width="9" style="411"/>
    <col min="13571" max="13571" width="18" style="411" customWidth="1"/>
    <col min="13572" max="13573" width="9" style="411"/>
    <col min="13574" max="13574" width="11.75" style="411" customWidth="1"/>
    <col min="13575" max="13575" width="8.75" style="411" customWidth="1"/>
    <col min="13576" max="13580" width="9" style="411"/>
    <col min="13581" max="13581" width="1.75" style="411" customWidth="1"/>
    <col min="13582" max="13826" width="9" style="411"/>
    <col min="13827" max="13827" width="18" style="411" customWidth="1"/>
    <col min="13828" max="13829" width="9" style="411"/>
    <col min="13830" max="13830" width="11.75" style="411" customWidth="1"/>
    <col min="13831" max="13831" width="8.75" style="411" customWidth="1"/>
    <col min="13832" max="13836" width="9" style="411"/>
    <col min="13837" max="13837" width="1.75" style="411" customWidth="1"/>
    <col min="13838" max="14082" width="9" style="411"/>
    <col min="14083" max="14083" width="18" style="411" customWidth="1"/>
    <col min="14084" max="14085" width="9" style="411"/>
    <col min="14086" max="14086" width="11.75" style="411" customWidth="1"/>
    <col min="14087" max="14087" width="8.75" style="411" customWidth="1"/>
    <col min="14088" max="14092" width="9" style="411"/>
    <col min="14093" max="14093" width="1.75" style="411" customWidth="1"/>
    <col min="14094" max="14338" width="9" style="411"/>
    <col min="14339" max="14339" width="18" style="411" customWidth="1"/>
    <col min="14340" max="14341" width="9" style="411"/>
    <col min="14342" max="14342" width="11.75" style="411" customWidth="1"/>
    <col min="14343" max="14343" width="8.75" style="411" customWidth="1"/>
    <col min="14344" max="14348" width="9" style="411"/>
    <col min="14349" max="14349" width="1.75" style="411" customWidth="1"/>
    <col min="14350" max="14594" width="9" style="411"/>
    <col min="14595" max="14595" width="18" style="411" customWidth="1"/>
    <col min="14596" max="14597" width="9" style="411"/>
    <col min="14598" max="14598" width="11.75" style="411" customWidth="1"/>
    <col min="14599" max="14599" width="8.75" style="411" customWidth="1"/>
    <col min="14600" max="14604" width="9" style="411"/>
    <col min="14605" max="14605" width="1.75" style="411" customWidth="1"/>
    <col min="14606" max="14850" width="9" style="411"/>
    <col min="14851" max="14851" width="18" style="411" customWidth="1"/>
    <col min="14852" max="14853" width="9" style="411"/>
    <col min="14854" max="14854" width="11.75" style="411" customWidth="1"/>
    <col min="14855" max="14855" width="8.75" style="411" customWidth="1"/>
    <col min="14856" max="14860" width="9" style="411"/>
    <col min="14861" max="14861" width="1.75" style="411" customWidth="1"/>
    <col min="14862" max="15106" width="9" style="411"/>
    <col min="15107" max="15107" width="18" style="411" customWidth="1"/>
    <col min="15108" max="15109" width="9" style="411"/>
    <col min="15110" max="15110" width="11.75" style="411" customWidth="1"/>
    <col min="15111" max="15111" width="8.75" style="411" customWidth="1"/>
    <col min="15112" max="15116" width="9" style="411"/>
    <col min="15117" max="15117" width="1.75" style="411" customWidth="1"/>
    <col min="15118" max="15362" width="9" style="411"/>
    <col min="15363" max="15363" width="18" style="411" customWidth="1"/>
    <col min="15364" max="15365" width="9" style="411"/>
    <col min="15366" max="15366" width="11.75" style="411" customWidth="1"/>
    <col min="15367" max="15367" width="8.75" style="411" customWidth="1"/>
    <col min="15368" max="15372" width="9" style="411"/>
    <col min="15373" max="15373" width="1.75" style="411" customWidth="1"/>
    <col min="15374" max="15618" width="9" style="411"/>
    <col min="15619" max="15619" width="18" style="411" customWidth="1"/>
    <col min="15620" max="15621" width="9" style="411"/>
    <col min="15622" max="15622" width="11.75" style="411" customWidth="1"/>
    <col min="15623" max="15623" width="8.75" style="411" customWidth="1"/>
    <col min="15624" max="15628" width="9" style="411"/>
    <col min="15629" max="15629" width="1.75" style="411" customWidth="1"/>
    <col min="15630" max="15874" width="9" style="411"/>
    <col min="15875" max="15875" width="18" style="411" customWidth="1"/>
    <col min="15876" max="15877" width="9" style="411"/>
    <col min="15878" max="15878" width="11.75" style="411" customWidth="1"/>
    <col min="15879" max="15879" width="8.75" style="411" customWidth="1"/>
    <col min="15880" max="15884" width="9" style="411"/>
    <col min="15885" max="15885" width="1.75" style="411" customWidth="1"/>
    <col min="15886" max="16130" width="9" style="411"/>
    <col min="16131" max="16131" width="18" style="411" customWidth="1"/>
    <col min="16132" max="16133" width="9" style="411"/>
    <col min="16134" max="16134" width="11.75" style="411" customWidth="1"/>
    <col min="16135" max="16135" width="8.75" style="411" customWidth="1"/>
    <col min="16136" max="16140" width="9" style="411"/>
    <col min="16141" max="16141" width="1.75" style="411" customWidth="1"/>
    <col min="16142" max="16384" width="9" style="411"/>
  </cols>
  <sheetData>
    <row r="1" spans="1:15" ht="27.75" customHeight="1" thickBot="1">
      <c r="A1" s="554" t="s">
        <v>484</v>
      </c>
      <c r="B1" s="555"/>
      <c r="C1" s="555"/>
      <c r="D1" s="555"/>
      <c r="E1" s="555"/>
      <c r="F1" s="555"/>
      <c r="G1" s="555"/>
      <c r="H1" s="555"/>
      <c r="I1" s="555"/>
      <c r="J1" s="555"/>
      <c r="K1" s="555"/>
      <c r="L1" s="555"/>
    </row>
    <row r="2" spans="1:15" ht="20.100000000000001" customHeight="1" thickTop="1"/>
    <row r="3" spans="1:15" ht="21" customHeight="1" thickBot="1">
      <c r="A3" s="412" t="s">
        <v>882</v>
      </c>
      <c r="B3" s="412" t="s">
        <v>759</v>
      </c>
      <c r="C3" s="412" t="s">
        <v>883</v>
      </c>
      <c r="D3" s="412" t="s">
        <v>884</v>
      </c>
      <c r="E3" s="412" t="s">
        <v>885</v>
      </c>
      <c r="F3" s="412" t="s">
        <v>886</v>
      </c>
      <c r="G3" s="412" t="s">
        <v>887</v>
      </c>
      <c r="H3" s="413" t="s">
        <v>888</v>
      </c>
      <c r="I3" s="412" t="s">
        <v>889</v>
      </c>
      <c r="J3" s="412" t="s">
        <v>890</v>
      </c>
      <c r="K3" s="412" t="s">
        <v>891</v>
      </c>
      <c r="L3" s="412" t="s">
        <v>892</v>
      </c>
      <c r="M3" s="404"/>
      <c r="N3" s="406">
        <v>10</v>
      </c>
      <c r="O3" s="406" t="s">
        <v>893</v>
      </c>
    </row>
    <row r="4" spans="1:15" ht="20.100000000000001" customHeight="1" thickTop="1">
      <c r="A4" s="406">
        <v>981001</v>
      </c>
      <c r="B4" s="414" t="s">
        <v>894</v>
      </c>
      <c r="C4" s="415">
        <v>7602151810200</v>
      </c>
      <c r="D4" s="414">
        <v>80</v>
      </c>
      <c r="E4" s="414">
        <v>100</v>
      </c>
      <c r="F4" s="414">
        <v>60</v>
      </c>
      <c r="G4" s="416"/>
      <c r="H4" s="417"/>
      <c r="I4" s="414"/>
      <c r="J4" s="414"/>
      <c r="K4" s="414"/>
      <c r="L4" s="414"/>
      <c r="M4" s="418"/>
      <c r="N4" s="406">
        <v>20</v>
      </c>
      <c r="O4" s="406" t="s">
        <v>895</v>
      </c>
    </row>
    <row r="5" spans="1:15" ht="20.100000000000001" customHeight="1">
      <c r="A5" s="406">
        <v>982021</v>
      </c>
      <c r="B5" s="406" t="s">
        <v>896</v>
      </c>
      <c r="C5" s="419">
        <v>7710302423150</v>
      </c>
      <c r="D5" s="406">
        <v>85</v>
      </c>
      <c r="E5" s="406">
        <v>50</v>
      </c>
      <c r="F5" s="406">
        <v>60</v>
      </c>
      <c r="G5" s="416"/>
      <c r="H5" s="417"/>
      <c r="I5" s="406"/>
      <c r="J5" s="406"/>
      <c r="K5" s="406"/>
      <c r="L5" s="414"/>
      <c r="M5" s="418"/>
      <c r="N5" s="406">
        <v>30</v>
      </c>
      <c r="O5" s="406" t="s">
        <v>897</v>
      </c>
    </row>
    <row r="6" spans="1:15" ht="20.100000000000001" customHeight="1">
      <c r="A6" s="406">
        <v>982007</v>
      </c>
      <c r="B6" s="406" t="s">
        <v>898</v>
      </c>
      <c r="C6" s="419">
        <v>7712302458745</v>
      </c>
      <c r="D6" s="406">
        <v>90</v>
      </c>
      <c r="E6" s="406">
        <v>100</v>
      </c>
      <c r="F6" s="406">
        <v>100</v>
      </c>
      <c r="G6" s="416"/>
      <c r="H6" s="417"/>
      <c r="I6" s="406"/>
      <c r="J6" s="406"/>
      <c r="K6" s="406"/>
      <c r="L6" s="414"/>
      <c r="M6" s="418"/>
      <c r="N6" s="404"/>
      <c r="O6" s="404"/>
    </row>
    <row r="7" spans="1:15" ht="20.100000000000001" customHeight="1">
      <c r="A7" s="406">
        <v>983021</v>
      </c>
      <c r="B7" s="406" t="s">
        <v>899</v>
      </c>
      <c r="C7" s="419">
        <v>7509031568790</v>
      </c>
      <c r="D7" s="406">
        <v>65</v>
      </c>
      <c r="E7" s="406">
        <v>40</v>
      </c>
      <c r="F7" s="406">
        <v>50</v>
      </c>
      <c r="G7" s="416"/>
      <c r="H7" s="417"/>
      <c r="I7" s="406"/>
      <c r="J7" s="406"/>
      <c r="K7" s="406"/>
      <c r="L7" s="414"/>
      <c r="M7" s="418"/>
      <c r="N7" s="404"/>
      <c r="O7" s="404"/>
    </row>
    <row r="8" spans="1:15" ht="20.100000000000001" customHeight="1">
      <c r="A8" s="406">
        <v>991009</v>
      </c>
      <c r="B8" s="406" t="s">
        <v>900</v>
      </c>
      <c r="C8" s="419">
        <v>7601012547863</v>
      </c>
      <c r="D8" s="406">
        <v>80</v>
      </c>
      <c r="E8" s="406">
        <v>75</v>
      </c>
      <c r="F8" s="406">
        <v>64</v>
      </c>
      <c r="G8" s="416"/>
      <c r="H8" s="417"/>
      <c r="I8" s="406"/>
      <c r="J8" s="406"/>
      <c r="K8" s="406"/>
      <c r="L8" s="414"/>
      <c r="M8" s="418"/>
      <c r="N8" s="404"/>
      <c r="O8" s="404"/>
    </row>
    <row r="9" spans="1:15" ht="20.100000000000001" customHeight="1">
      <c r="A9" s="406">
        <v>991038</v>
      </c>
      <c r="B9" s="406" t="s">
        <v>901</v>
      </c>
      <c r="C9" s="419">
        <v>7306251623336</v>
      </c>
      <c r="D9" s="406">
        <v>58</v>
      </c>
      <c r="E9" s="406">
        <v>65</v>
      </c>
      <c r="F9" s="406">
        <v>75</v>
      </c>
      <c r="G9" s="416"/>
      <c r="H9" s="417"/>
      <c r="I9" s="406"/>
      <c r="J9" s="406"/>
      <c r="K9" s="406"/>
      <c r="L9" s="414"/>
      <c r="M9" s="418"/>
      <c r="N9" s="404"/>
      <c r="O9" s="404"/>
    </row>
    <row r="10" spans="1:15" ht="20.100000000000001" customHeight="1">
      <c r="A10" s="406">
        <v>992003</v>
      </c>
      <c r="B10" s="406" t="s">
        <v>902</v>
      </c>
      <c r="C10" s="419">
        <v>7806051879654</v>
      </c>
      <c r="D10" s="406">
        <v>70</v>
      </c>
      <c r="E10" s="406">
        <v>85</v>
      </c>
      <c r="F10" s="406">
        <v>80</v>
      </c>
      <c r="G10" s="416"/>
      <c r="H10" s="417"/>
      <c r="I10" s="406"/>
      <c r="J10" s="406"/>
      <c r="K10" s="406"/>
      <c r="L10" s="414"/>
      <c r="M10" s="418"/>
      <c r="N10" s="404"/>
      <c r="O10" s="404"/>
    </row>
    <row r="11" spans="1:15" ht="20.100000000000001" customHeight="1">
      <c r="A11" s="406">
        <v>992002</v>
      </c>
      <c r="B11" s="406" t="s">
        <v>903</v>
      </c>
      <c r="C11" s="419">
        <v>7503082954121</v>
      </c>
      <c r="D11" s="406">
        <v>80</v>
      </c>
      <c r="E11" s="406">
        <v>100</v>
      </c>
      <c r="F11" s="406">
        <v>80</v>
      </c>
      <c r="G11" s="416"/>
      <c r="H11" s="417"/>
      <c r="I11" s="406"/>
      <c r="J11" s="406"/>
      <c r="K11" s="406"/>
      <c r="L11" s="414"/>
      <c r="M11" s="418"/>
      <c r="N11" s="404"/>
      <c r="O11" s="404"/>
    </row>
    <row r="12" spans="1:15" ht="20.100000000000001" customHeight="1">
      <c r="A12" s="406">
        <v>981001</v>
      </c>
      <c r="B12" s="406" t="s">
        <v>904</v>
      </c>
      <c r="C12" s="419">
        <v>8012111521452</v>
      </c>
      <c r="D12" s="406">
        <v>58</v>
      </c>
      <c r="E12" s="406">
        <v>80</v>
      </c>
      <c r="F12" s="406">
        <v>60</v>
      </c>
      <c r="G12" s="416"/>
      <c r="H12" s="417"/>
      <c r="I12" s="406"/>
      <c r="J12" s="406"/>
      <c r="K12" s="406"/>
      <c r="L12" s="414"/>
      <c r="M12" s="418"/>
      <c r="N12" s="404"/>
      <c r="O12" s="404"/>
    </row>
    <row r="13" spans="1:15" ht="20.100000000000001" customHeight="1">
      <c r="A13" s="406">
        <v>982029</v>
      </c>
      <c r="B13" s="406" t="s">
        <v>905</v>
      </c>
      <c r="C13" s="419">
        <v>8205012954123</v>
      </c>
      <c r="D13" s="406">
        <v>60</v>
      </c>
      <c r="E13" s="406">
        <v>30</v>
      </c>
      <c r="F13" s="406">
        <v>40</v>
      </c>
      <c r="G13" s="416"/>
      <c r="H13" s="417"/>
      <c r="I13" s="406"/>
      <c r="J13" s="406"/>
      <c r="K13" s="406"/>
      <c r="L13" s="414"/>
      <c r="M13" s="418"/>
      <c r="N13" s="404"/>
      <c r="O13" s="404"/>
    </row>
    <row r="14" spans="1:15" ht="20.100000000000001" customHeight="1">
      <c r="A14" s="593" t="s">
        <v>906</v>
      </c>
      <c r="B14" s="593"/>
      <c r="C14" s="593"/>
      <c r="D14" s="406"/>
      <c r="E14" s="406"/>
      <c r="F14" s="406"/>
      <c r="G14" s="406"/>
      <c r="H14" s="406"/>
      <c r="I14" s="406"/>
      <c r="J14" s="406"/>
      <c r="K14" s="406"/>
      <c r="L14" s="406"/>
      <c r="M14" s="404"/>
      <c r="N14" s="404"/>
      <c r="O14" s="404"/>
    </row>
    <row r="15" spans="1:15" ht="20.100000000000001" customHeight="1">
      <c r="A15" s="593" t="s">
        <v>907</v>
      </c>
      <c r="B15" s="593"/>
      <c r="C15" s="593"/>
      <c r="D15" s="406"/>
      <c r="E15" s="406"/>
      <c r="F15" s="406"/>
      <c r="G15" s="406"/>
      <c r="H15" s="406"/>
      <c r="I15" s="406"/>
      <c r="J15" s="406"/>
      <c r="K15" s="406"/>
      <c r="L15" s="406"/>
      <c r="M15" s="404"/>
      <c r="N15" s="404"/>
      <c r="O15" s="404"/>
    </row>
    <row r="16" spans="1:15" ht="20.100000000000001" customHeight="1">
      <c r="A16" s="404"/>
      <c r="B16" s="404"/>
      <c r="C16" s="404"/>
      <c r="D16" s="404"/>
      <c r="E16" s="404"/>
      <c r="F16" s="404"/>
      <c r="G16" s="404"/>
      <c r="H16" s="404"/>
      <c r="I16" s="404"/>
      <c r="J16" s="404"/>
      <c r="K16" s="404"/>
      <c r="L16" s="404"/>
      <c r="M16" s="404"/>
      <c r="N16" s="404"/>
      <c r="O16" s="404"/>
    </row>
    <row r="17" spans="1:15" ht="20.100000000000001" customHeight="1">
      <c r="A17" s="420" t="s">
        <v>908</v>
      </c>
      <c r="B17" s="420"/>
      <c r="C17" s="404"/>
      <c r="D17" s="404"/>
      <c r="E17" s="404"/>
      <c r="F17" s="404"/>
      <c r="G17" s="404"/>
      <c r="H17" s="404"/>
      <c r="I17" s="404"/>
      <c r="J17" s="404"/>
      <c r="K17" s="404"/>
      <c r="L17" s="404"/>
      <c r="M17" s="404"/>
      <c r="N17" s="404"/>
      <c r="O17" s="404"/>
    </row>
    <row r="18" spans="1:15" ht="20.100000000000001" customHeight="1">
      <c r="A18" s="420" t="s">
        <v>909</v>
      </c>
      <c r="B18" s="420"/>
      <c r="C18" s="404"/>
      <c r="D18" s="404"/>
      <c r="E18" s="404"/>
      <c r="F18" s="421"/>
      <c r="G18" s="404"/>
      <c r="H18" s="404"/>
      <c r="I18" s="404"/>
      <c r="J18" s="404"/>
      <c r="K18" s="404"/>
      <c r="L18" s="404"/>
      <c r="M18" s="404"/>
      <c r="N18" s="404"/>
      <c r="O18" s="404"/>
    </row>
    <row r="19" spans="1:15" ht="20.100000000000001" customHeight="1">
      <c r="A19" s="420" t="s">
        <v>910</v>
      </c>
      <c r="B19" s="420"/>
      <c r="C19" s="404"/>
      <c r="D19" s="404"/>
      <c r="E19" s="404"/>
      <c r="F19" s="404"/>
      <c r="G19" s="404"/>
      <c r="H19" s="404"/>
      <c r="I19" s="404"/>
      <c r="J19" s="404"/>
      <c r="K19" s="404"/>
      <c r="L19" s="404"/>
      <c r="M19" s="404"/>
      <c r="N19" s="404"/>
      <c r="O19" s="404"/>
    </row>
    <row r="20" spans="1:15" ht="20.100000000000001" customHeight="1">
      <c r="A20" s="420" t="s">
        <v>911</v>
      </c>
      <c r="B20" s="420"/>
      <c r="C20" s="404"/>
      <c r="D20" s="404"/>
      <c r="E20" s="404"/>
      <c r="F20" s="404"/>
      <c r="G20" s="404"/>
      <c r="H20" s="404"/>
      <c r="I20" s="404"/>
      <c r="J20" s="404"/>
      <c r="K20" s="404"/>
      <c r="L20" s="404"/>
      <c r="M20" s="404"/>
      <c r="N20" s="404"/>
      <c r="O20" s="404"/>
    </row>
    <row r="21" spans="1:15" ht="20.100000000000001" customHeight="1">
      <c r="A21" s="420" t="s">
        <v>912</v>
      </c>
      <c r="B21" s="420"/>
      <c r="C21" s="404"/>
      <c r="D21" s="404"/>
      <c r="E21" s="422"/>
      <c r="F21" s="423"/>
      <c r="G21" s="404"/>
      <c r="H21" s="404"/>
      <c r="I21" s="404"/>
      <c r="J21" s="404"/>
      <c r="K21" s="404"/>
      <c r="L21" s="404"/>
      <c r="M21" s="404"/>
      <c r="N21" s="404"/>
      <c r="O21" s="404"/>
    </row>
    <row r="22" spans="1:15" ht="20.100000000000001" customHeight="1">
      <c r="A22" s="420" t="s">
        <v>913</v>
      </c>
      <c r="B22" s="420"/>
      <c r="C22" s="404"/>
      <c r="D22" s="404"/>
      <c r="E22" s="422"/>
      <c r="F22" s="424"/>
      <c r="G22" s="404"/>
      <c r="H22" s="404"/>
      <c r="I22" s="404"/>
      <c r="J22" s="404"/>
      <c r="K22" s="404"/>
      <c r="L22" s="404"/>
      <c r="M22" s="404"/>
      <c r="N22" s="404"/>
      <c r="O22" s="404"/>
    </row>
    <row r="23" spans="1:15" ht="20.100000000000001" customHeight="1">
      <c r="A23" s="420" t="s">
        <v>914</v>
      </c>
      <c r="B23" s="420"/>
      <c r="C23" s="404"/>
      <c r="D23" s="404"/>
      <c r="E23" s="422"/>
      <c r="F23" s="423"/>
      <c r="G23" s="404"/>
      <c r="H23" s="404"/>
      <c r="I23" s="404"/>
      <c r="J23" s="404"/>
      <c r="K23" s="404"/>
      <c r="L23" s="404"/>
      <c r="M23" s="404"/>
      <c r="N23" s="404"/>
      <c r="O23" s="404"/>
    </row>
    <row r="24" spans="1:15" ht="20.100000000000001" customHeight="1">
      <c r="A24" s="420" t="s">
        <v>915</v>
      </c>
      <c r="B24" s="420"/>
      <c r="C24" s="404"/>
      <c r="D24" s="404"/>
      <c r="E24" s="404"/>
      <c r="F24" s="404"/>
      <c r="G24" s="404"/>
      <c r="H24" s="404"/>
      <c r="I24" s="404"/>
      <c r="J24" s="404"/>
      <c r="K24" s="404"/>
      <c r="L24" s="404"/>
      <c r="M24" s="404"/>
      <c r="N24" s="404"/>
      <c r="O24" s="404"/>
    </row>
    <row r="25" spans="1:15" ht="20.100000000000001" customHeight="1">
      <c r="A25" s="420" t="s">
        <v>916</v>
      </c>
      <c r="B25" s="420"/>
      <c r="C25" s="404"/>
      <c r="D25" s="404"/>
      <c r="E25" s="404"/>
      <c r="F25" s="404"/>
      <c r="G25" s="404"/>
      <c r="H25" s="404"/>
      <c r="I25" s="404"/>
      <c r="J25" s="404"/>
      <c r="K25" s="404"/>
      <c r="L25" s="404"/>
      <c r="M25" s="404"/>
      <c r="N25" s="404"/>
      <c r="O25" s="404"/>
    </row>
    <row r="26" spans="1:15" ht="20.100000000000001" customHeight="1">
      <c r="A26" s="420" t="s">
        <v>917</v>
      </c>
      <c r="B26" s="420"/>
      <c r="C26" s="404"/>
      <c r="D26" s="404"/>
      <c r="E26" s="404"/>
      <c r="F26" s="404"/>
      <c r="G26" s="404"/>
      <c r="H26" s="404"/>
      <c r="I26" s="404"/>
      <c r="J26" s="404"/>
      <c r="K26" s="404"/>
      <c r="L26" s="404"/>
      <c r="M26" s="404"/>
      <c r="N26" s="404"/>
      <c r="O26" s="404"/>
    </row>
    <row r="27" spans="1:15" ht="20.100000000000001" customHeight="1">
      <c r="A27" s="420" t="s">
        <v>918</v>
      </c>
      <c r="B27" s="420"/>
      <c r="C27" s="404"/>
      <c r="D27" s="404"/>
      <c r="E27" s="404"/>
      <c r="F27" s="404"/>
      <c r="G27" s="404"/>
      <c r="H27" s="404"/>
      <c r="I27" s="404"/>
      <c r="J27" s="404"/>
      <c r="K27" s="404"/>
      <c r="L27" s="404"/>
      <c r="M27" s="404"/>
      <c r="N27" s="404"/>
      <c r="O27" s="404"/>
    </row>
    <row r="28" spans="1:15" ht="20.100000000000001" customHeight="1">
      <c r="A28" s="420" t="s">
        <v>919</v>
      </c>
      <c r="B28" s="420"/>
      <c r="C28" s="425"/>
      <c r="D28" s="404"/>
      <c r="E28" s="404"/>
      <c r="F28" s="404"/>
      <c r="G28" s="404"/>
      <c r="H28" s="404"/>
      <c r="I28" s="404"/>
      <c r="J28" s="404"/>
      <c r="K28" s="404"/>
      <c r="L28" s="404"/>
      <c r="M28" s="404"/>
      <c r="N28" s="404"/>
      <c r="O28" s="404"/>
    </row>
  </sheetData>
  <mergeCells count="3">
    <mergeCell ref="A1:L1"/>
    <mergeCell ref="A14:C14"/>
    <mergeCell ref="A15:C15"/>
  </mergeCells>
  <phoneticPr fontId="1" type="noConversion"/>
  <pageMargins left="0.75" right="0.75" top="0.51" bottom="0.47" header="0.5" footer="0.5"/>
  <pageSetup paperSize="9" orientation="landscape" horizontalDpi="1200" verticalDpi="12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M63"/>
  <sheetViews>
    <sheetView topLeftCell="A46" zoomScaleNormal="100" zoomScaleSheetLayoutView="100" workbookViewId="0">
      <selection activeCell="B63" sqref="B63"/>
    </sheetView>
  </sheetViews>
  <sheetFormatPr defaultRowHeight="16.5"/>
  <cols>
    <col min="1" max="4" width="9" style="405"/>
    <col min="5" max="5" width="9.25" style="405" customWidth="1"/>
    <col min="6" max="13" width="9" style="405"/>
    <col min="14" max="260" width="9" style="403"/>
    <col min="261" max="261" width="9.25" style="403" customWidth="1"/>
    <col min="262" max="516" width="9" style="403"/>
    <col min="517" max="517" width="9.25" style="403" customWidth="1"/>
    <col min="518" max="772" width="9" style="403"/>
    <col min="773" max="773" width="9.25" style="403" customWidth="1"/>
    <col min="774" max="1028" width="9" style="403"/>
    <col min="1029" max="1029" width="9.25" style="403" customWidth="1"/>
    <col min="1030" max="1284" width="9" style="403"/>
    <col min="1285" max="1285" width="9.25" style="403" customWidth="1"/>
    <col min="1286" max="1540" width="9" style="403"/>
    <col min="1541" max="1541" width="9.25" style="403" customWidth="1"/>
    <col min="1542" max="1796" width="9" style="403"/>
    <col min="1797" max="1797" width="9.25" style="403" customWidth="1"/>
    <col min="1798" max="2052" width="9" style="403"/>
    <col min="2053" max="2053" width="9.25" style="403" customWidth="1"/>
    <col min="2054" max="2308" width="9" style="403"/>
    <col min="2309" max="2309" width="9.25" style="403" customWidth="1"/>
    <col min="2310" max="2564" width="9" style="403"/>
    <col min="2565" max="2565" width="9.25" style="403" customWidth="1"/>
    <col min="2566" max="2820" width="9" style="403"/>
    <col min="2821" max="2821" width="9.25" style="403" customWidth="1"/>
    <col min="2822" max="3076" width="9" style="403"/>
    <col min="3077" max="3077" width="9.25" style="403" customWidth="1"/>
    <col min="3078" max="3332" width="9" style="403"/>
    <col min="3333" max="3333" width="9.25" style="403" customWidth="1"/>
    <col min="3334" max="3588" width="9" style="403"/>
    <col min="3589" max="3589" width="9.25" style="403" customWidth="1"/>
    <col min="3590" max="3844" width="9" style="403"/>
    <col min="3845" max="3845" width="9.25" style="403" customWidth="1"/>
    <col min="3846" max="4100" width="9" style="403"/>
    <col min="4101" max="4101" width="9.25" style="403" customWidth="1"/>
    <col min="4102" max="4356" width="9" style="403"/>
    <col min="4357" max="4357" width="9.25" style="403" customWidth="1"/>
    <col min="4358" max="4612" width="9" style="403"/>
    <col min="4613" max="4613" width="9.25" style="403" customWidth="1"/>
    <col min="4614" max="4868" width="9" style="403"/>
    <col min="4869" max="4869" width="9.25" style="403" customWidth="1"/>
    <col min="4870" max="5124" width="9" style="403"/>
    <col min="5125" max="5125" width="9.25" style="403" customWidth="1"/>
    <col min="5126" max="5380" width="9" style="403"/>
    <col min="5381" max="5381" width="9.25" style="403" customWidth="1"/>
    <col min="5382" max="5636" width="9" style="403"/>
    <col min="5637" max="5637" width="9.25" style="403" customWidth="1"/>
    <col min="5638" max="5892" width="9" style="403"/>
    <col min="5893" max="5893" width="9.25" style="403" customWidth="1"/>
    <col min="5894" max="6148" width="9" style="403"/>
    <col min="6149" max="6149" width="9.25" style="403" customWidth="1"/>
    <col min="6150" max="6404" width="9" style="403"/>
    <col min="6405" max="6405" width="9.25" style="403" customWidth="1"/>
    <col min="6406" max="6660" width="9" style="403"/>
    <col min="6661" max="6661" width="9.25" style="403" customWidth="1"/>
    <col min="6662" max="6916" width="9" style="403"/>
    <col min="6917" max="6917" width="9.25" style="403" customWidth="1"/>
    <col min="6918" max="7172" width="9" style="403"/>
    <col min="7173" max="7173" width="9.25" style="403" customWidth="1"/>
    <col min="7174" max="7428" width="9" style="403"/>
    <col min="7429" max="7429" width="9.25" style="403" customWidth="1"/>
    <col min="7430" max="7684" width="9" style="403"/>
    <col min="7685" max="7685" width="9.25" style="403" customWidth="1"/>
    <col min="7686" max="7940" width="9" style="403"/>
    <col min="7941" max="7941" width="9.25" style="403" customWidth="1"/>
    <col min="7942" max="8196" width="9" style="403"/>
    <col min="8197" max="8197" width="9.25" style="403" customWidth="1"/>
    <col min="8198" max="8452" width="9" style="403"/>
    <col min="8453" max="8453" width="9.25" style="403" customWidth="1"/>
    <col min="8454" max="8708" width="9" style="403"/>
    <col min="8709" max="8709" width="9.25" style="403" customWidth="1"/>
    <col min="8710" max="8964" width="9" style="403"/>
    <col min="8965" max="8965" width="9.25" style="403" customWidth="1"/>
    <col min="8966" max="9220" width="9" style="403"/>
    <col min="9221" max="9221" width="9.25" style="403" customWidth="1"/>
    <col min="9222" max="9476" width="9" style="403"/>
    <col min="9477" max="9477" width="9.25" style="403" customWidth="1"/>
    <col min="9478" max="9732" width="9" style="403"/>
    <col min="9733" max="9733" width="9.25" style="403" customWidth="1"/>
    <col min="9734" max="9988" width="9" style="403"/>
    <col min="9989" max="9989" width="9.25" style="403" customWidth="1"/>
    <col min="9990" max="10244" width="9" style="403"/>
    <col min="10245" max="10245" width="9.25" style="403" customWidth="1"/>
    <col min="10246" max="10500" width="9" style="403"/>
    <col min="10501" max="10501" width="9.25" style="403" customWidth="1"/>
    <col min="10502" max="10756" width="9" style="403"/>
    <col min="10757" max="10757" width="9.25" style="403" customWidth="1"/>
    <col min="10758" max="11012" width="9" style="403"/>
    <col min="11013" max="11013" width="9.25" style="403" customWidth="1"/>
    <col min="11014" max="11268" width="9" style="403"/>
    <col min="11269" max="11269" width="9.25" style="403" customWidth="1"/>
    <col min="11270" max="11524" width="9" style="403"/>
    <col min="11525" max="11525" width="9.25" style="403" customWidth="1"/>
    <col min="11526" max="11780" width="9" style="403"/>
    <col min="11781" max="11781" width="9.25" style="403" customWidth="1"/>
    <col min="11782" max="12036" width="9" style="403"/>
    <col min="12037" max="12037" width="9.25" style="403" customWidth="1"/>
    <col min="12038" max="12292" width="9" style="403"/>
    <col min="12293" max="12293" width="9.25" style="403" customWidth="1"/>
    <col min="12294" max="12548" width="9" style="403"/>
    <col min="12549" max="12549" width="9.25" style="403" customWidth="1"/>
    <col min="12550" max="12804" width="9" style="403"/>
    <col min="12805" max="12805" width="9.25" style="403" customWidth="1"/>
    <col min="12806" max="13060" width="9" style="403"/>
    <col min="13061" max="13061" width="9.25" style="403" customWidth="1"/>
    <col min="13062" max="13316" width="9" style="403"/>
    <col min="13317" max="13317" width="9.25" style="403" customWidth="1"/>
    <col min="13318" max="13572" width="9" style="403"/>
    <col min="13573" max="13573" width="9.25" style="403" customWidth="1"/>
    <col min="13574" max="13828" width="9" style="403"/>
    <col min="13829" max="13829" width="9.25" style="403" customWidth="1"/>
    <col min="13830" max="14084" width="9" style="403"/>
    <col min="14085" max="14085" width="9.25" style="403" customWidth="1"/>
    <col min="14086" max="14340" width="9" style="403"/>
    <col min="14341" max="14341" width="9.25" style="403" customWidth="1"/>
    <col min="14342" max="14596" width="9" style="403"/>
    <col min="14597" max="14597" width="9.25" style="403" customWidth="1"/>
    <col min="14598" max="14852" width="9" style="403"/>
    <col min="14853" max="14853" width="9.25" style="403" customWidth="1"/>
    <col min="14854" max="15108" width="9" style="403"/>
    <col min="15109" max="15109" width="9.25" style="403" customWidth="1"/>
    <col min="15110" max="15364" width="9" style="403"/>
    <col min="15365" max="15365" width="9.25" style="403" customWidth="1"/>
    <col min="15366" max="15620" width="9" style="403"/>
    <col min="15621" max="15621" width="9.25" style="403" customWidth="1"/>
    <col min="15622" max="15876" width="9" style="403"/>
    <col min="15877" max="15877" width="9.25" style="403" customWidth="1"/>
    <col min="15878" max="16132" width="9" style="403"/>
    <col min="16133" max="16133" width="9.25" style="403" customWidth="1"/>
    <col min="16134" max="16384" width="9" style="403"/>
  </cols>
  <sheetData>
    <row r="1" spans="1:6">
      <c r="A1" s="405" t="s">
        <v>765</v>
      </c>
      <c r="B1" s="405" t="s">
        <v>766</v>
      </c>
    </row>
    <row r="2" spans="1:6">
      <c r="A2" s="407" t="s">
        <v>443</v>
      </c>
      <c r="B2" s="407" t="s">
        <v>767</v>
      </c>
      <c r="C2" s="407" t="s">
        <v>768</v>
      </c>
      <c r="D2" s="426" t="s">
        <v>769</v>
      </c>
      <c r="F2" s="427" t="s">
        <v>770</v>
      </c>
    </row>
    <row r="3" spans="1:6">
      <c r="A3" s="407" t="s">
        <v>771</v>
      </c>
      <c r="B3" s="407">
        <v>88</v>
      </c>
      <c r="C3" s="407">
        <v>83</v>
      </c>
      <c r="D3" s="407"/>
    </row>
    <row r="4" spans="1:6">
      <c r="A4" s="407" t="s">
        <v>772</v>
      </c>
      <c r="B4" s="407">
        <v>78</v>
      </c>
      <c r="C4" s="407">
        <v>67</v>
      </c>
      <c r="D4" s="407"/>
    </row>
    <row r="5" spans="1:6">
      <c r="A5" s="407" t="s">
        <v>773</v>
      </c>
      <c r="B5" s="407">
        <v>80</v>
      </c>
      <c r="C5" s="407">
        <v>80</v>
      </c>
      <c r="D5" s="407"/>
    </row>
    <row r="6" spans="1:6">
      <c r="A6" s="407" t="s">
        <v>774</v>
      </c>
      <c r="B6" s="407">
        <v>90</v>
      </c>
      <c r="C6" s="407">
        <v>85</v>
      </c>
      <c r="D6" s="407"/>
    </row>
    <row r="7" spans="1:6">
      <c r="A7" s="407" t="s">
        <v>775</v>
      </c>
      <c r="B7" s="407">
        <v>88</v>
      </c>
      <c r="C7" s="407">
        <v>65</v>
      </c>
      <c r="D7" s="407"/>
    </row>
    <row r="8" spans="1:6">
      <c r="A8" s="407" t="s">
        <v>776</v>
      </c>
      <c r="B8" s="407">
        <v>84</v>
      </c>
      <c r="C8" s="407">
        <v>85</v>
      </c>
      <c r="D8" s="407"/>
    </row>
    <row r="9" spans="1:6">
      <c r="A9" s="407" t="s">
        <v>777</v>
      </c>
      <c r="B9" s="407">
        <v>75</v>
      </c>
      <c r="C9" s="407">
        <v>89</v>
      </c>
      <c r="D9" s="407"/>
    </row>
    <row r="10" spans="1:6">
      <c r="A10" s="428"/>
      <c r="B10" s="428"/>
      <c r="C10" s="428"/>
      <c r="D10" s="428"/>
    </row>
    <row r="11" spans="1:6">
      <c r="A11" s="405" t="s">
        <v>778</v>
      </c>
      <c r="B11" s="405" t="s">
        <v>779</v>
      </c>
    </row>
    <row r="12" spans="1:6">
      <c r="A12" s="407" t="s">
        <v>443</v>
      </c>
      <c r="B12" s="407" t="s">
        <v>780</v>
      </c>
      <c r="C12" s="426" t="s">
        <v>781</v>
      </c>
      <c r="F12" s="405" t="s">
        <v>782</v>
      </c>
    </row>
    <row r="13" spans="1:6">
      <c r="A13" s="407" t="s">
        <v>783</v>
      </c>
      <c r="B13" s="429">
        <v>177.6</v>
      </c>
      <c r="C13" s="407"/>
    </row>
    <row r="14" spans="1:6">
      <c r="A14" s="407" t="s">
        <v>784</v>
      </c>
      <c r="B14" s="429">
        <v>155.1</v>
      </c>
      <c r="C14" s="407"/>
    </row>
    <row r="15" spans="1:6">
      <c r="A15" s="407" t="s">
        <v>785</v>
      </c>
      <c r="B15" s="429">
        <v>165</v>
      </c>
      <c r="C15" s="407"/>
    </row>
    <row r="16" spans="1:6">
      <c r="A16" s="407" t="s">
        <v>786</v>
      </c>
      <c r="B16" s="429">
        <v>169.6</v>
      </c>
      <c r="C16" s="407"/>
    </row>
    <row r="17" spans="1:6">
      <c r="A17" s="407" t="s">
        <v>787</v>
      </c>
      <c r="B17" s="429">
        <v>160.1</v>
      </c>
      <c r="C17" s="407"/>
    </row>
    <row r="18" spans="1:6">
      <c r="A18" s="407" t="s">
        <v>788</v>
      </c>
      <c r="B18" s="429">
        <v>173.4</v>
      </c>
      <c r="C18" s="407"/>
    </row>
    <row r="19" spans="1:6">
      <c r="A19" s="407" t="s">
        <v>789</v>
      </c>
      <c r="B19" s="429">
        <v>159</v>
      </c>
      <c r="C19" s="407"/>
    </row>
    <row r="20" spans="1:6">
      <c r="A20" s="407" t="s">
        <v>790</v>
      </c>
      <c r="B20" s="429">
        <v>162.5</v>
      </c>
      <c r="C20" s="407"/>
    </row>
    <row r="21" spans="1:6">
      <c r="A21" s="428"/>
      <c r="B21" s="430"/>
      <c r="C21" s="428"/>
    </row>
    <row r="22" spans="1:6">
      <c r="A22" s="427" t="s">
        <v>791</v>
      </c>
      <c r="B22" s="405" t="s">
        <v>792</v>
      </c>
    </row>
    <row r="23" spans="1:6">
      <c r="A23" s="407" t="s">
        <v>761</v>
      </c>
      <c r="B23" s="407" t="s">
        <v>443</v>
      </c>
      <c r="C23" s="407" t="s">
        <v>793</v>
      </c>
      <c r="D23" s="426" t="s">
        <v>794</v>
      </c>
      <c r="F23" s="431" t="s">
        <v>795</v>
      </c>
    </row>
    <row r="24" spans="1:6">
      <c r="A24" s="407">
        <v>981001</v>
      </c>
      <c r="B24" s="407" t="s">
        <v>796</v>
      </c>
      <c r="C24" s="407">
        <v>82</v>
      </c>
      <c r="D24" s="407"/>
    </row>
    <row r="25" spans="1:6">
      <c r="A25" s="407">
        <v>982021</v>
      </c>
      <c r="B25" s="407" t="s">
        <v>797</v>
      </c>
      <c r="C25" s="407">
        <v>62</v>
      </c>
      <c r="D25" s="407"/>
    </row>
    <row r="26" spans="1:6">
      <c r="A26" s="407">
        <v>982007</v>
      </c>
      <c r="B26" s="407" t="s">
        <v>798</v>
      </c>
      <c r="C26" s="407">
        <v>77</v>
      </c>
      <c r="D26" s="407"/>
    </row>
    <row r="27" spans="1:6">
      <c r="A27" s="407">
        <v>981021</v>
      </c>
      <c r="B27" s="407" t="s">
        <v>799</v>
      </c>
      <c r="C27" s="407">
        <v>63</v>
      </c>
      <c r="D27" s="407"/>
    </row>
    <row r="28" spans="1:6">
      <c r="A28" s="407">
        <v>991009</v>
      </c>
      <c r="B28" s="407" t="s">
        <v>800</v>
      </c>
      <c r="C28" s="407">
        <v>51</v>
      </c>
      <c r="D28" s="407"/>
    </row>
    <row r="29" spans="1:6">
      <c r="A29" s="407">
        <v>991038</v>
      </c>
      <c r="B29" s="407" t="s">
        <v>801</v>
      </c>
      <c r="C29" s="407">
        <v>87</v>
      </c>
      <c r="D29" s="407"/>
    </row>
    <row r="30" spans="1:6">
      <c r="A30" s="407">
        <v>992003</v>
      </c>
      <c r="B30" s="407" t="s">
        <v>802</v>
      </c>
      <c r="C30" s="407">
        <v>63</v>
      </c>
      <c r="D30" s="407"/>
    </row>
    <row r="31" spans="1:6">
      <c r="A31" s="407">
        <v>992002</v>
      </c>
      <c r="B31" s="407" t="s">
        <v>803</v>
      </c>
      <c r="C31" s="407">
        <v>92</v>
      </c>
      <c r="D31" s="407"/>
    </row>
    <row r="33" spans="1:6">
      <c r="A33" s="428" t="s">
        <v>804</v>
      </c>
      <c r="B33" s="428"/>
      <c r="C33" s="428"/>
      <c r="D33" s="428"/>
    </row>
    <row r="34" spans="1:6">
      <c r="A34" s="407" t="s">
        <v>805</v>
      </c>
      <c r="B34" s="407" t="s">
        <v>806</v>
      </c>
      <c r="C34" s="407" t="s">
        <v>807</v>
      </c>
    </row>
    <row r="35" spans="1:6">
      <c r="A35" s="407">
        <v>0</v>
      </c>
      <c r="B35" s="407">
        <v>59</v>
      </c>
      <c r="C35" s="407" t="s">
        <v>808</v>
      </c>
    </row>
    <row r="36" spans="1:6">
      <c r="A36" s="407">
        <v>60</v>
      </c>
      <c r="B36" s="407">
        <v>69</v>
      </c>
      <c r="C36" s="407" t="s">
        <v>809</v>
      </c>
    </row>
    <row r="37" spans="1:6">
      <c r="A37" s="407">
        <v>70</v>
      </c>
      <c r="B37" s="407">
        <v>79</v>
      </c>
      <c r="C37" s="407" t="s">
        <v>810</v>
      </c>
    </row>
    <row r="38" spans="1:6">
      <c r="A38" s="407">
        <v>80</v>
      </c>
      <c r="B38" s="407">
        <v>89</v>
      </c>
      <c r="C38" s="407" t="s">
        <v>811</v>
      </c>
    </row>
    <row r="39" spans="1:6">
      <c r="A39" s="407">
        <v>90</v>
      </c>
      <c r="B39" s="407">
        <v>100</v>
      </c>
      <c r="C39" s="407" t="s">
        <v>812</v>
      </c>
    </row>
    <row r="41" spans="1:6">
      <c r="A41" s="405" t="s">
        <v>849</v>
      </c>
      <c r="B41" s="405" t="s">
        <v>440</v>
      </c>
    </row>
    <row r="42" spans="1:6">
      <c r="A42" s="407" t="s">
        <v>920</v>
      </c>
      <c r="B42" s="407" t="s">
        <v>833</v>
      </c>
      <c r="C42" s="407" t="s">
        <v>921</v>
      </c>
      <c r="F42" s="427" t="s">
        <v>922</v>
      </c>
    </row>
    <row r="43" spans="1:6">
      <c r="A43" s="407">
        <v>1</v>
      </c>
      <c r="B43" s="407" t="s">
        <v>923</v>
      </c>
      <c r="C43" s="408">
        <v>350</v>
      </c>
    </row>
    <row r="44" spans="1:6">
      <c r="A44" s="407">
        <v>2</v>
      </c>
      <c r="B44" s="407" t="s">
        <v>924</v>
      </c>
      <c r="C44" s="408">
        <v>310</v>
      </c>
    </row>
    <row r="45" spans="1:6">
      <c r="A45" s="407">
        <v>3</v>
      </c>
      <c r="B45" s="407" t="s">
        <v>925</v>
      </c>
      <c r="C45" s="408">
        <v>500</v>
      </c>
    </row>
    <row r="46" spans="1:6">
      <c r="A46" s="407">
        <v>4</v>
      </c>
      <c r="B46" s="407" t="s">
        <v>926</v>
      </c>
      <c r="C46" s="408">
        <v>240</v>
      </c>
    </row>
    <row r="47" spans="1:6">
      <c r="A47" s="407">
        <v>5</v>
      </c>
      <c r="B47" s="407" t="s">
        <v>927</v>
      </c>
      <c r="C47" s="408">
        <v>180</v>
      </c>
    </row>
    <row r="48" spans="1:6">
      <c r="A48" s="407">
        <v>6</v>
      </c>
      <c r="B48" s="407" t="s">
        <v>928</v>
      </c>
      <c r="C48" s="408">
        <v>450</v>
      </c>
    </row>
    <row r="49" spans="1:6">
      <c r="A49" s="407">
        <v>7</v>
      </c>
      <c r="B49" s="407" t="s">
        <v>929</v>
      </c>
      <c r="C49" s="408">
        <v>290</v>
      </c>
    </row>
    <row r="50" spans="1:6">
      <c r="A50" s="407">
        <v>8</v>
      </c>
      <c r="B50" s="407" t="s">
        <v>930</v>
      </c>
      <c r="C50" s="408">
        <v>150</v>
      </c>
    </row>
    <row r="52" spans="1:6">
      <c r="A52" s="432" t="s">
        <v>931</v>
      </c>
      <c r="B52" s="432" t="s">
        <v>932</v>
      </c>
    </row>
    <row r="53" spans="1:6">
      <c r="A53" s="410"/>
      <c r="B53" s="410"/>
    </row>
    <row r="55" spans="1:6">
      <c r="A55" s="405" t="s">
        <v>858</v>
      </c>
      <c r="B55" s="427" t="s">
        <v>933</v>
      </c>
      <c r="C55" s="428"/>
      <c r="D55" s="428"/>
      <c r="E55" s="428"/>
    </row>
    <row r="56" spans="1:6">
      <c r="A56" s="433" t="s">
        <v>934</v>
      </c>
      <c r="B56" s="433" t="s">
        <v>935</v>
      </c>
      <c r="C56" s="433" t="s">
        <v>757</v>
      </c>
      <c r="D56" s="433" t="s">
        <v>936</v>
      </c>
      <c r="E56" s="433" t="s">
        <v>937</v>
      </c>
      <c r="F56" s="434" t="s">
        <v>938</v>
      </c>
    </row>
    <row r="57" spans="1:6">
      <c r="A57" s="407" t="s">
        <v>939</v>
      </c>
      <c r="B57" s="435"/>
      <c r="C57" s="407" t="s">
        <v>940</v>
      </c>
      <c r="D57" s="435" t="s">
        <v>940</v>
      </c>
      <c r="E57" s="407" t="s">
        <v>940</v>
      </c>
    </row>
    <row r="58" spans="1:6">
      <c r="A58" s="407" t="s">
        <v>941</v>
      </c>
      <c r="B58" s="435" t="s">
        <v>940</v>
      </c>
      <c r="C58" s="435"/>
      <c r="D58" s="435"/>
      <c r="E58" s="435"/>
    </row>
    <row r="59" spans="1:6">
      <c r="A59" s="407" t="s">
        <v>942</v>
      </c>
      <c r="B59" s="407"/>
      <c r="C59" s="435"/>
      <c r="D59" s="435"/>
      <c r="E59" s="407" t="s">
        <v>940</v>
      </c>
    </row>
    <row r="60" spans="1:6">
      <c r="A60" s="407" t="s">
        <v>943</v>
      </c>
      <c r="B60" s="435" t="s">
        <v>940</v>
      </c>
      <c r="C60" s="407"/>
      <c r="D60" s="407" t="s">
        <v>940</v>
      </c>
      <c r="E60" s="435" t="s">
        <v>940</v>
      </c>
    </row>
    <row r="61" spans="1:6">
      <c r="A61" s="407" t="s">
        <v>864</v>
      </c>
      <c r="B61" s="407"/>
      <c r="C61" s="435"/>
      <c r="D61" s="435"/>
      <c r="E61" s="407"/>
    </row>
    <row r="62" spans="1:6">
      <c r="A62" s="407" t="s">
        <v>867</v>
      </c>
      <c r="B62" s="435" t="s">
        <v>940</v>
      </c>
      <c r="C62" s="435"/>
      <c r="D62" s="435"/>
      <c r="E62" s="435" t="s">
        <v>940</v>
      </c>
    </row>
    <row r="63" spans="1:6">
      <c r="A63" s="436" t="s">
        <v>944</v>
      </c>
      <c r="B63" s="437"/>
      <c r="C63" s="437"/>
      <c r="D63" s="437"/>
      <c r="E63" s="437"/>
    </row>
  </sheetData>
  <phoneticPr fontId="1" type="noConversion"/>
  <printOptions headings="1" gridLines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Footer>&amp;C&amp;F&amp;A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J75"/>
  <sheetViews>
    <sheetView topLeftCell="A19" zoomScaleNormal="100" zoomScaleSheetLayoutView="100" workbookViewId="0">
      <selection activeCell="B7" sqref="B7"/>
    </sheetView>
  </sheetViews>
  <sheetFormatPr defaultRowHeight="16.5"/>
  <cols>
    <col min="1" max="1" width="11.625" style="405" customWidth="1"/>
    <col min="2" max="2" width="19" style="405" customWidth="1"/>
    <col min="3" max="3" width="13" style="405" customWidth="1"/>
    <col min="4" max="4" width="9" style="405"/>
    <col min="5" max="5" width="11" style="405" customWidth="1"/>
    <col min="6" max="10" width="9" style="405"/>
    <col min="11" max="256" width="9" style="403"/>
    <col min="257" max="257" width="11.625" style="403" customWidth="1"/>
    <col min="258" max="258" width="19" style="403" customWidth="1"/>
    <col min="259" max="259" width="13" style="403" customWidth="1"/>
    <col min="260" max="260" width="9" style="403"/>
    <col min="261" max="261" width="11" style="403" customWidth="1"/>
    <col min="262" max="512" width="9" style="403"/>
    <col min="513" max="513" width="11.625" style="403" customWidth="1"/>
    <col min="514" max="514" width="19" style="403" customWidth="1"/>
    <col min="515" max="515" width="13" style="403" customWidth="1"/>
    <col min="516" max="516" width="9" style="403"/>
    <col min="517" max="517" width="11" style="403" customWidth="1"/>
    <col min="518" max="768" width="9" style="403"/>
    <col min="769" max="769" width="11.625" style="403" customWidth="1"/>
    <col min="770" max="770" width="19" style="403" customWidth="1"/>
    <col min="771" max="771" width="13" style="403" customWidth="1"/>
    <col min="772" max="772" width="9" style="403"/>
    <col min="773" max="773" width="11" style="403" customWidth="1"/>
    <col min="774" max="1024" width="9" style="403"/>
    <col min="1025" max="1025" width="11.625" style="403" customWidth="1"/>
    <col min="1026" max="1026" width="19" style="403" customWidth="1"/>
    <col min="1027" max="1027" width="13" style="403" customWidth="1"/>
    <col min="1028" max="1028" width="9" style="403"/>
    <col min="1029" max="1029" width="11" style="403" customWidth="1"/>
    <col min="1030" max="1280" width="9" style="403"/>
    <col min="1281" max="1281" width="11.625" style="403" customWidth="1"/>
    <col min="1282" max="1282" width="19" style="403" customWidth="1"/>
    <col min="1283" max="1283" width="13" style="403" customWidth="1"/>
    <col min="1284" max="1284" width="9" style="403"/>
    <col min="1285" max="1285" width="11" style="403" customWidth="1"/>
    <col min="1286" max="1536" width="9" style="403"/>
    <col min="1537" max="1537" width="11.625" style="403" customWidth="1"/>
    <col min="1538" max="1538" width="19" style="403" customWidth="1"/>
    <col min="1539" max="1539" width="13" style="403" customWidth="1"/>
    <col min="1540" max="1540" width="9" style="403"/>
    <col min="1541" max="1541" width="11" style="403" customWidth="1"/>
    <col min="1542" max="1792" width="9" style="403"/>
    <col min="1793" max="1793" width="11.625" style="403" customWidth="1"/>
    <col min="1794" max="1794" width="19" style="403" customWidth="1"/>
    <col min="1795" max="1795" width="13" style="403" customWidth="1"/>
    <col min="1796" max="1796" width="9" style="403"/>
    <col min="1797" max="1797" width="11" style="403" customWidth="1"/>
    <col min="1798" max="2048" width="9" style="403"/>
    <col min="2049" max="2049" width="11.625" style="403" customWidth="1"/>
    <col min="2050" max="2050" width="19" style="403" customWidth="1"/>
    <col min="2051" max="2051" width="13" style="403" customWidth="1"/>
    <col min="2052" max="2052" width="9" style="403"/>
    <col min="2053" max="2053" width="11" style="403" customWidth="1"/>
    <col min="2054" max="2304" width="9" style="403"/>
    <col min="2305" max="2305" width="11.625" style="403" customWidth="1"/>
    <col min="2306" max="2306" width="19" style="403" customWidth="1"/>
    <col min="2307" max="2307" width="13" style="403" customWidth="1"/>
    <col min="2308" max="2308" width="9" style="403"/>
    <col min="2309" max="2309" width="11" style="403" customWidth="1"/>
    <col min="2310" max="2560" width="9" style="403"/>
    <col min="2561" max="2561" width="11.625" style="403" customWidth="1"/>
    <col min="2562" max="2562" width="19" style="403" customWidth="1"/>
    <col min="2563" max="2563" width="13" style="403" customWidth="1"/>
    <col min="2564" max="2564" width="9" style="403"/>
    <col min="2565" max="2565" width="11" style="403" customWidth="1"/>
    <col min="2566" max="2816" width="9" style="403"/>
    <col min="2817" max="2817" width="11.625" style="403" customWidth="1"/>
    <col min="2818" max="2818" width="19" style="403" customWidth="1"/>
    <col min="2819" max="2819" width="13" style="403" customWidth="1"/>
    <col min="2820" max="2820" width="9" style="403"/>
    <col min="2821" max="2821" width="11" style="403" customWidth="1"/>
    <col min="2822" max="3072" width="9" style="403"/>
    <col min="3073" max="3073" width="11.625" style="403" customWidth="1"/>
    <col min="3074" max="3074" width="19" style="403" customWidth="1"/>
    <col min="3075" max="3075" width="13" style="403" customWidth="1"/>
    <col min="3076" max="3076" width="9" style="403"/>
    <col min="3077" max="3077" width="11" style="403" customWidth="1"/>
    <col min="3078" max="3328" width="9" style="403"/>
    <col min="3329" max="3329" width="11.625" style="403" customWidth="1"/>
    <col min="3330" max="3330" width="19" style="403" customWidth="1"/>
    <col min="3331" max="3331" width="13" style="403" customWidth="1"/>
    <col min="3332" max="3332" width="9" style="403"/>
    <col min="3333" max="3333" width="11" style="403" customWidth="1"/>
    <col min="3334" max="3584" width="9" style="403"/>
    <col min="3585" max="3585" width="11.625" style="403" customWidth="1"/>
    <col min="3586" max="3586" width="19" style="403" customWidth="1"/>
    <col min="3587" max="3587" width="13" style="403" customWidth="1"/>
    <col min="3588" max="3588" width="9" style="403"/>
    <col min="3589" max="3589" width="11" style="403" customWidth="1"/>
    <col min="3590" max="3840" width="9" style="403"/>
    <col min="3841" max="3841" width="11.625" style="403" customWidth="1"/>
    <col min="3842" max="3842" width="19" style="403" customWidth="1"/>
    <col min="3843" max="3843" width="13" style="403" customWidth="1"/>
    <col min="3844" max="3844" width="9" style="403"/>
    <col min="3845" max="3845" width="11" style="403" customWidth="1"/>
    <col min="3846" max="4096" width="9" style="403"/>
    <col min="4097" max="4097" width="11.625" style="403" customWidth="1"/>
    <col min="4098" max="4098" width="19" style="403" customWidth="1"/>
    <col min="4099" max="4099" width="13" style="403" customWidth="1"/>
    <col min="4100" max="4100" width="9" style="403"/>
    <col min="4101" max="4101" width="11" style="403" customWidth="1"/>
    <col min="4102" max="4352" width="9" style="403"/>
    <col min="4353" max="4353" width="11.625" style="403" customWidth="1"/>
    <col min="4354" max="4354" width="19" style="403" customWidth="1"/>
    <col min="4355" max="4355" width="13" style="403" customWidth="1"/>
    <col min="4356" max="4356" width="9" style="403"/>
    <col min="4357" max="4357" width="11" style="403" customWidth="1"/>
    <col min="4358" max="4608" width="9" style="403"/>
    <col min="4609" max="4609" width="11.625" style="403" customWidth="1"/>
    <col min="4610" max="4610" width="19" style="403" customWidth="1"/>
    <col min="4611" max="4611" width="13" style="403" customWidth="1"/>
    <col min="4612" max="4612" width="9" style="403"/>
    <col min="4613" max="4613" width="11" style="403" customWidth="1"/>
    <col min="4614" max="4864" width="9" style="403"/>
    <col min="4865" max="4865" width="11.625" style="403" customWidth="1"/>
    <col min="4866" max="4866" width="19" style="403" customWidth="1"/>
    <col min="4867" max="4867" width="13" style="403" customWidth="1"/>
    <col min="4868" max="4868" width="9" style="403"/>
    <col min="4869" max="4869" width="11" style="403" customWidth="1"/>
    <col min="4870" max="5120" width="9" style="403"/>
    <col min="5121" max="5121" width="11.625" style="403" customWidth="1"/>
    <col min="5122" max="5122" width="19" style="403" customWidth="1"/>
    <col min="5123" max="5123" width="13" style="403" customWidth="1"/>
    <col min="5124" max="5124" width="9" style="403"/>
    <col min="5125" max="5125" width="11" style="403" customWidth="1"/>
    <col min="5126" max="5376" width="9" style="403"/>
    <col min="5377" max="5377" width="11.625" style="403" customWidth="1"/>
    <col min="5378" max="5378" width="19" style="403" customWidth="1"/>
    <col min="5379" max="5379" width="13" style="403" customWidth="1"/>
    <col min="5380" max="5380" width="9" style="403"/>
    <col min="5381" max="5381" width="11" style="403" customWidth="1"/>
    <col min="5382" max="5632" width="9" style="403"/>
    <col min="5633" max="5633" width="11.625" style="403" customWidth="1"/>
    <col min="5634" max="5634" width="19" style="403" customWidth="1"/>
    <col min="5635" max="5635" width="13" style="403" customWidth="1"/>
    <col min="5636" max="5636" width="9" style="403"/>
    <col min="5637" max="5637" width="11" style="403" customWidth="1"/>
    <col min="5638" max="5888" width="9" style="403"/>
    <col min="5889" max="5889" width="11.625" style="403" customWidth="1"/>
    <col min="5890" max="5890" width="19" style="403" customWidth="1"/>
    <col min="5891" max="5891" width="13" style="403" customWidth="1"/>
    <col min="5892" max="5892" width="9" style="403"/>
    <col min="5893" max="5893" width="11" style="403" customWidth="1"/>
    <col min="5894" max="6144" width="9" style="403"/>
    <col min="6145" max="6145" width="11.625" style="403" customWidth="1"/>
    <col min="6146" max="6146" width="19" style="403" customWidth="1"/>
    <col min="6147" max="6147" width="13" style="403" customWidth="1"/>
    <col min="6148" max="6148" width="9" style="403"/>
    <col min="6149" max="6149" width="11" style="403" customWidth="1"/>
    <col min="6150" max="6400" width="9" style="403"/>
    <col min="6401" max="6401" width="11.625" style="403" customWidth="1"/>
    <col min="6402" max="6402" width="19" style="403" customWidth="1"/>
    <col min="6403" max="6403" width="13" style="403" customWidth="1"/>
    <col min="6404" max="6404" width="9" style="403"/>
    <col min="6405" max="6405" width="11" style="403" customWidth="1"/>
    <col min="6406" max="6656" width="9" style="403"/>
    <col min="6657" max="6657" width="11.625" style="403" customWidth="1"/>
    <col min="6658" max="6658" width="19" style="403" customWidth="1"/>
    <col min="6659" max="6659" width="13" style="403" customWidth="1"/>
    <col min="6660" max="6660" width="9" style="403"/>
    <col min="6661" max="6661" width="11" style="403" customWidth="1"/>
    <col min="6662" max="6912" width="9" style="403"/>
    <col min="6913" max="6913" width="11.625" style="403" customWidth="1"/>
    <col min="6914" max="6914" width="19" style="403" customWidth="1"/>
    <col min="6915" max="6915" width="13" style="403" customWidth="1"/>
    <col min="6916" max="6916" width="9" style="403"/>
    <col min="6917" max="6917" width="11" style="403" customWidth="1"/>
    <col min="6918" max="7168" width="9" style="403"/>
    <col min="7169" max="7169" width="11.625" style="403" customWidth="1"/>
    <col min="7170" max="7170" width="19" style="403" customWidth="1"/>
    <col min="7171" max="7171" width="13" style="403" customWidth="1"/>
    <col min="7172" max="7172" width="9" style="403"/>
    <col min="7173" max="7173" width="11" style="403" customWidth="1"/>
    <col min="7174" max="7424" width="9" style="403"/>
    <col min="7425" max="7425" width="11.625" style="403" customWidth="1"/>
    <col min="7426" max="7426" width="19" style="403" customWidth="1"/>
    <col min="7427" max="7427" width="13" style="403" customWidth="1"/>
    <col min="7428" max="7428" width="9" style="403"/>
    <col min="7429" max="7429" width="11" style="403" customWidth="1"/>
    <col min="7430" max="7680" width="9" style="403"/>
    <col min="7681" max="7681" width="11.625" style="403" customWidth="1"/>
    <col min="7682" max="7682" width="19" style="403" customWidth="1"/>
    <col min="7683" max="7683" width="13" style="403" customWidth="1"/>
    <col min="7684" max="7684" width="9" style="403"/>
    <col min="7685" max="7685" width="11" style="403" customWidth="1"/>
    <col min="7686" max="7936" width="9" style="403"/>
    <col min="7937" max="7937" width="11.625" style="403" customWidth="1"/>
    <col min="7938" max="7938" width="19" style="403" customWidth="1"/>
    <col min="7939" max="7939" width="13" style="403" customWidth="1"/>
    <col min="7940" max="7940" width="9" style="403"/>
    <col min="7941" max="7941" width="11" style="403" customWidth="1"/>
    <col min="7942" max="8192" width="9" style="403"/>
    <col min="8193" max="8193" width="11.625" style="403" customWidth="1"/>
    <col min="8194" max="8194" width="19" style="403" customWidth="1"/>
    <col min="8195" max="8195" width="13" style="403" customWidth="1"/>
    <col min="8196" max="8196" width="9" style="403"/>
    <col min="8197" max="8197" width="11" style="403" customWidth="1"/>
    <col min="8198" max="8448" width="9" style="403"/>
    <col min="8449" max="8449" width="11.625" style="403" customWidth="1"/>
    <col min="8450" max="8450" width="19" style="403" customWidth="1"/>
    <col min="8451" max="8451" width="13" style="403" customWidth="1"/>
    <col min="8452" max="8452" width="9" style="403"/>
    <col min="8453" max="8453" width="11" style="403" customWidth="1"/>
    <col min="8454" max="8704" width="9" style="403"/>
    <col min="8705" max="8705" width="11.625" style="403" customWidth="1"/>
    <col min="8706" max="8706" width="19" style="403" customWidth="1"/>
    <col min="8707" max="8707" width="13" style="403" customWidth="1"/>
    <col min="8708" max="8708" width="9" style="403"/>
    <col min="8709" max="8709" width="11" style="403" customWidth="1"/>
    <col min="8710" max="8960" width="9" style="403"/>
    <col min="8961" max="8961" width="11.625" style="403" customWidth="1"/>
    <col min="8962" max="8962" width="19" style="403" customWidth="1"/>
    <col min="8963" max="8963" width="13" style="403" customWidth="1"/>
    <col min="8964" max="8964" width="9" style="403"/>
    <col min="8965" max="8965" width="11" style="403" customWidth="1"/>
    <col min="8966" max="9216" width="9" style="403"/>
    <col min="9217" max="9217" width="11.625" style="403" customWidth="1"/>
    <col min="9218" max="9218" width="19" style="403" customWidth="1"/>
    <col min="9219" max="9219" width="13" style="403" customWidth="1"/>
    <col min="9220" max="9220" width="9" style="403"/>
    <col min="9221" max="9221" width="11" style="403" customWidth="1"/>
    <col min="9222" max="9472" width="9" style="403"/>
    <col min="9473" max="9473" width="11.625" style="403" customWidth="1"/>
    <col min="9474" max="9474" width="19" style="403" customWidth="1"/>
    <col min="9475" max="9475" width="13" style="403" customWidth="1"/>
    <col min="9476" max="9476" width="9" style="403"/>
    <col min="9477" max="9477" width="11" style="403" customWidth="1"/>
    <col min="9478" max="9728" width="9" style="403"/>
    <col min="9729" max="9729" width="11.625" style="403" customWidth="1"/>
    <col min="9730" max="9730" width="19" style="403" customWidth="1"/>
    <col min="9731" max="9731" width="13" style="403" customWidth="1"/>
    <col min="9732" max="9732" width="9" style="403"/>
    <col min="9733" max="9733" width="11" style="403" customWidth="1"/>
    <col min="9734" max="9984" width="9" style="403"/>
    <col min="9985" max="9985" width="11.625" style="403" customWidth="1"/>
    <col min="9986" max="9986" width="19" style="403" customWidth="1"/>
    <col min="9987" max="9987" width="13" style="403" customWidth="1"/>
    <col min="9988" max="9988" width="9" style="403"/>
    <col min="9989" max="9989" width="11" style="403" customWidth="1"/>
    <col min="9990" max="10240" width="9" style="403"/>
    <col min="10241" max="10241" width="11.625" style="403" customWidth="1"/>
    <col min="10242" max="10242" width="19" style="403" customWidth="1"/>
    <col min="10243" max="10243" width="13" style="403" customWidth="1"/>
    <col min="10244" max="10244" width="9" style="403"/>
    <col min="10245" max="10245" width="11" style="403" customWidth="1"/>
    <col min="10246" max="10496" width="9" style="403"/>
    <col min="10497" max="10497" width="11.625" style="403" customWidth="1"/>
    <col min="10498" max="10498" width="19" style="403" customWidth="1"/>
    <col min="10499" max="10499" width="13" style="403" customWidth="1"/>
    <col min="10500" max="10500" width="9" style="403"/>
    <col min="10501" max="10501" width="11" style="403" customWidth="1"/>
    <col min="10502" max="10752" width="9" style="403"/>
    <col min="10753" max="10753" width="11.625" style="403" customWidth="1"/>
    <col min="10754" max="10754" width="19" style="403" customWidth="1"/>
    <col min="10755" max="10755" width="13" style="403" customWidth="1"/>
    <col min="10756" max="10756" width="9" style="403"/>
    <col min="10757" max="10757" width="11" style="403" customWidth="1"/>
    <col min="10758" max="11008" width="9" style="403"/>
    <col min="11009" max="11009" width="11.625" style="403" customWidth="1"/>
    <col min="11010" max="11010" width="19" style="403" customWidth="1"/>
    <col min="11011" max="11011" width="13" style="403" customWidth="1"/>
    <col min="11012" max="11012" width="9" style="403"/>
    <col min="11013" max="11013" width="11" style="403" customWidth="1"/>
    <col min="11014" max="11264" width="9" style="403"/>
    <col min="11265" max="11265" width="11.625" style="403" customWidth="1"/>
    <col min="11266" max="11266" width="19" style="403" customWidth="1"/>
    <col min="11267" max="11267" width="13" style="403" customWidth="1"/>
    <col min="11268" max="11268" width="9" style="403"/>
    <col min="11269" max="11269" width="11" style="403" customWidth="1"/>
    <col min="11270" max="11520" width="9" style="403"/>
    <col min="11521" max="11521" width="11.625" style="403" customWidth="1"/>
    <col min="11522" max="11522" width="19" style="403" customWidth="1"/>
    <col min="11523" max="11523" width="13" style="403" customWidth="1"/>
    <col min="11524" max="11524" width="9" style="403"/>
    <col min="11525" max="11525" width="11" style="403" customWidth="1"/>
    <col min="11526" max="11776" width="9" style="403"/>
    <col min="11777" max="11777" width="11.625" style="403" customWidth="1"/>
    <col min="11778" max="11778" width="19" style="403" customWidth="1"/>
    <col min="11779" max="11779" width="13" style="403" customWidth="1"/>
    <col min="11780" max="11780" width="9" style="403"/>
    <col min="11781" max="11781" width="11" style="403" customWidth="1"/>
    <col min="11782" max="12032" width="9" style="403"/>
    <col min="12033" max="12033" width="11.625" style="403" customWidth="1"/>
    <col min="12034" max="12034" width="19" style="403" customWidth="1"/>
    <col min="12035" max="12035" width="13" style="403" customWidth="1"/>
    <col min="12036" max="12036" width="9" style="403"/>
    <col min="12037" max="12037" width="11" style="403" customWidth="1"/>
    <col min="12038" max="12288" width="9" style="403"/>
    <col min="12289" max="12289" width="11.625" style="403" customWidth="1"/>
    <col min="12290" max="12290" width="19" style="403" customWidth="1"/>
    <col min="12291" max="12291" width="13" style="403" customWidth="1"/>
    <col min="12292" max="12292" width="9" style="403"/>
    <col min="12293" max="12293" width="11" style="403" customWidth="1"/>
    <col min="12294" max="12544" width="9" style="403"/>
    <col min="12545" max="12545" width="11.625" style="403" customWidth="1"/>
    <col min="12546" max="12546" width="19" style="403" customWidth="1"/>
    <col min="12547" max="12547" width="13" style="403" customWidth="1"/>
    <col min="12548" max="12548" width="9" style="403"/>
    <col min="12549" max="12549" width="11" style="403" customWidth="1"/>
    <col min="12550" max="12800" width="9" style="403"/>
    <col min="12801" max="12801" width="11.625" style="403" customWidth="1"/>
    <col min="12802" max="12802" width="19" style="403" customWidth="1"/>
    <col min="12803" max="12803" width="13" style="403" customWidth="1"/>
    <col min="12804" max="12804" width="9" style="403"/>
    <col min="12805" max="12805" width="11" style="403" customWidth="1"/>
    <col min="12806" max="13056" width="9" style="403"/>
    <col min="13057" max="13057" width="11.625" style="403" customWidth="1"/>
    <col min="13058" max="13058" width="19" style="403" customWidth="1"/>
    <col min="13059" max="13059" width="13" style="403" customWidth="1"/>
    <col min="13060" max="13060" width="9" style="403"/>
    <col min="13061" max="13061" width="11" style="403" customWidth="1"/>
    <col min="13062" max="13312" width="9" style="403"/>
    <col min="13313" max="13313" width="11.625" style="403" customWidth="1"/>
    <col min="13314" max="13314" width="19" style="403" customWidth="1"/>
    <col min="13315" max="13315" width="13" style="403" customWidth="1"/>
    <col min="13316" max="13316" width="9" style="403"/>
    <col min="13317" max="13317" width="11" style="403" customWidth="1"/>
    <col min="13318" max="13568" width="9" style="403"/>
    <col min="13569" max="13569" width="11.625" style="403" customWidth="1"/>
    <col min="13570" max="13570" width="19" style="403" customWidth="1"/>
    <col min="13571" max="13571" width="13" style="403" customWidth="1"/>
    <col min="13572" max="13572" width="9" style="403"/>
    <col min="13573" max="13573" width="11" style="403" customWidth="1"/>
    <col min="13574" max="13824" width="9" style="403"/>
    <col min="13825" max="13825" width="11.625" style="403" customWidth="1"/>
    <col min="13826" max="13826" width="19" style="403" customWidth="1"/>
    <col min="13827" max="13827" width="13" style="403" customWidth="1"/>
    <col min="13828" max="13828" width="9" style="403"/>
    <col min="13829" max="13829" width="11" style="403" customWidth="1"/>
    <col min="13830" max="14080" width="9" style="403"/>
    <col min="14081" max="14081" width="11.625" style="403" customWidth="1"/>
    <col min="14082" max="14082" width="19" style="403" customWidth="1"/>
    <col min="14083" max="14083" width="13" style="403" customWidth="1"/>
    <col min="14084" max="14084" width="9" style="403"/>
    <col min="14085" max="14085" width="11" style="403" customWidth="1"/>
    <col min="14086" max="14336" width="9" style="403"/>
    <col min="14337" max="14337" width="11.625" style="403" customWidth="1"/>
    <col min="14338" max="14338" width="19" style="403" customWidth="1"/>
    <col min="14339" max="14339" width="13" style="403" customWidth="1"/>
    <col min="14340" max="14340" width="9" style="403"/>
    <col min="14341" max="14341" width="11" style="403" customWidth="1"/>
    <col min="14342" max="14592" width="9" style="403"/>
    <col min="14593" max="14593" width="11.625" style="403" customWidth="1"/>
    <col min="14594" max="14594" width="19" style="403" customWidth="1"/>
    <col min="14595" max="14595" width="13" style="403" customWidth="1"/>
    <col min="14596" max="14596" width="9" style="403"/>
    <col min="14597" max="14597" width="11" style="403" customWidth="1"/>
    <col min="14598" max="14848" width="9" style="403"/>
    <col min="14849" max="14849" width="11.625" style="403" customWidth="1"/>
    <col min="14850" max="14850" width="19" style="403" customWidth="1"/>
    <col min="14851" max="14851" width="13" style="403" customWidth="1"/>
    <col min="14852" max="14852" width="9" style="403"/>
    <col min="14853" max="14853" width="11" style="403" customWidth="1"/>
    <col min="14854" max="15104" width="9" style="403"/>
    <col min="15105" max="15105" width="11.625" style="403" customWidth="1"/>
    <col min="15106" max="15106" width="19" style="403" customWidth="1"/>
    <col min="15107" max="15107" width="13" style="403" customWidth="1"/>
    <col min="15108" max="15108" width="9" style="403"/>
    <col min="15109" max="15109" width="11" style="403" customWidth="1"/>
    <col min="15110" max="15360" width="9" style="403"/>
    <col min="15361" max="15361" width="11.625" style="403" customWidth="1"/>
    <col min="15362" max="15362" width="19" style="403" customWidth="1"/>
    <col min="15363" max="15363" width="13" style="403" customWidth="1"/>
    <col min="15364" max="15364" width="9" style="403"/>
    <col min="15365" max="15365" width="11" style="403" customWidth="1"/>
    <col min="15366" max="15616" width="9" style="403"/>
    <col min="15617" max="15617" width="11.625" style="403" customWidth="1"/>
    <col min="15618" max="15618" width="19" style="403" customWidth="1"/>
    <col min="15619" max="15619" width="13" style="403" customWidth="1"/>
    <col min="15620" max="15620" width="9" style="403"/>
    <col min="15621" max="15621" width="11" style="403" customWidth="1"/>
    <col min="15622" max="15872" width="9" style="403"/>
    <col min="15873" max="15873" width="11.625" style="403" customWidth="1"/>
    <col min="15874" max="15874" width="19" style="403" customWidth="1"/>
    <col min="15875" max="15875" width="13" style="403" customWidth="1"/>
    <col min="15876" max="15876" width="9" style="403"/>
    <col min="15877" max="15877" width="11" style="403" customWidth="1"/>
    <col min="15878" max="16128" width="9" style="403"/>
    <col min="16129" max="16129" width="11.625" style="403" customWidth="1"/>
    <col min="16130" max="16130" width="19" style="403" customWidth="1"/>
    <col min="16131" max="16131" width="13" style="403" customWidth="1"/>
    <col min="16132" max="16132" width="9" style="403"/>
    <col min="16133" max="16133" width="11" style="403" customWidth="1"/>
    <col min="16134" max="16384" width="9" style="403"/>
  </cols>
  <sheetData>
    <row r="1" spans="1:4">
      <c r="A1" s="405" t="s">
        <v>765</v>
      </c>
    </row>
    <row r="2" spans="1:4">
      <c r="A2" s="407" t="s">
        <v>443</v>
      </c>
      <c r="B2" s="407" t="s">
        <v>945</v>
      </c>
      <c r="C2" s="426" t="s">
        <v>448</v>
      </c>
      <c r="D2" s="405" t="s">
        <v>946</v>
      </c>
    </row>
    <row r="3" spans="1:4">
      <c r="A3" s="407" t="s">
        <v>947</v>
      </c>
      <c r="B3" s="419" t="s">
        <v>1054</v>
      </c>
      <c r="C3" s="438"/>
    </row>
    <row r="4" spans="1:4">
      <c r="A4" s="407" t="s">
        <v>948</v>
      </c>
      <c r="B4" s="419" t="s">
        <v>1055</v>
      </c>
      <c r="C4" s="438"/>
    </row>
    <row r="5" spans="1:4">
      <c r="A5" s="407" t="s">
        <v>949</v>
      </c>
      <c r="B5" s="419" t="s">
        <v>1056</v>
      </c>
      <c r="C5" s="438"/>
    </row>
    <row r="6" spans="1:4">
      <c r="A6" s="407" t="s">
        <v>950</v>
      </c>
      <c r="B6" s="419" t="s">
        <v>1057</v>
      </c>
      <c r="C6" s="438"/>
    </row>
    <row r="7" spans="1:4">
      <c r="A7" s="407" t="s">
        <v>951</v>
      </c>
      <c r="B7" s="419" t="s">
        <v>1058</v>
      </c>
      <c r="C7" s="438"/>
    </row>
    <row r="8" spans="1:4">
      <c r="A8" s="407" t="s">
        <v>952</v>
      </c>
      <c r="B8" s="419" t="s">
        <v>1059</v>
      </c>
      <c r="C8" s="438"/>
    </row>
    <row r="9" spans="1:4">
      <c r="A9" s="407" t="s">
        <v>953</v>
      </c>
      <c r="B9" s="439" t="s">
        <v>1060</v>
      </c>
      <c r="C9" s="438"/>
    </row>
    <row r="11" spans="1:4">
      <c r="A11" s="405" t="s">
        <v>778</v>
      </c>
      <c r="B11" s="405" t="s">
        <v>954</v>
      </c>
    </row>
    <row r="12" spans="1:4">
      <c r="A12" s="407" t="s">
        <v>955</v>
      </c>
      <c r="B12" s="426" t="s">
        <v>956</v>
      </c>
      <c r="C12" s="407" t="s">
        <v>957</v>
      </c>
      <c r="D12" s="405" t="s">
        <v>958</v>
      </c>
    </row>
    <row r="13" spans="1:4">
      <c r="A13" s="407" t="s">
        <v>959</v>
      </c>
      <c r="B13" s="438"/>
      <c r="C13" s="407">
        <v>12</v>
      </c>
    </row>
    <row r="14" spans="1:4">
      <c r="A14" s="407" t="s">
        <v>960</v>
      </c>
      <c r="B14" s="438"/>
      <c r="C14" s="407">
        <v>15</v>
      </c>
    </row>
    <row r="15" spans="1:4">
      <c r="A15" s="407" t="s">
        <v>959</v>
      </c>
      <c r="B15" s="438"/>
      <c r="C15" s="407">
        <v>65</v>
      </c>
    </row>
    <row r="16" spans="1:4">
      <c r="A16" s="407" t="s">
        <v>961</v>
      </c>
      <c r="B16" s="438"/>
      <c r="C16" s="407">
        <v>48</v>
      </c>
    </row>
    <row r="17" spans="1:7">
      <c r="A17" s="407" t="s">
        <v>960</v>
      </c>
      <c r="B17" s="438"/>
      <c r="C17" s="407">
        <v>15</v>
      </c>
    </row>
    <row r="18" spans="1:7">
      <c r="A18" s="407" t="s">
        <v>959</v>
      </c>
      <c r="B18" s="438"/>
      <c r="C18" s="407">
        <v>75</v>
      </c>
    </row>
    <row r="19" spans="1:7">
      <c r="A19" s="407" t="s">
        <v>961</v>
      </c>
      <c r="B19" s="438"/>
      <c r="C19" s="407">
        <v>95</v>
      </c>
    </row>
    <row r="20" spans="1:7">
      <c r="A20" s="407" t="s">
        <v>960</v>
      </c>
      <c r="B20" s="438"/>
      <c r="C20" s="407">
        <v>32</v>
      </c>
    </row>
    <row r="22" spans="1:7">
      <c r="A22" s="427" t="s">
        <v>791</v>
      </c>
      <c r="B22" s="405" t="s">
        <v>962</v>
      </c>
    </row>
    <row r="23" spans="1:7">
      <c r="A23" s="407" t="s">
        <v>963</v>
      </c>
      <c r="B23" s="407" t="s">
        <v>964</v>
      </c>
      <c r="C23" s="426" t="s">
        <v>483</v>
      </c>
      <c r="D23" s="427" t="s">
        <v>965</v>
      </c>
      <c r="F23" s="428"/>
    </row>
    <row r="24" spans="1:7">
      <c r="A24" s="407">
        <v>981001</v>
      </c>
      <c r="B24" s="407">
        <v>2</v>
      </c>
      <c r="C24" s="438"/>
      <c r="D24" s="428"/>
      <c r="F24" s="428"/>
    </row>
    <row r="25" spans="1:7">
      <c r="A25" s="407">
        <v>982021</v>
      </c>
      <c r="B25" s="407">
        <v>3</v>
      </c>
      <c r="C25" s="438"/>
      <c r="D25" s="428"/>
      <c r="F25" s="428"/>
      <c r="G25" s="428"/>
    </row>
    <row r="26" spans="1:7">
      <c r="A26" s="407">
        <v>982007</v>
      </c>
      <c r="B26" s="407">
        <v>7</v>
      </c>
      <c r="C26" s="438"/>
      <c r="D26" s="428"/>
      <c r="F26" s="428"/>
      <c r="G26" s="428"/>
    </row>
    <row r="27" spans="1:7">
      <c r="A27" s="407">
        <v>981021</v>
      </c>
      <c r="B27" s="407">
        <v>3</v>
      </c>
      <c r="C27" s="438"/>
      <c r="D27" s="428"/>
    </row>
    <row r="28" spans="1:7">
      <c r="A28" s="407">
        <v>991009</v>
      </c>
      <c r="B28" s="407">
        <v>1</v>
      </c>
      <c r="C28" s="438"/>
      <c r="D28" s="428"/>
    </row>
    <row r="29" spans="1:7">
      <c r="A29" s="407">
        <v>991038</v>
      </c>
      <c r="B29" s="407">
        <v>4</v>
      </c>
      <c r="C29" s="438"/>
      <c r="D29" s="428"/>
    </row>
    <row r="30" spans="1:7">
      <c r="A30" s="407">
        <v>992003</v>
      </c>
      <c r="B30" s="407">
        <v>5</v>
      </c>
      <c r="C30" s="438"/>
      <c r="D30" s="428"/>
    </row>
    <row r="31" spans="1:7">
      <c r="A31" s="407">
        <v>992002</v>
      </c>
      <c r="B31" s="407">
        <v>6</v>
      </c>
      <c r="C31" s="438"/>
      <c r="D31" s="428"/>
    </row>
    <row r="33" spans="1:5">
      <c r="A33" s="428" t="s">
        <v>966</v>
      </c>
      <c r="B33" s="428"/>
      <c r="C33" s="428"/>
      <c r="D33" s="428"/>
    </row>
    <row r="34" spans="1:5">
      <c r="A34" s="407" t="s">
        <v>964</v>
      </c>
      <c r="B34" s="407" t="s">
        <v>483</v>
      </c>
      <c r="C34" s="428"/>
    </row>
    <row r="35" spans="1:5">
      <c r="A35" s="407">
        <v>1</v>
      </c>
      <c r="B35" s="407">
        <v>1200000</v>
      </c>
      <c r="C35" s="428"/>
    </row>
    <row r="36" spans="1:5">
      <c r="A36" s="407">
        <v>2</v>
      </c>
      <c r="B36" s="407">
        <v>1300000</v>
      </c>
      <c r="C36" s="428"/>
    </row>
    <row r="37" spans="1:5">
      <c r="A37" s="407">
        <v>3</v>
      </c>
      <c r="B37" s="407">
        <v>1400000</v>
      </c>
      <c r="C37" s="428"/>
    </row>
    <row r="38" spans="1:5">
      <c r="A38" s="407">
        <v>4</v>
      </c>
      <c r="B38" s="407">
        <v>1500000</v>
      </c>
      <c r="C38" s="428"/>
    </row>
    <row r="39" spans="1:5">
      <c r="A39" s="407">
        <v>5</v>
      </c>
      <c r="B39" s="407">
        <v>1600000</v>
      </c>
      <c r="C39" s="428"/>
    </row>
    <row r="40" spans="1:5">
      <c r="A40" s="407">
        <v>6</v>
      </c>
      <c r="B40" s="407">
        <v>1700000</v>
      </c>
      <c r="C40" s="428"/>
    </row>
    <row r="41" spans="1:5">
      <c r="A41" s="407">
        <v>7</v>
      </c>
      <c r="B41" s="407">
        <v>1800000</v>
      </c>
      <c r="C41" s="428"/>
    </row>
    <row r="43" spans="1:5">
      <c r="A43" s="405" t="s">
        <v>849</v>
      </c>
      <c r="C43" s="440" t="s">
        <v>967</v>
      </c>
      <c r="D43" s="405">
        <f ca="1">YEAR(TODAY())</f>
        <v>2023</v>
      </c>
      <c r="E43" s="405" t="s">
        <v>968</v>
      </c>
    </row>
    <row r="44" spans="1:5">
      <c r="A44" s="407" t="s">
        <v>443</v>
      </c>
      <c r="B44" s="407" t="s">
        <v>945</v>
      </c>
      <c r="C44" s="407" t="s">
        <v>969</v>
      </c>
      <c r="D44" s="426" t="s">
        <v>445</v>
      </c>
    </row>
    <row r="45" spans="1:5">
      <c r="A45" s="407" t="s">
        <v>970</v>
      </c>
      <c r="B45" s="441">
        <v>7602152810200</v>
      </c>
      <c r="C45" s="407" t="s">
        <v>865</v>
      </c>
      <c r="D45" s="442"/>
    </row>
    <row r="46" spans="1:5">
      <c r="A46" s="407" t="s">
        <v>948</v>
      </c>
      <c r="B46" s="441">
        <v>7710301423150</v>
      </c>
      <c r="C46" s="407" t="s">
        <v>971</v>
      </c>
      <c r="D46" s="442"/>
    </row>
    <row r="47" spans="1:5">
      <c r="A47" s="407" t="s">
        <v>949</v>
      </c>
      <c r="B47" s="441">
        <v>7712302458745</v>
      </c>
      <c r="C47" s="407" t="s">
        <v>972</v>
      </c>
      <c r="D47" s="442"/>
    </row>
    <row r="48" spans="1:5">
      <c r="A48" s="407" t="s">
        <v>950</v>
      </c>
      <c r="B48" s="441">
        <v>7509031568790</v>
      </c>
      <c r="C48" s="407" t="s">
        <v>865</v>
      </c>
      <c r="D48" s="442"/>
    </row>
    <row r="49" spans="1:5">
      <c r="A49" s="407" t="s">
        <v>951</v>
      </c>
      <c r="B49" s="441">
        <v>7601012547863</v>
      </c>
      <c r="C49" s="407" t="s">
        <v>971</v>
      </c>
      <c r="D49" s="442"/>
    </row>
    <row r="50" spans="1:5">
      <c r="A50" s="407" t="s">
        <v>952</v>
      </c>
      <c r="B50" s="441">
        <v>7306251623336</v>
      </c>
      <c r="C50" s="407" t="s">
        <v>972</v>
      </c>
      <c r="D50" s="442"/>
    </row>
    <row r="51" spans="1:5">
      <c r="A51" s="407" t="s">
        <v>953</v>
      </c>
      <c r="B51" s="441">
        <v>7806051879654</v>
      </c>
      <c r="C51" s="407" t="s">
        <v>973</v>
      </c>
      <c r="D51" s="442"/>
    </row>
    <row r="53" spans="1:5">
      <c r="A53" s="405" t="s">
        <v>858</v>
      </c>
      <c r="B53" s="405" t="s">
        <v>974</v>
      </c>
    </row>
    <row r="54" spans="1:5">
      <c r="A54" s="406" t="s">
        <v>443</v>
      </c>
      <c r="B54" s="443" t="s">
        <v>975</v>
      </c>
      <c r="C54" s="444" t="s">
        <v>445</v>
      </c>
      <c r="E54" s="405" t="s">
        <v>976</v>
      </c>
    </row>
    <row r="55" spans="1:5">
      <c r="A55" s="407" t="s">
        <v>977</v>
      </c>
      <c r="B55" s="445">
        <v>26004</v>
      </c>
      <c r="C55" s="407"/>
    </row>
    <row r="56" spans="1:5">
      <c r="A56" s="407" t="s">
        <v>978</v>
      </c>
      <c r="B56" s="445">
        <v>27387</v>
      </c>
      <c r="C56" s="407"/>
    </row>
    <row r="57" spans="1:5">
      <c r="A57" s="407" t="s">
        <v>979</v>
      </c>
      <c r="B57" s="445">
        <v>25913</v>
      </c>
      <c r="C57" s="407"/>
    </row>
    <row r="58" spans="1:5">
      <c r="A58" s="407" t="s">
        <v>980</v>
      </c>
      <c r="B58" s="445">
        <v>23355</v>
      </c>
      <c r="C58" s="407"/>
    </row>
    <row r="59" spans="1:5">
      <c r="A59" s="407" t="s">
        <v>981</v>
      </c>
      <c r="B59" s="445">
        <v>25032</v>
      </c>
      <c r="C59" s="407"/>
    </row>
    <row r="60" spans="1:5">
      <c r="A60" s="407" t="s">
        <v>982</v>
      </c>
      <c r="B60" s="445">
        <v>28452</v>
      </c>
      <c r="C60" s="407"/>
    </row>
    <row r="61" spans="1:5">
      <c r="A61" s="407" t="s">
        <v>983</v>
      </c>
      <c r="B61" s="445">
        <v>31037</v>
      </c>
      <c r="C61" s="407"/>
    </row>
    <row r="63" spans="1:5">
      <c r="A63" s="405" t="s">
        <v>984</v>
      </c>
      <c r="B63" s="405" t="s">
        <v>985</v>
      </c>
    </row>
    <row r="64" spans="1:5">
      <c r="A64" s="406" t="s">
        <v>986</v>
      </c>
      <c r="B64" s="443" t="s">
        <v>987</v>
      </c>
      <c r="C64" s="446" t="s">
        <v>988</v>
      </c>
      <c r="E64" s="405" t="s">
        <v>989</v>
      </c>
    </row>
    <row r="65" spans="1:5">
      <c r="A65" s="447" t="s">
        <v>990</v>
      </c>
      <c r="B65" s="407" t="s">
        <v>461</v>
      </c>
      <c r="C65" s="448"/>
    </row>
    <row r="66" spans="1:5">
      <c r="A66" s="447" t="s">
        <v>991</v>
      </c>
      <c r="B66" s="407" t="s">
        <v>813</v>
      </c>
      <c r="C66" s="448"/>
    </row>
    <row r="67" spans="1:5">
      <c r="A67" s="447" t="s">
        <v>992</v>
      </c>
      <c r="B67" s="407" t="s">
        <v>461</v>
      </c>
      <c r="C67" s="448"/>
    </row>
    <row r="68" spans="1:5">
      <c r="A68" s="447" t="s">
        <v>993</v>
      </c>
      <c r="B68" s="407" t="s">
        <v>461</v>
      </c>
      <c r="C68" s="448"/>
    </row>
    <row r="69" spans="1:5">
      <c r="A69" s="447" t="s">
        <v>994</v>
      </c>
      <c r="B69" s="407" t="s">
        <v>813</v>
      </c>
      <c r="C69" s="448"/>
    </row>
    <row r="70" spans="1:5">
      <c r="A70" s="447" t="s">
        <v>995</v>
      </c>
      <c r="B70" s="407" t="s">
        <v>452</v>
      </c>
      <c r="C70" s="448"/>
    </row>
    <row r="71" spans="1:5">
      <c r="A71" s="447" t="s">
        <v>996</v>
      </c>
      <c r="B71" s="407" t="s">
        <v>997</v>
      </c>
      <c r="C71" s="448"/>
    </row>
    <row r="73" spans="1:5">
      <c r="A73" s="449" t="s">
        <v>998</v>
      </c>
      <c r="B73" s="450"/>
      <c r="C73" s="450"/>
      <c r="D73" s="450"/>
    </row>
    <row r="74" spans="1:5">
      <c r="A74" s="409" t="s">
        <v>999</v>
      </c>
      <c r="B74" s="409" t="s">
        <v>452</v>
      </c>
      <c r="C74" s="409" t="s">
        <v>457</v>
      </c>
      <c r="D74" s="409" t="s">
        <v>1000</v>
      </c>
      <c r="E74" s="409" t="s">
        <v>997</v>
      </c>
    </row>
    <row r="75" spans="1:5">
      <c r="A75" s="407" t="s">
        <v>988</v>
      </c>
      <c r="B75" s="451">
        <v>30000</v>
      </c>
      <c r="C75" s="451">
        <v>50000</v>
      </c>
      <c r="D75" s="451">
        <v>80000</v>
      </c>
      <c r="E75" s="451">
        <v>100000</v>
      </c>
    </row>
  </sheetData>
  <phoneticPr fontId="1" type="noConversion"/>
  <printOptions headings="1" gridLines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Footer>&amp;C&amp;F&amp;A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B2:H62"/>
  <sheetViews>
    <sheetView topLeftCell="A16" workbookViewId="0">
      <selection activeCell="G22" sqref="G22"/>
    </sheetView>
  </sheetViews>
  <sheetFormatPr defaultRowHeight="16.5"/>
  <cols>
    <col min="1" max="1" width="4.125" style="403" customWidth="1"/>
    <col min="2" max="4" width="9" style="405"/>
    <col min="5" max="5" width="11.75" style="405" customWidth="1"/>
    <col min="6" max="6" width="11.5" style="405" customWidth="1"/>
    <col min="7" max="7" width="18.625" style="405" customWidth="1"/>
    <col min="8" max="8" width="9" style="405"/>
    <col min="9" max="256" width="9" style="403"/>
    <col min="257" max="257" width="4.125" style="403" customWidth="1"/>
    <col min="258" max="260" width="9" style="403"/>
    <col min="261" max="261" width="11.75" style="403" customWidth="1"/>
    <col min="262" max="262" width="9" style="403"/>
    <col min="263" max="263" width="18.625" style="403" customWidth="1"/>
    <col min="264" max="512" width="9" style="403"/>
    <col min="513" max="513" width="4.125" style="403" customWidth="1"/>
    <col min="514" max="516" width="9" style="403"/>
    <col min="517" max="517" width="11.75" style="403" customWidth="1"/>
    <col min="518" max="518" width="9" style="403"/>
    <col min="519" max="519" width="18.625" style="403" customWidth="1"/>
    <col min="520" max="768" width="9" style="403"/>
    <col min="769" max="769" width="4.125" style="403" customWidth="1"/>
    <col min="770" max="772" width="9" style="403"/>
    <col min="773" max="773" width="11.75" style="403" customWidth="1"/>
    <col min="774" max="774" width="9" style="403"/>
    <col min="775" max="775" width="18.625" style="403" customWidth="1"/>
    <col min="776" max="1024" width="9" style="403"/>
    <col min="1025" max="1025" width="4.125" style="403" customWidth="1"/>
    <col min="1026" max="1028" width="9" style="403"/>
    <col min="1029" max="1029" width="11.75" style="403" customWidth="1"/>
    <col min="1030" max="1030" width="9" style="403"/>
    <col min="1031" max="1031" width="18.625" style="403" customWidth="1"/>
    <col min="1032" max="1280" width="9" style="403"/>
    <col min="1281" max="1281" width="4.125" style="403" customWidth="1"/>
    <col min="1282" max="1284" width="9" style="403"/>
    <col min="1285" max="1285" width="11.75" style="403" customWidth="1"/>
    <col min="1286" max="1286" width="9" style="403"/>
    <col min="1287" max="1287" width="18.625" style="403" customWidth="1"/>
    <col min="1288" max="1536" width="9" style="403"/>
    <col min="1537" max="1537" width="4.125" style="403" customWidth="1"/>
    <col min="1538" max="1540" width="9" style="403"/>
    <col min="1541" max="1541" width="11.75" style="403" customWidth="1"/>
    <col min="1542" max="1542" width="9" style="403"/>
    <col min="1543" max="1543" width="18.625" style="403" customWidth="1"/>
    <col min="1544" max="1792" width="9" style="403"/>
    <col min="1793" max="1793" width="4.125" style="403" customWidth="1"/>
    <col min="1794" max="1796" width="9" style="403"/>
    <col min="1797" max="1797" width="11.75" style="403" customWidth="1"/>
    <col min="1798" max="1798" width="9" style="403"/>
    <col min="1799" max="1799" width="18.625" style="403" customWidth="1"/>
    <col min="1800" max="2048" width="9" style="403"/>
    <col min="2049" max="2049" width="4.125" style="403" customWidth="1"/>
    <col min="2050" max="2052" width="9" style="403"/>
    <col min="2053" max="2053" width="11.75" style="403" customWidth="1"/>
    <col min="2054" max="2054" width="9" style="403"/>
    <col min="2055" max="2055" width="18.625" style="403" customWidth="1"/>
    <col min="2056" max="2304" width="9" style="403"/>
    <col min="2305" max="2305" width="4.125" style="403" customWidth="1"/>
    <col min="2306" max="2308" width="9" style="403"/>
    <col min="2309" max="2309" width="11.75" style="403" customWidth="1"/>
    <col min="2310" max="2310" width="9" style="403"/>
    <col min="2311" max="2311" width="18.625" style="403" customWidth="1"/>
    <col min="2312" max="2560" width="9" style="403"/>
    <col min="2561" max="2561" width="4.125" style="403" customWidth="1"/>
    <col min="2562" max="2564" width="9" style="403"/>
    <col min="2565" max="2565" width="11.75" style="403" customWidth="1"/>
    <col min="2566" max="2566" width="9" style="403"/>
    <col min="2567" max="2567" width="18.625" style="403" customWidth="1"/>
    <col min="2568" max="2816" width="9" style="403"/>
    <col min="2817" max="2817" width="4.125" style="403" customWidth="1"/>
    <col min="2818" max="2820" width="9" style="403"/>
    <col min="2821" max="2821" width="11.75" style="403" customWidth="1"/>
    <col min="2822" max="2822" width="9" style="403"/>
    <col min="2823" max="2823" width="18.625" style="403" customWidth="1"/>
    <col min="2824" max="3072" width="9" style="403"/>
    <col min="3073" max="3073" width="4.125" style="403" customWidth="1"/>
    <col min="3074" max="3076" width="9" style="403"/>
    <col min="3077" max="3077" width="11.75" style="403" customWidth="1"/>
    <col min="3078" max="3078" width="9" style="403"/>
    <col min="3079" max="3079" width="18.625" style="403" customWidth="1"/>
    <col min="3080" max="3328" width="9" style="403"/>
    <col min="3329" max="3329" width="4.125" style="403" customWidth="1"/>
    <col min="3330" max="3332" width="9" style="403"/>
    <col min="3333" max="3333" width="11.75" style="403" customWidth="1"/>
    <col min="3334" max="3334" width="9" style="403"/>
    <col min="3335" max="3335" width="18.625" style="403" customWidth="1"/>
    <col min="3336" max="3584" width="9" style="403"/>
    <col min="3585" max="3585" width="4.125" style="403" customWidth="1"/>
    <col min="3586" max="3588" width="9" style="403"/>
    <col min="3589" max="3589" width="11.75" style="403" customWidth="1"/>
    <col min="3590" max="3590" width="9" style="403"/>
    <col min="3591" max="3591" width="18.625" style="403" customWidth="1"/>
    <col min="3592" max="3840" width="9" style="403"/>
    <col min="3841" max="3841" width="4.125" style="403" customWidth="1"/>
    <col min="3842" max="3844" width="9" style="403"/>
    <col min="3845" max="3845" width="11.75" style="403" customWidth="1"/>
    <col min="3846" max="3846" width="9" style="403"/>
    <col min="3847" max="3847" width="18.625" style="403" customWidth="1"/>
    <col min="3848" max="4096" width="9" style="403"/>
    <col min="4097" max="4097" width="4.125" style="403" customWidth="1"/>
    <col min="4098" max="4100" width="9" style="403"/>
    <col min="4101" max="4101" width="11.75" style="403" customWidth="1"/>
    <col min="4102" max="4102" width="9" style="403"/>
    <col min="4103" max="4103" width="18.625" style="403" customWidth="1"/>
    <col min="4104" max="4352" width="9" style="403"/>
    <col min="4353" max="4353" width="4.125" style="403" customWidth="1"/>
    <col min="4354" max="4356" width="9" style="403"/>
    <col min="4357" max="4357" width="11.75" style="403" customWidth="1"/>
    <col min="4358" max="4358" width="9" style="403"/>
    <col min="4359" max="4359" width="18.625" style="403" customWidth="1"/>
    <col min="4360" max="4608" width="9" style="403"/>
    <col min="4609" max="4609" width="4.125" style="403" customWidth="1"/>
    <col min="4610" max="4612" width="9" style="403"/>
    <col min="4613" max="4613" width="11.75" style="403" customWidth="1"/>
    <col min="4614" max="4614" width="9" style="403"/>
    <col min="4615" max="4615" width="18.625" style="403" customWidth="1"/>
    <col min="4616" max="4864" width="9" style="403"/>
    <col min="4865" max="4865" width="4.125" style="403" customWidth="1"/>
    <col min="4866" max="4868" width="9" style="403"/>
    <col min="4869" max="4869" width="11.75" style="403" customWidth="1"/>
    <col min="4870" max="4870" width="9" style="403"/>
    <col min="4871" max="4871" width="18.625" style="403" customWidth="1"/>
    <col min="4872" max="5120" width="9" style="403"/>
    <col min="5121" max="5121" width="4.125" style="403" customWidth="1"/>
    <col min="5122" max="5124" width="9" style="403"/>
    <col min="5125" max="5125" width="11.75" style="403" customWidth="1"/>
    <col min="5126" max="5126" width="9" style="403"/>
    <col min="5127" max="5127" width="18.625" style="403" customWidth="1"/>
    <col min="5128" max="5376" width="9" style="403"/>
    <col min="5377" max="5377" width="4.125" style="403" customWidth="1"/>
    <col min="5378" max="5380" width="9" style="403"/>
    <col min="5381" max="5381" width="11.75" style="403" customWidth="1"/>
    <col min="5382" max="5382" width="9" style="403"/>
    <col min="5383" max="5383" width="18.625" style="403" customWidth="1"/>
    <col min="5384" max="5632" width="9" style="403"/>
    <col min="5633" max="5633" width="4.125" style="403" customWidth="1"/>
    <col min="5634" max="5636" width="9" style="403"/>
    <col min="5637" max="5637" width="11.75" style="403" customWidth="1"/>
    <col min="5638" max="5638" width="9" style="403"/>
    <col min="5639" max="5639" width="18.625" style="403" customWidth="1"/>
    <col min="5640" max="5888" width="9" style="403"/>
    <col min="5889" max="5889" width="4.125" style="403" customWidth="1"/>
    <col min="5890" max="5892" width="9" style="403"/>
    <col min="5893" max="5893" width="11.75" style="403" customWidth="1"/>
    <col min="5894" max="5894" width="9" style="403"/>
    <col min="5895" max="5895" width="18.625" style="403" customWidth="1"/>
    <col min="5896" max="6144" width="9" style="403"/>
    <col min="6145" max="6145" width="4.125" style="403" customWidth="1"/>
    <col min="6146" max="6148" width="9" style="403"/>
    <col min="6149" max="6149" width="11.75" style="403" customWidth="1"/>
    <col min="6150" max="6150" width="9" style="403"/>
    <col min="6151" max="6151" width="18.625" style="403" customWidth="1"/>
    <col min="6152" max="6400" width="9" style="403"/>
    <col min="6401" max="6401" width="4.125" style="403" customWidth="1"/>
    <col min="6402" max="6404" width="9" style="403"/>
    <col min="6405" max="6405" width="11.75" style="403" customWidth="1"/>
    <col min="6406" max="6406" width="9" style="403"/>
    <col min="6407" max="6407" width="18.625" style="403" customWidth="1"/>
    <col min="6408" max="6656" width="9" style="403"/>
    <col min="6657" max="6657" width="4.125" style="403" customWidth="1"/>
    <col min="6658" max="6660" width="9" style="403"/>
    <col min="6661" max="6661" width="11.75" style="403" customWidth="1"/>
    <col min="6662" max="6662" width="9" style="403"/>
    <col min="6663" max="6663" width="18.625" style="403" customWidth="1"/>
    <col min="6664" max="6912" width="9" style="403"/>
    <col min="6913" max="6913" width="4.125" style="403" customWidth="1"/>
    <col min="6914" max="6916" width="9" style="403"/>
    <col min="6917" max="6917" width="11.75" style="403" customWidth="1"/>
    <col min="6918" max="6918" width="9" style="403"/>
    <col min="6919" max="6919" width="18.625" style="403" customWidth="1"/>
    <col min="6920" max="7168" width="9" style="403"/>
    <col min="7169" max="7169" width="4.125" style="403" customWidth="1"/>
    <col min="7170" max="7172" width="9" style="403"/>
    <col min="7173" max="7173" width="11.75" style="403" customWidth="1"/>
    <col min="7174" max="7174" width="9" style="403"/>
    <col min="7175" max="7175" width="18.625" style="403" customWidth="1"/>
    <col min="7176" max="7424" width="9" style="403"/>
    <col min="7425" max="7425" width="4.125" style="403" customWidth="1"/>
    <col min="7426" max="7428" width="9" style="403"/>
    <col min="7429" max="7429" width="11.75" style="403" customWidth="1"/>
    <col min="7430" max="7430" width="9" style="403"/>
    <col min="7431" max="7431" width="18.625" style="403" customWidth="1"/>
    <col min="7432" max="7680" width="9" style="403"/>
    <col min="7681" max="7681" width="4.125" style="403" customWidth="1"/>
    <col min="7682" max="7684" width="9" style="403"/>
    <col min="7685" max="7685" width="11.75" style="403" customWidth="1"/>
    <col min="7686" max="7686" width="9" style="403"/>
    <col min="7687" max="7687" width="18.625" style="403" customWidth="1"/>
    <col min="7688" max="7936" width="9" style="403"/>
    <col min="7937" max="7937" width="4.125" style="403" customWidth="1"/>
    <col min="7938" max="7940" width="9" style="403"/>
    <col min="7941" max="7941" width="11.75" style="403" customWidth="1"/>
    <col min="7942" max="7942" width="9" style="403"/>
    <col min="7943" max="7943" width="18.625" style="403" customWidth="1"/>
    <col min="7944" max="8192" width="9" style="403"/>
    <col min="8193" max="8193" width="4.125" style="403" customWidth="1"/>
    <col min="8194" max="8196" width="9" style="403"/>
    <col min="8197" max="8197" width="11.75" style="403" customWidth="1"/>
    <col min="8198" max="8198" width="9" style="403"/>
    <col min="8199" max="8199" width="18.625" style="403" customWidth="1"/>
    <col min="8200" max="8448" width="9" style="403"/>
    <col min="8449" max="8449" width="4.125" style="403" customWidth="1"/>
    <col min="8450" max="8452" width="9" style="403"/>
    <col min="8453" max="8453" width="11.75" style="403" customWidth="1"/>
    <col min="8454" max="8454" width="9" style="403"/>
    <col min="8455" max="8455" width="18.625" style="403" customWidth="1"/>
    <col min="8456" max="8704" width="9" style="403"/>
    <col min="8705" max="8705" width="4.125" style="403" customWidth="1"/>
    <col min="8706" max="8708" width="9" style="403"/>
    <col min="8709" max="8709" width="11.75" style="403" customWidth="1"/>
    <col min="8710" max="8710" width="9" style="403"/>
    <col min="8711" max="8711" width="18.625" style="403" customWidth="1"/>
    <col min="8712" max="8960" width="9" style="403"/>
    <col min="8961" max="8961" width="4.125" style="403" customWidth="1"/>
    <col min="8962" max="8964" width="9" style="403"/>
    <col min="8965" max="8965" width="11.75" style="403" customWidth="1"/>
    <col min="8966" max="8966" width="9" style="403"/>
    <col min="8967" max="8967" width="18.625" style="403" customWidth="1"/>
    <col min="8968" max="9216" width="9" style="403"/>
    <col min="9217" max="9217" width="4.125" style="403" customWidth="1"/>
    <col min="9218" max="9220" width="9" style="403"/>
    <col min="9221" max="9221" width="11.75" style="403" customWidth="1"/>
    <col min="9222" max="9222" width="9" style="403"/>
    <col min="9223" max="9223" width="18.625" style="403" customWidth="1"/>
    <col min="9224" max="9472" width="9" style="403"/>
    <col min="9473" max="9473" width="4.125" style="403" customWidth="1"/>
    <col min="9474" max="9476" width="9" style="403"/>
    <col min="9477" max="9477" width="11.75" style="403" customWidth="1"/>
    <col min="9478" max="9478" width="9" style="403"/>
    <col min="9479" max="9479" width="18.625" style="403" customWidth="1"/>
    <col min="9480" max="9728" width="9" style="403"/>
    <col min="9729" max="9729" width="4.125" style="403" customWidth="1"/>
    <col min="9730" max="9732" width="9" style="403"/>
    <col min="9733" max="9733" width="11.75" style="403" customWidth="1"/>
    <col min="9734" max="9734" width="9" style="403"/>
    <col min="9735" max="9735" width="18.625" style="403" customWidth="1"/>
    <col min="9736" max="9984" width="9" style="403"/>
    <col min="9985" max="9985" width="4.125" style="403" customWidth="1"/>
    <col min="9986" max="9988" width="9" style="403"/>
    <col min="9989" max="9989" width="11.75" style="403" customWidth="1"/>
    <col min="9990" max="9990" width="9" style="403"/>
    <col min="9991" max="9991" width="18.625" style="403" customWidth="1"/>
    <col min="9992" max="10240" width="9" style="403"/>
    <col min="10241" max="10241" width="4.125" style="403" customWidth="1"/>
    <col min="10242" max="10244" width="9" style="403"/>
    <col min="10245" max="10245" width="11.75" style="403" customWidth="1"/>
    <col min="10246" max="10246" width="9" style="403"/>
    <col min="10247" max="10247" width="18.625" style="403" customWidth="1"/>
    <col min="10248" max="10496" width="9" style="403"/>
    <col min="10497" max="10497" width="4.125" style="403" customWidth="1"/>
    <col min="10498" max="10500" width="9" style="403"/>
    <col min="10501" max="10501" width="11.75" style="403" customWidth="1"/>
    <col min="10502" max="10502" width="9" style="403"/>
    <col min="10503" max="10503" width="18.625" style="403" customWidth="1"/>
    <col min="10504" max="10752" width="9" style="403"/>
    <col min="10753" max="10753" width="4.125" style="403" customWidth="1"/>
    <col min="10754" max="10756" width="9" style="403"/>
    <col min="10757" max="10757" width="11.75" style="403" customWidth="1"/>
    <col min="10758" max="10758" width="9" style="403"/>
    <col min="10759" max="10759" width="18.625" style="403" customWidth="1"/>
    <col min="10760" max="11008" width="9" style="403"/>
    <col min="11009" max="11009" width="4.125" style="403" customWidth="1"/>
    <col min="11010" max="11012" width="9" style="403"/>
    <col min="11013" max="11013" width="11.75" style="403" customWidth="1"/>
    <col min="11014" max="11014" width="9" style="403"/>
    <col min="11015" max="11015" width="18.625" style="403" customWidth="1"/>
    <col min="11016" max="11264" width="9" style="403"/>
    <col min="11265" max="11265" width="4.125" style="403" customWidth="1"/>
    <col min="11266" max="11268" width="9" style="403"/>
    <col min="11269" max="11269" width="11.75" style="403" customWidth="1"/>
    <col min="11270" max="11270" width="9" style="403"/>
    <col min="11271" max="11271" width="18.625" style="403" customWidth="1"/>
    <col min="11272" max="11520" width="9" style="403"/>
    <col min="11521" max="11521" width="4.125" style="403" customWidth="1"/>
    <col min="11522" max="11524" width="9" style="403"/>
    <col min="11525" max="11525" width="11.75" style="403" customWidth="1"/>
    <col min="11526" max="11526" width="9" style="403"/>
    <col min="11527" max="11527" width="18.625" style="403" customWidth="1"/>
    <col min="11528" max="11776" width="9" style="403"/>
    <col min="11777" max="11777" width="4.125" style="403" customWidth="1"/>
    <col min="11778" max="11780" width="9" style="403"/>
    <col min="11781" max="11781" width="11.75" style="403" customWidth="1"/>
    <col min="11782" max="11782" width="9" style="403"/>
    <col min="11783" max="11783" width="18.625" style="403" customWidth="1"/>
    <col min="11784" max="12032" width="9" style="403"/>
    <col min="12033" max="12033" width="4.125" style="403" customWidth="1"/>
    <col min="12034" max="12036" width="9" style="403"/>
    <col min="12037" max="12037" width="11.75" style="403" customWidth="1"/>
    <col min="12038" max="12038" width="9" style="403"/>
    <col min="12039" max="12039" width="18.625" style="403" customWidth="1"/>
    <col min="12040" max="12288" width="9" style="403"/>
    <col min="12289" max="12289" width="4.125" style="403" customWidth="1"/>
    <col min="12290" max="12292" width="9" style="403"/>
    <col min="12293" max="12293" width="11.75" style="403" customWidth="1"/>
    <col min="12294" max="12294" width="9" style="403"/>
    <col min="12295" max="12295" width="18.625" style="403" customWidth="1"/>
    <col min="12296" max="12544" width="9" style="403"/>
    <col min="12545" max="12545" width="4.125" style="403" customWidth="1"/>
    <col min="12546" max="12548" width="9" style="403"/>
    <col min="12549" max="12549" width="11.75" style="403" customWidth="1"/>
    <col min="12550" max="12550" width="9" style="403"/>
    <col min="12551" max="12551" width="18.625" style="403" customWidth="1"/>
    <col min="12552" max="12800" width="9" style="403"/>
    <col min="12801" max="12801" width="4.125" style="403" customWidth="1"/>
    <col min="12802" max="12804" width="9" style="403"/>
    <col min="12805" max="12805" width="11.75" style="403" customWidth="1"/>
    <col min="12806" max="12806" width="9" style="403"/>
    <col min="12807" max="12807" width="18.625" style="403" customWidth="1"/>
    <col min="12808" max="13056" width="9" style="403"/>
    <col min="13057" max="13057" width="4.125" style="403" customWidth="1"/>
    <col min="13058" max="13060" width="9" style="403"/>
    <col min="13061" max="13061" width="11.75" style="403" customWidth="1"/>
    <col min="13062" max="13062" width="9" style="403"/>
    <col min="13063" max="13063" width="18.625" style="403" customWidth="1"/>
    <col min="13064" max="13312" width="9" style="403"/>
    <col min="13313" max="13313" width="4.125" style="403" customWidth="1"/>
    <col min="13314" max="13316" width="9" style="403"/>
    <col min="13317" max="13317" width="11.75" style="403" customWidth="1"/>
    <col min="13318" max="13318" width="9" style="403"/>
    <col min="13319" max="13319" width="18.625" style="403" customWidth="1"/>
    <col min="13320" max="13568" width="9" style="403"/>
    <col min="13569" max="13569" width="4.125" style="403" customWidth="1"/>
    <col min="13570" max="13572" width="9" style="403"/>
    <col min="13573" max="13573" width="11.75" style="403" customWidth="1"/>
    <col min="13574" max="13574" width="9" style="403"/>
    <col min="13575" max="13575" width="18.625" style="403" customWidth="1"/>
    <col min="13576" max="13824" width="9" style="403"/>
    <col min="13825" max="13825" width="4.125" style="403" customWidth="1"/>
    <col min="13826" max="13828" width="9" style="403"/>
    <col min="13829" max="13829" width="11.75" style="403" customWidth="1"/>
    <col min="13830" max="13830" width="9" style="403"/>
    <col min="13831" max="13831" width="18.625" style="403" customWidth="1"/>
    <col min="13832" max="14080" width="9" style="403"/>
    <col min="14081" max="14081" width="4.125" style="403" customWidth="1"/>
    <col min="14082" max="14084" width="9" style="403"/>
    <col min="14085" max="14085" width="11.75" style="403" customWidth="1"/>
    <col min="14086" max="14086" width="9" style="403"/>
    <col min="14087" max="14087" width="18.625" style="403" customWidth="1"/>
    <col min="14088" max="14336" width="9" style="403"/>
    <col min="14337" max="14337" width="4.125" style="403" customWidth="1"/>
    <col min="14338" max="14340" width="9" style="403"/>
    <col min="14341" max="14341" width="11.75" style="403" customWidth="1"/>
    <col min="14342" max="14342" width="9" style="403"/>
    <col min="14343" max="14343" width="18.625" style="403" customWidth="1"/>
    <col min="14344" max="14592" width="9" style="403"/>
    <col min="14593" max="14593" width="4.125" style="403" customWidth="1"/>
    <col min="14594" max="14596" width="9" style="403"/>
    <col min="14597" max="14597" width="11.75" style="403" customWidth="1"/>
    <col min="14598" max="14598" width="9" style="403"/>
    <col min="14599" max="14599" width="18.625" style="403" customWidth="1"/>
    <col min="14600" max="14848" width="9" style="403"/>
    <col min="14849" max="14849" width="4.125" style="403" customWidth="1"/>
    <col min="14850" max="14852" width="9" style="403"/>
    <col min="14853" max="14853" width="11.75" style="403" customWidth="1"/>
    <col min="14854" max="14854" width="9" style="403"/>
    <col min="14855" max="14855" width="18.625" style="403" customWidth="1"/>
    <col min="14856" max="15104" width="9" style="403"/>
    <col min="15105" max="15105" width="4.125" style="403" customWidth="1"/>
    <col min="15106" max="15108" width="9" style="403"/>
    <col min="15109" max="15109" width="11.75" style="403" customWidth="1"/>
    <col min="15110" max="15110" width="9" style="403"/>
    <col min="15111" max="15111" width="18.625" style="403" customWidth="1"/>
    <col min="15112" max="15360" width="9" style="403"/>
    <col min="15361" max="15361" width="4.125" style="403" customWidth="1"/>
    <col min="15362" max="15364" width="9" style="403"/>
    <col min="15365" max="15365" width="11.75" style="403" customWidth="1"/>
    <col min="15366" max="15366" width="9" style="403"/>
    <col min="15367" max="15367" width="18.625" style="403" customWidth="1"/>
    <col min="15368" max="15616" width="9" style="403"/>
    <col min="15617" max="15617" width="4.125" style="403" customWidth="1"/>
    <col min="15618" max="15620" width="9" style="403"/>
    <col min="15621" max="15621" width="11.75" style="403" customWidth="1"/>
    <col min="15622" max="15622" width="9" style="403"/>
    <col min="15623" max="15623" width="18.625" style="403" customWidth="1"/>
    <col min="15624" max="15872" width="9" style="403"/>
    <col min="15873" max="15873" width="4.125" style="403" customWidth="1"/>
    <col min="15874" max="15876" width="9" style="403"/>
    <col min="15877" max="15877" width="11.75" style="403" customWidth="1"/>
    <col min="15878" max="15878" width="9" style="403"/>
    <col min="15879" max="15879" width="18.625" style="403" customWidth="1"/>
    <col min="15880" max="16128" width="9" style="403"/>
    <col min="16129" max="16129" width="4.125" style="403" customWidth="1"/>
    <col min="16130" max="16132" width="9" style="403"/>
    <col min="16133" max="16133" width="11.75" style="403" customWidth="1"/>
    <col min="16134" max="16134" width="9" style="403"/>
    <col min="16135" max="16135" width="18.625" style="403" customWidth="1"/>
    <col min="16136" max="16384" width="9" style="403"/>
  </cols>
  <sheetData>
    <row r="2" spans="2:7">
      <c r="B2" s="405" t="s">
        <v>765</v>
      </c>
      <c r="C2" s="405" t="s">
        <v>814</v>
      </c>
    </row>
    <row r="3" spans="2:7">
      <c r="B3" s="407" t="s">
        <v>443</v>
      </c>
      <c r="C3" s="407" t="s">
        <v>763</v>
      </c>
      <c r="D3" s="407" t="s">
        <v>815</v>
      </c>
      <c r="E3" s="407" t="s">
        <v>816</v>
      </c>
      <c r="F3" s="428"/>
    </row>
    <row r="4" spans="2:7">
      <c r="B4" s="407" t="s">
        <v>817</v>
      </c>
      <c r="C4" s="407" t="s">
        <v>818</v>
      </c>
      <c r="D4" s="407">
        <v>72</v>
      </c>
      <c r="E4" s="407">
        <v>88</v>
      </c>
      <c r="F4" s="428"/>
    </row>
    <row r="5" spans="2:7">
      <c r="B5" s="407" t="s">
        <v>819</v>
      </c>
      <c r="C5" s="407" t="s">
        <v>820</v>
      </c>
      <c r="D5" s="407">
        <v>82</v>
      </c>
      <c r="E5" s="407">
        <v>70</v>
      </c>
      <c r="F5" s="407" t="s">
        <v>763</v>
      </c>
      <c r="G5" s="426" t="s">
        <v>821</v>
      </c>
    </row>
    <row r="6" spans="2:7">
      <c r="B6" s="407" t="s">
        <v>822</v>
      </c>
      <c r="C6" s="407" t="s">
        <v>818</v>
      </c>
      <c r="D6" s="407">
        <v>98</v>
      </c>
      <c r="E6" s="407">
        <v>80</v>
      </c>
      <c r="F6" s="407" t="s">
        <v>818</v>
      </c>
      <c r="G6" s="407"/>
    </row>
    <row r="7" spans="2:7">
      <c r="B7" s="407" t="s">
        <v>823</v>
      </c>
      <c r="C7" s="407" t="s">
        <v>824</v>
      </c>
      <c r="D7" s="407">
        <v>76</v>
      </c>
      <c r="E7" s="407">
        <v>94</v>
      </c>
    </row>
    <row r="8" spans="2:7">
      <c r="B8" s="407" t="s">
        <v>825</v>
      </c>
      <c r="C8" s="407" t="s">
        <v>826</v>
      </c>
      <c r="D8" s="407">
        <v>68</v>
      </c>
      <c r="E8" s="407">
        <v>74</v>
      </c>
    </row>
    <row r="9" spans="2:7">
      <c r="B9" s="407" t="s">
        <v>827</v>
      </c>
      <c r="C9" s="407" t="s">
        <v>818</v>
      </c>
      <c r="D9" s="407">
        <v>84</v>
      </c>
      <c r="E9" s="407">
        <v>90</v>
      </c>
    </row>
    <row r="10" spans="2:7">
      <c r="B10" s="407" t="s">
        <v>828</v>
      </c>
      <c r="C10" s="407" t="s">
        <v>829</v>
      </c>
      <c r="D10" s="407">
        <v>58</v>
      </c>
      <c r="E10" s="407">
        <v>64</v>
      </c>
    </row>
    <row r="11" spans="2:7">
      <c r="B11" s="407" t="s">
        <v>830</v>
      </c>
      <c r="C11" s="407" t="s">
        <v>831</v>
      </c>
      <c r="D11" s="407">
        <v>78</v>
      </c>
      <c r="E11" s="407">
        <v>82</v>
      </c>
    </row>
    <row r="13" spans="2:7">
      <c r="B13" s="427" t="s">
        <v>778</v>
      </c>
      <c r="C13" s="405" t="s">
        <v>832</v>
      </c>
    </row>
    <row r="14" spans="2:7">
      <c r="B14" s="407" t="s">
        <v>833</v>
      </c>
      <c r="C14" s="407" t="s">
        <v>448</v>
      </c>
      <c r="D14" s="407" t="s">
        <v>793</v>
      </c>
    </row>
    <row r="15" spans="2:7">
      <c r="B15" s="407" t="s">
        <v>834</v>
      </c>
      <c r="C15" s="407" t="s">
        <v>760</v>
      </c>
      <c r="D15" s="454">
        <v>80</v>
      </c>
      <c r="E15" s="407" t="s">
        <v>448</v>
      </c>
      <c r="F15" s="436" t="s">
        <v>835</v>
      </c>
    </row>
    <row r="16" spans="2:7">
      <c r="B16" s="407" t="s">
        <v>836</v>
      </c>
      <c r="C16" s="407" t="s">
        <v>455</v>
      </c>
      <c r="D16" s="454">
        <v>75</v>
      </c>
      <c r="E16" s="407" t="s">
        <v>760</v>
      </c>
      <c r="F16" s="407"/>
    </row>
    <row r="17" spans="2:4">
      <c r="B17" s="407" t="s">
        <v>837</v>
      </c>
      <c r="C17" s="407" t="s">
        <v>760</v>
      </c>
      <c r="D17" s="454">
        <v>90</v>
      </c>
    </row>
    <row r="18" spans="2:4">
      <c r="B18" s="407" t="s">
        <v>838</v>
      </c>
      <c r="C18" s="407" t="s">
        <v>455</v>
      </c>
      <c r="D18" s="454">
        <v>74</v>
      </c>
    </row>
    <row r="19" spans="2:4">
      <c r="B19" s="407" t="s">
        <v>839</v>
      </c>
      <c r="C19" s="407" t="s">
        <v>760</v>
      </c>
      <c r="D19" s="454">
        <v>84</v>
      </c>
    </row>
    <row r="20" spans="2:4">
      <c r="B20" s="407" t="s">
        <v>840</v>
      </c>
      <c r="C20" s="407" t="s">
        <v>455</v>
      </c>
      <c r="D20" s="454">
        <v>68</v>
      </c>
    </row>
    <row r="22" spans="2:4">
      <c r="B22" s="405" t="s">
        <v>791</v>
      </c>
      <c r="C22" s="405" t="s">
        <v>841</v>
      </c>
    </row>
    <row r="23" spans="2:4">
      <c r="B23" s="407" t="s">
        <v>842</v>
      </c>
      <c r="C23" s="407" t="s">
        <v>843</v>
      </c>
      <c r="D23" s="407" t="s">
        <v>758</v>
      </c>
    </row>
    <row r="24" spans="2:4">
      <c r="B24" s="407" t="s">
        <v>1001</v>
      </c>
      <c r="C24" s="407" t="s">
        <v>844</v>
      </c>
      <c r="D24" s="407">
        <v>72</v>
      </c>
    </row>
    <row r="25" spans="2:4">
      <c r="B25" s="407" t="s">
        <v>1001</v>
      </c>
      <c r="C25" s="407" t="s">
        <v>845</v>
      </c>
      <c r="D25" s="407">
        <v>82</v>
      </c>
    </row>
    <row r="26" spans="2:4">
      <c r="B26" s="407" t="s">
        <v>1001</v>
      </c>
      <c r="C26" s="407" t="s">
        <v>846</v>
      </c>
      <c r="D26" s="407">
        <v>98</v>
      </c>
    </row>
    <row r="27" spans="2:4">
      <c r="B27" s="407" t="s">
        <v>1002</v>
      </c>
      <c r="C27" s="407" t="s">
        <v>847</v>
      </c>
      <c r="D27" s="407">
        <v>76</v>
      </c>
    </row>
    <row r="28" spans="2:4">
      <c r="B28" s="407" t="s">
        <v>1001</v>
      </c>
      <c r="C28" s="407" t="s">
        <v>844</v>
      </c>
      <c r="D28" s="407">
        <v>68</v>
      </c>
    </row>
    <row r="29" spans="2:4">
      <c r="B29" s="407" t="s">
        <v>1002</v>
      </c>
      <c r="C29" s="407" t="s">
        <v>845</v>
      </c>
      <c r="D29" s="407">
        <v>84</v>
      </c>
    </row>
    <row r="30" spans="2:4">
      <c r="B30" s="407" t="s">
        <v>1001</v>
      </c>
      <c r="C30" s="407" t="s">
        <v>844</v>
      </c>
      <c r="D30" s="407">
        <v>58</v>
      </c>
    </row>
    <row r="31" spans="2:4" ht="17.25" thickBot="1">
      <c r="B31" s="407" t="s">
        <v>1002</v>
      </c>
      <c r="C31" s="455" t="s">
        <v>846</v>
      </c>
      <c r="D31" s="455">
        <v>78</v>
      </c>
    </row>
    <row r="32" spans="2:4" ht="17.25" thickBot="1">
      <c r="C32" s="456" t="s">
        <v>848</v>
      </c>
      <c r="D32" s="457"/>
    </row>
    <row r="34" spans="2:7">
      <c r="B34" s="405" t="s">
        <v>849</v>
      </c>
      <c r="C34" s="405" t="s">
        <v>814</v>
      </c>
    </row>
    <row r="35" spans="2:7">
      <c r="B35" s="407" t="s">
        <v>443</v>
      </c>
      <c r="C35" s="407" t="s">
        <v>763</v>
      </c>
      <c r="D35" s="407" t="s">
        <v>762</v>
      </c>
      <c r="E35" s="407" t="s">
        <v>850</v>
      </c>
      <c r="F35" s="428"/>
    </row>
    <row r="36" spans="2:7">
      <c r="B36" s="407" t="s">
        <v>851</v>
      </c>
      <c r="C36" s="407" t="s">
        <v>826</v>
      </c>
      <c r="D36" s="407">
        <v>72</v>
      </c>
      <c r="E36" s="407">
        <v>88</v>
      </c>
      <c r="F36" s="428"/>
    </row>
    <row r="37" spans="2:7">
      <c r="B37" s="407" t="s">
        <v>772</v>
      </c>
      <c r="C37" s="407" t="s">
        <v>824</v>
      </c>
      <c r="D37" s="407">
        <v>82</v>
      </c>
      <c r="E37" s="407">
        <v>70</v>
      </c>
      <c r="F37" s="407" t="s">
        <v>763</v>
      </c>
      <c r="G37" s="426" t="s">
        <v>852</v>
      </c>
    </row>
    <row r="38" spans="2:7">
      <c r="B38" s="407" t="s">
        <v>822</v>
      </c>
      <c r="C38" s="407" t="s">
        <v>853</v>
      </c>
      <c r="D38" s="407">
        <v>98</v>
      </c>
      <c r="E38" s="407">
        <v>80</v>
      </c>
      <c r="F38" s="407" t="s">
        <v>826</v>
      </c>
      <c r="G38" s="407"/>
    </row>
    <row r="39" spans="2:7">
      <c r="B39" s="407" t="s">
        <v>802</v>
      </c>
      <c r="C39" s="407" t="s">
        <v>824</v>
      </c>
      <c r="D39" s="407">
        <v>76</v>
      </c>
      <c r="E39" s="407">
        <v>94</v>
      </c>
    </row>
    <row r="40" spans="2:7">
      <c r="B40" s="407" t="s">
        <v>854</v>
      </c>
      <c r="C40" s="407" t="s">
        <v>826</v>
      </c>
      <c r="D40" s="407">
        <v>68</v>
      </c>
      <c r="E40" s="407">
        <v>74</v>
      </c>
    </row>
    <row r="41" spans="2:7">
      <c r="B41" s="407" t="s">
        <v>855</v>
      </c>
      <c r="C41" s="407" t="s">
        <v>826</v>
      </c>
      <c r="D41" s="407">
        <v>84</v>
      </c>
      <c r="E41" s="407">
        <v>90</v>
      </c>
    </row>
    <row r="42" spans="2:7">
      <c r="B42" s="407" t="s">
        <v>856</v>
      </c>
      <c r="C42" s="407" t="s">
        <v>824</v>
      </c>
      <c r="D42" s="407">
        <v>58</v>
      </c>
      <c r="E42" s="407">
        <v>64</v>
      </c>
    </row>
    <row r="43" spans="2:7">
      <c r="B43" s="407" t="s">
        <v>857</v>
      </c>
      <c r="C43" s="407" t="s">
        <v>826</v>
      </c>
      <c r="D43" s="407">
        <v>78</v>
      </c>
      <c r="E43" s="407">
        <v>82</v>
      </c>
    </row>
    <row r="45" spans="2:7">
      <c r="B45" s="405" t="s">
        <v>858</v>
      </c>
      <c r="C45" s="405" t="s">
        <v>859</v>
      </c>
    </row>
    <row r="46" spans="2:7">
      <c r="B46" s="407" t="s">
        <v>443</v>
      </c>
      <c r="C46" s="407" t="s">
        <v>860</v>
      </c>
      <c r="D46" s="407" t="s">
        <v>861</v>
      </c>
      <c r="E46" s="409" t="s">
        <v>860</v>
      </c>
    </row>
    <row r="47" spans="2:7">
      <c r="B47" s="407" t="s">
        <v>862</v>
      </c>
      <c r="C47" s="407" t="s">
        <v>863</v>
      </c>
      <c r="D47" s="407">
        <v>50</v>
      </c>
      <c r="E47" s="407" t="s">
        <v>863</v>
      </c>
    </row>
    <row r="48" spans="2:7">
      <c r="B48" s="407" t="s">
        <v>864</v>
      </c>
      <c r="C48" s="407" t="s">
        <v>865</v>
      </c>
      <c r="D48" s="407">
        <v>80</v>
      </c>
    </row>
    <row r="49" spans="2:5">
      <c r="B49" s="407" t="s">
        <v>866</v>
      </c>
      <c r="C49" s="407" t="s">
        <v>865</v>
      </c>
      <c r="D49" s="407">
        <v>90</v>
      </c>
      <c r="E49" s="458" t="s">
        <v>764</v>
      </c>
    </row>
    <row r="50" spans="2:5">
      <c r="B50" s="407" t="s">
        <v>867</v>
      </c>
      <c r="C50" s="407" t="s">
        <v>863</v>
      </c>
      <c r="D50" s="407">
        <v>75</v>
      </c>
      <c r="E50" s="407"/>
    </row>
    <row r="51" spans="2:5">
      <c r="B51" s="407" t="s">
        <v>868</v>
      </c>
      <c r="C51" s="407" t="s">
        <v>863</v>
      </c>
      <c r="D51" s="407">
        <v>98</v>
      </c>
    </row>
    <row r="52" spans="2:5">
      <c r="B52" s="407" t="s">
        <v>869</v>
      </c>
      <c r="C52" s="407" t="s">
        <v>863</v>
      </c>
      <c r="D52" s="407">
        <v>45</v>
      </c>
    </row>
    <row r="54" spans="2:5">
      <c r="B54" s="405" t="s">
        <v>1003</v>
      </c>
      <c r="C54" s="427" t="s">
        <v>870</v>
      </c>
      <c r="D54" s="428"/>
      <c r="E54" s="428"/>
    </row>
    <row r="55" spans="2:5">
      <c r="B55" s="407" t="s">
        <v>871</v>
      </c>
      <c r="C55" s="407" t="s">
        <v>872</v>
      </c>
      <c r="D55" s="407" t="s">
        <v>873</v>
      </c>
      <c r="E55" s="409" t="s">
        <v>873</v>
      </c>
    </row>
    <row r="56" spans="2:5">
      <c r="B56" s="407">
        <v>80375</v>
      </c>
      <c r="C56" s="407" t="s">
        <v>874</v>
      </c>
      <c r="D56" s="407" t="s">
        <v>455</v>
      </c>
      <c r="E56" s="407" t="s">
        <v>455</v>
      </c>
    </row>
    <row r="57" spans="2:5">
      <c r="B57" s="407">
        <v>90123</v>
      </c>
      <c r="C57" s="407" t="s">
        <v>875</v>
      </c>
      <c r="D57" s="407" t="s">
        <v>760</v>
      </c>
      <c r="E57" s="428"/>
    </row>
    <row r="58" spans="2:5">
      <c r="B58" s="407">
        <v>95213</v>
      </c>
      <c r="C58" s="407" t="s">
        <v>876</v>
      </c>
      <c r="D58" s="407" t="s">
        <v>760</v>
      </c>
      <c r="E58" s="438" t="s">
        <v>877</v>
      </c>
    </row>
    <row r="59" spans="2:5">
      <c r="B59" s="407">
        <v>96034</v>
      </c>
      <c r="C59" s="407" t="s">
        <v>878</v>
      </c>
      <c r="D59" s="407" t="s">
        <v>455</v>
      </c>
      <c r="E59" s="407"/>
    </row>
    <row r="60" spans="2:5">
      <c r="B60" s="407">
        <v>96123</v>
      </c>
      <c r="C60" s="407" t="s">
        <v>879</v>
      </c>
      <c r="D60" s="407" t="s">
        <v>760</v>
      </c>
      <c r="E60" s="428"/>
    </row>
    <row r="61" spans="2:5">
      <c r="B61" s="407">
        <v>97456</v>
      </c>
      <c r="C61" s="407" t="s">
        <v>880</v>
      </c>
      <c r="D61" s="407" t="s">
        <v>760</v>
      </c>
      <c r="E61" s="428"/>
    </row>
    <row r="62" spans="2:5">
      <c r="B62" s="407">
        <v>97888</v>
      </c>
      <c r="C62" s="407" t="s">
        <v>881</v>
      </c>
      <c r="D62" s="407" t="s">
        <v>455</v>
      </c>
      <c r="E62" s="428"/>
    </row>
  </sheetData>
  <phoneticPr fontId="1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L37"/>
  <sheetViews>
    <sheetView zoomScaleNormal="100" workbookViewId="0">
      <selection activeCell="J27" sqref="J27"/>
    </sheetView>
  </sheetViews>
  <sheetFormatPr defaultRowHeight="16.5"/>
  <cols>
    <col min="1" max="1" width="9" style="46"/>
    <col min="2" max="2" width="11.25" style="46" customWidth="1"/>
    <col min="3" max="3" width="13.5" style="46" customWidth="1"/>
    <col min="4" max="4" width="17.625" style="46" customWidth="1"/>
    <col min="5" max="6" width="9" style="46"/>
    <col min="7" max="7" width="12.5" style="46" customWidth="1"/>
    <col min="8" max="16384" width="9" style="46"/>
  </cols>
  <sheetData>
    <row r="1" spans="1:12" ht="24.75" thickBot="1">
      <c r="A1" s="554" t="s">
        <v>474</v>
      </c>
      <c r="B1" s="555"/>
      <c r="C1" s="555"/>
      <c r="D1" s="555"/>
      <c r="E1" s="555"/>
    </row>
    <row r="2" spans="1:12" ht="17.25" thickTop="1">
      <c r="A2" s="4"/>
      <c r="B2" s="4"/>
      <c r="C2" s="4"/>
      <c r="D2" s="4"/>
      <c r="E2" s="4"/>
    </row>
    <row r="3" spans="1:12" ht="22.5" customHeight="1" thickBot="1">
      <c r="A3" s="360" t="s">
        <v>196</v>
      </c>
      <c r="B3" s="360" t="s">
        <v>475</v>
      </c>
      <c r="C3" s="360" t="s">
        <v>476</v>
      </c>
      <c r="D3" s="361" t="s">
        <v>483</v>
      </c>
    </row>
    <row r="4" spans="1:12" ht="22.5" customHeight="1" thickTop="1">
      <c r="A4" s="362" t="s">
        <v>477</v>
      </c>
      <c r="B4" s="362"/>
      <c r="C4" s="362"/>
      <c r="D4" s="362"/>
    </row>
    <row r="5" spans="1:12" ht="22.5" customHeight="1">
      <c r="A5" s="363" t="s">
        <v>478</v>
      </c>
      <c r="B5" s="363"/>
      <c r="C5" s="363"/>
      <c r="D5" s="363"/>
    </row>
    <row r="6" spans="1:12" ht="22.5" customHeight="1">
      <c r="A6" s="363" t="s">
        <v>479</v>
      </c>
      <c r="B6" s="363"/>
      <c r="C6" s="363"/>
      <c r="D6" s="363"/>
    </row>
    <row r="7" spans="1:12" ht="22.5" customHeight="1">
      <c r="A7" s="363" t="s">
        <v>480</v>
      </c>
      <c r="B7" s="363"/>
      <c r="C7" s="363"/>
      <c r="D7" s="363"/>
    </row>
    <row r="8" spans="1:12" ht="22.5" customHeight="1">
      <c r="A8" s="363" t="s">
        <v>481</v>
      </c>
      <c r="B8" s="363"/>
      <c r="C8" s="363"/>
      <c r="D8" s="363"/>
    </row>
    <row r="11" spans="1:12" ht="24.75" thickBot="1">
      <c r="A11" s="554" t="s">
        <v>442</v>
      </c>
      <c r="B11" s="555"/>
      <c r="C11" s="555"/>
      <c r="D11" s="555"/>
      <c r="E11" s="555"/>
      <c r="F11" s="555"/>
      <c r="G11" s="4"/>
      <c r="H11" s="4"/>
      <c r="I11" s="4"/>
      <c r="J11" s="4"/>
      <c r="K11" s="4"/>
      <c r="L11" s="4"/>
    </row>
    <row r="12" spans="1:12" ht="17.25" thickTop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2">
      <c r="A13" s="4" t="s">
        <v>443</v>
      </c>
      <c r="B13" s="4" t="s">
        <v>444</v>
      </c>
      <c r="C13" s="4" t="s">
        <v>445</v>
      </c>
      <c r="D13" s="4" t="s">
        <v>446</v>
      </c>
      <c r="E13" s="4" t="s">
        <v>447</v>
      </c>
      <c r="F13" s="4" t="s">
        <v>448</v>
      </c>
      <c r="G13" s="4"/>
      <c r="H13" s="4" t="s">
        <v>444</v>
      </c>
      <c r="I13" s="4" t="s">
        <v>445</v>
      </c>
      <c r="J13" s="4" t="s">
        <v>446</v>
      </c>
      <c r="K13" s="4" t="s">
        <v>449</v>
      </c>
      <c r="L13" s="4" t="s">
        <v>448</v>
      </c>
    </row>
    <row r="14" spans="1:12">
      <c r="A14" s="4" t="s">
        <v>450</v>
      </c>
      <c r="B14" s="4" t="s">
        <v>473</v>
      </c>
      <c r="C14" s="4"/>
      <c r="D14" s="4"/>
      <c r="E14" s="4"/>
      <c r="F14" s="4"/>
      <c r="G14" s="4"/>
      <c r="H14" s="4" t="s">
        <v>451</v>
      </c>
      <c r="I14" s="4" t="s">
        <v>452</v>
      </c>
      <c r="J14" s="4" t="s">
        <v>453</v>
      </c>
      <c r="K14" s="4" t="s">
        <v>472</v>
      </c>
      <c r="L14" s="4" t="s">
        <v>455</v>
      </c>
    </row>
    <row r="15" spans="1:12">
      <c r="A15" s="4"/>
      <c r="B15" s="4"/>
      <c r="C15" s="4"/>
      <c r="D15" s="4"/>
      <c r="E15" s="4"/>
      <c r="F15" s="4"/>
      <c r="G15" s="4"/>
      <c r="H15" s="4" t="s">
        <v>456</v>
      </c>
      <c r="I15" s="4" t="s">
        <v>457</v>
      </c>
      <c r="J15" s="4" t="s">
        <v>458</v>
      </c>
      <c r="K15" s="4" t="s">
        <v>454</v>
      </c>
      <c r="L15" s="4" t="s">
        <v>460</v>
      </c>
    </row>
    <row r="16" spans="1:12">
      <c r="A16" s="4"/>
      <c r="B16" s="4"/>
      <c r="C16" s="4"/>
      <c r="D16" s="4"/>
      <c r="E16" s="4"/>
      <c r="F16" s="4"/>
      <c r="G16" s="4"/>
      <c r="H16" s="4"/>
      <c r="I16" s="4" t="s">
        <v>461</v>
      </c>
      <c r="J16" s="4" t="s">
        <v>462</v>
      </c>
      <c r="K16" s="4" t="s">
        <v>459</v>
      </c>
      <c r="L16" s="4"/>
    </row>
    <row r="17" spans="1:12">
      <c r="A17" s="4"/>
      <c r="B17" s="4"/>
      <c r="C17" s="4"/>
      <c r="D17" s="4"/>
      <c r="E17" s="4"/>
      <c r="F17" s="4"/>
      <c r="G17" s="4"/>
      <c r="H17" s="4"/>
      <c r="I17" s="4" t="s">
        <v>464</v>
      </c>
      <c r="J17" s="4" t="s">
        <v>465</v>
      </c>
      <c r="K17" s="4" t="s">
        <v>463</v>
      </c>
      <c r="L17" s="4"/>
    </row>
    <row r="18" spans="1:12">
      <c r="A18" s="4"/>
      <c r="B18" s="4"/>
      <c r="C18" s="4"/>
      <c r="G18" s="4"/>
      <c r="I18" s="4" t="s">
        <v>466</v>
      </c>
      <c r="J18" s="4" t="s">
        <v>467</v>
      </c>
      <c r="K18" s="4" t="s">
        <v>471</v>
      </c>
    </row>
    <row r="19" spans="1:12">
      <c r="A19" s="4"/>
      <c r="B19" s="4"/>
      <c r="C19" s="4"/>
      <c r="G19" s="4"/>
      <c r="I19" s="4" t="s">
        <v>468</v>
      </c>
      <c r="J19" s="4" t="s">
        <v>469</v>
      </c>
      <c r="K19" s="4"/>
    </row>
    <row r="20" spans="1:12">
      <c r="A20"/>
      <c r="B20" s="4"/>
      <c r="C20" s="4"/>
      <c r="G20" s="4"/>
      <c r="I20" s="4" t="s">
        <v>470</v>
      </c>
      <c r="J20" s="4"/>
      <c r="K20" s="4"/>
    </row>
    <row r="21" spans="1:12">
      <c r="A21"/>
    </row>
    <row r="23" spans="1:12" ht="24.75" thickBot="1">
      <c r="A23" s="594" t="s">
        <v>482</v>
      </c>
      <c r="B23" s="595"/>
      <c r="C23" s="595"/>
      <c r="D23" s="595"/>
      <c r="E23" s="595"/>
      <c r="F23" s="595"/>
      <c r="G23" s="595"/>
      <c r="H23" s="595"/>
      <c r="I23" s="595"/>
    </row>
    <row r="24" spans="1:12" ht="17.25" thickTop="1">
      <c r="A24" s="51"/>
      <c r="B24" s="51"/>
      <c r="C24" s="51"/>
      <c r="D24" s="51"/>
      <c r="E24" s="51"/>
    </row>
    <row r="25" spans="1:12">
      <c r="A25" s="50" t="s">
        <v>93</v>
      </c>
      <c r="B25" s="50" t="s">
        <v>92</v>
      </c>
      <c r="C25" s="50" t="s">
        <v>91</v>
      </c>
      <c r="D25" s="50" t="s">
        <v>90</v>
      </c>
      <c r="E25" s="50" t="s">
        <v>89</v>
      </c>
      <c r="F25" s="50" t="s">
        <v>88</v>
      </c>
      <c r="G25" s="50" t="s">
        <v>87</v>
      </c>
      <c r="H25" s="50" t="s">
        <v>86</v>
      </c>
      <c r="I25" s="50" t="s">
        <v>85</v>
      </c>
    </row>
    <row r="26" spans="1:12">
      <c r="A26" s="47">
        <v>98001</v>
      </c>
      <c r="B26" s="47" t="s">
        <v>84</v>
      </c>
      <c r="C26" s="47" t="s">
        <v>61</v>
      </c>
      <c r="D26" s="49">
        <v>35890</v>
      </c>
      <c r="E26" s="47" t="s">
        <v>79</v>
      </c>
      <c r="F26" s="47" t="s">
        <v>64</v>
      </c>
      <c r="G26" s="48">
        <v>2200000</v>
      </c>
      <c r="H26" s="47" t="s">
        <v>77</v>
      </c>
      <c r="I26" s="47" t="s">
        <v>72</v>
      </c>
    </row>
    <row r="27" spans="1:12">
      <c r="A27" s="47">
        <v>95012</v>
      </c>
      <c r="B27" s="47" t="s">
        <v>83</v>
      </c>
      <c r="C27" s="47" t="s">
        <v>100</v>
      </c>
      <c r="D27" s="49">
        <v>34973</v>
      </c>
      <c r="E27" s="47" t="s">
        <v>68</v>
      </c>
      <c r="F27" s="47" t="s">
        <v>59</v>
      </c>
      <c r="G27" s="48">
        <v>2800000</v>
      </c>
      <c r="H27" s="47" t="s">
        <v>58</v>
      </c>
      <c r="I27" s="47" t="s">
        <v>63</v>
      </c>
    </row>
    <row r="28" spans="1:12">
      <c r="A28" s="47">
        <v>96031</v>
      </c>
      <c r="B28" s="47" t="s">
        <v>82</v>
      </c>
      <c r="C28" s="47" t="s">
        <v>61</v>
      </c>
      <c r="D28" s="49">
        <v>35187</v>
      </c>
      <c r="E28" s="47" t="s">
        <v>74</v>
      </c>
      <c r="F28" s="47" t="s">
        <v>64</v>
      </c>
      <c r="G28" s="48">
        <v>2000000</v>
      </c>
      <c r="H28" s="47" t="s">
        <v>99</v>
      </c>
      <c r="I28" s="47" t="s">
        <v>72</v>
      </c>
    </row>
    <row r="29" spans="1:12">
      <c r="A29" s="47">
        <v>20051</v>
      </c>
      <c r="B29" s="47" t="s">
        <v>81</v>
      </c>
      <c r="C29" s="47" t="s">
        <v>98</v>
      </c>
      <c r="D29" s="49">
        <v>38384</v>
      </c>
      <c r="E29" s="47" t="s">
        <v>60</v>
      </c>
      <c r="F29" s="47" t="s">
        <v>59</v>
      </c>
      <c r="G29" s="48">
        <v>1500000</v>
      </c>
      <c r="H29" s="47" t="s">
        <v>58</v>
      </c>
      <c r="I29" s="47" t="s">
        <v>63</v>
      </c>
    </row>
    <row r="30" spans="1:12">
      <c r="A30" s="47">
        <v>991021</v>
      </c>
      <c r="B30" s="47" t="s">
        <v>80</v>
      </c>
      <c r="C30" s="47" t="s">
        <v>69</v>
      </c>
      <c r="D30" s="49">
        <v>36435</v>
      </c>
      <c r="E30" s="47" t="s">
        <v>79</v>
      </c>
      <c r="F30" s="47" t="s">
        <v>64</v>
      </c>
      <c r="G30" s="48">
        <v>2200000</v>
      </c>
      <c r="H30" s="47" t="s">
        <v>77</v>
      </c>
      <c r="I30" s="47" t="s">
        <v>63</v>
      </c>
    </row>
    <row r="31" spans="1:12">
      <c r="A31" s="47">
        <v>20021</v>
      </c>
      <c r="B31" s="47" t="s">
        <v>78</v>
      </c>
      <c r="C31" s="47" t="s">
        <v>61</v>
      </c>
      <c r="D31" s="49">
        <v>37531</v>
      </c>
      <c r="E31" s="47" t="s">
        <v>65</v>
      </c>
      <c r="F31" s="47" t="s">
        <v>73</v>
      </c>
      <c r="G31" s="48">
        <v>1700000</v>
      </c>
      <c r="H31" s="47" t="s">
        <v>97</v>
      </c>
      <c r="I31" s="47" t="s">
        <v>63</v>
      </c>
    </row>
    <row r="32" spans="1:12">
      <c r="A32" s="47">
        <v>20022</v>
      </c>
      <c r="B32" s="47" t="s">
        <v>76</v>
      </c>
      <c r="C32" s="47" t="s">
        <v>69</v>
      </c>
      <c r="D32" s="49">
        <v>37531</v>
      </c>
      <c r="E32" s="47" t="s">
        <v>65</v>
      </c>
      <c r="F32" s="47" t="s">
        <v>67</v>
      </c>
      <c r="G32" s="48">
        <v>1700000</v>
      </c>
      <c r="H32" s="47" t="s">
        <v>58</v>
      </c>
      <c r="I32" s="47" t="s">
        <v>57</v>
      </c>
    </row>
    <row r="33" spans="1:9">
      <c r="A33" s="47">
        <v>975219</v>
      </c>
      <c r="B33" s="47" t="s">
        <v>75</v>
      </c>
      <c r="C33" s="47" t="s">
        <v>69</v>
      </c>
      <c r="D33" s="49">
        <v>35552</v>
      </c>
      <c r="E33" s="47" t="s">
        <v>74</v>
      </c>
      <c r="F33" s="47" t="s">
        <v>73</v>
      </c>
      <c r="G33" s="48">
        <v>2400000</v>
      </c>
      <c r="H33" s="47" t="s">
        <v>58</v>
      </c>
      <c r="I33" s="47" t="s">
        <v>72</v>
      </c>
    </row>
    <row r="34" spans="1:9">
      <c r="A34" s="47">
        <v>20052</v>
      </c>
      <c r="B34" s="47" t="s">
        <v>71</v>
      </c>
      <c r="C34" s="47" t="s">
        <v>96</v>
      </c>
      <c r="D34" s="49">
        <v>38626</v>
      </c>
      <c r="E34" s="47" t="s">
        <v>60</v>
      </c>
      <c r="F34" s="47" t="s">
        <v>67</v>
      </c>
      <c r="G34" s="48">
        <v>1500000</v>
      </c>
      <c r="H34" s="47" t="s">
        <v>95</v>
      </c>
      <c r="I34" s="47" t="s">
        <v>57</v>
      </c>
    </row>
    <row r="35" spans="1:9">
      <c r="A35" s="47">
        <v>94201</v>
      </c>
      <c r="B35" s="47" t="s">
        <v>70</v>
      </c>
      <c r="C35" s="47" t="s">
        <v>94</v>
      </c>
      <c r="D35" s="49">
        <v>34366</v>
      </c>
      <c r="E35" s="47" t="s">
        <v>68</v>
      </c>
      <c r="F35" s="47" t="s">
        <v>67</v>
      </c>
      <c r="G35" s="48">
        <v>2800000</v>
      </c>
      <c r="H35" s="47" t="s">
        <v>58</v>
      </c>
      <c r="I35" s="47" t="s">
        <v>63</v>
      </c>
    </row>
    <row r="36" spans="1:9">
      <c r="A36" s="47">
        <v>2000</v>
      </c>
      <c r="B36" s="47" t="s">
        <v>66</v>
      </c>
      <c r="C36" s="47" t="s">
        <v>61</v>
      </c>
      <c r="D36" s="49">
        <v>36709</v>
      </c>
      <c r="E36" s="47" t="s">
        <v>65</v>
      </c>
      <c r="F36" s="47" t="s">
        <v>64</v>
      </c>
      <c r="G36" s="48">
        <v>1700000</v>
      </c>
      <c r="H36" s="47" t="s">
        <v>58</v>
      </c>
      <c r="I36" s="47" t="s">
        <v>72</v>
      </c>
    </row>
    <row r="37" spans="1:9">
      <c r="A37" s="47">
        <v>20053</v>
      </c>
      <c r="B37" s="47" t="s">
        <v>62</v>
      </c>
      <c r="C37" s="47" t="s">
        <v>61</v>
      </c>
      <c r="D37" s="49">
        <v>38626</v>
      </c>
      <c r="E37" s="47" t="s">
        <v>60</v>
      </c>
      <c r="F37" s="47" t="s">
        <v>59</v>
      </c>
      <c r="G37" s="48">
        <v>1500000</v>
      </c>
      <c r="H37" s="47" t="s">
        <v>58</v>
      </c>
      <c r="I37" s="47" t="s">
        <v>57</v>
      </c>
    </row>
  </sheetData>
  <mergeCells count="3">
    <mergeCell ref="A11:F11"/>
    <mergeCell ref="A1:E1"/>
    <mergeCell ref="A23:I23"/>
  </mergeCells>
  <phoneticPr fontId="1" type="noConversion"/>
  <pageMargins left="0.25" right="0.25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I30"/>
  <sheetViews>
    <sheetView showGridLines="0" zoomScaleNormal="100" workbookViewId="0">
      <selection activeCell="J27" sqref="J27"/>
    </sheetView>
  </sheetViews>
  <sheetFormatPr defaultRowHeight="21" customHeight="1"/>
  <cols>
    <col min="1" max="1" width="5" style="25" customWidth="1"/>
    <col min="2" max="2" width="6.625" style="25" customWidth="1"/>
    <col min="3" max="3" width="10.75" style="25" customWidth="1"/>
    <col min="4" max="4" width="9" style="25" customWidth="1"/>
    <col min="5" max="5" width="9.5" style="25" customWidth="1"/>
    <col min="6" max="6" width="9" style="25" customWidth="1"/>
    <col min="7" max="7" width="12" style="25" customWidth="1"/>
    <col min="8" max="8" width="12.25" style="25" customWidth="1"/>
    <col min="9" max="9" width="10.5" style="25" customWidth="1"/>
    <col min="10" max="16384" width="9" style="25"/>
  </cols>
  <sheetData>
    <row r="1" spans="1:9" ht="43.5" customHeight="1">
      <c r="A1" s="596" t="s">
        <v>55</v>
      </c>
      <c r="B1" s="596"/>
      <c r="C1" s="596"/>
      <c r="D1" s="596"/>
      <c r="E1" s="596"/>
      <c r="F1" s="45"/>
      <c r="G1" s="45"/>
      <c r="H1" s="45"/>
      <c r="I1" s="45"/>
    </row>
    <row r="2" spans="1:9" s="1" customFormat="1" ht="16.5"/>
    <row r="3" spans="1:9" s="1" customFormat="1" ht="16.5"/>
    <row r="4" spans="1:9" s="1" customFormat="1" ht="16.5"/>
    <row r="5" spans="1:9" s="1" customFormat="1" ht="16.5"/>
    <row r="6" spans="1:9" s="1" customFormat="1" ht="16.5"/>
    <row r="7" spans="1:9" s="1" customFormat="1" ht="16.5"/>
    <row r="8" spans="1:9" s="1" customFormat="1" ht="16.5"/>
    <row r="9" spans="1:9" s="1" customFormat="1" ht="16.5"/>
    <row r="10" spans="1:9" s="1" customFormat="1" ht="16.5"/>
    <row r="11" spans="1:9" s="1" customFormat="1" ht="16.5"/>
    <row r="12" spans="1:9" s="26" customFormat="1" ht="21" customHeight="1">
      <c r="A12" s="44" t="s">
        <v>54</v>
      </c>
      <c r="B12" s="598" t="s">
        <v>53</v>
      </c>
      <c r="C12" s="598"/>
      <c r="D12" s="43" t="s">
        <v>52</v>
      </c>
      <c r="E12" s="43" t="s">
        <v>51</v>
      </c>
      <c r="F12" s="43" t="s">
        <v>50</v>
      </c>
      <c r="G12" s="43" t="s">
        <v>49</v>
      </c>
      <c r="H12" s="43" t="s">
        <v>48</v>
      </c>
      <c r="I12" s="42" t="s">
        <v>47</v>
      </c>
    </row>
    <row r="13" spans="1:9" s="26" customFormat="1" ht="21" customHeight="1">
      <c r="A13" s="41">
        <v>1</v>
      </c>
      <c r="B13" s="599" t="s">
        <v>46</v>
      </c>
      <c r="C13" s="599"/>
      <c r="D13" s="40"/>
      <c r="E13" s="40" t="s">
        <v>45</v>
      </c>
      <c r="F13" s="40">
        <v>2</v>
      </c>
      <c r="G13" s="39">
        <v>1090000</v>
      </c>
      <c r="H13" s="36">
        <f t="shared" ref="H13:H25" si="0">IF(ISBLANK(F13),"",F13*G13)</f>
        <v>2180000</v>
      </c>
      <c r="I13" s="38"/>
    </row>
    <row r="14" spans="1:9" s="26" customFormat="1" ht="21" customHeight="1">
      <c r="A14" s="18">
        <v>2</v>
      </c>
      <c r="B14" s="597" t="s">
        <v>44</v>
      </c>
      <c r="C14" s="597"/>
      <c r="D14" s="16"/>
      <c r="E14" s="16" t="s">
        <v>40</v>
      </c>
      <c r="F14" s="16">
        <v>2</v>
      </c>
      <c r="G14" s="37">
        <v>30000</v>
      </c>
      <c r="H14" s="36">
        <f t="shared" si="0"/>
        <v>60000</v>
      </c>
      <c r="I14" s="35"/>
    </row>
    <row r="15" spans="1:9" s="26" customFormat="1" ht="21" customHeight="1">
      <c r="A15" s="18">
        <v>3</v>
      </c>
      <c r="B15" s="597" t="s">
        <v>43</v>
      </c>
      <c r="C15" s="597"/>
      <c r="D15" s="16"/>
      <c r="E15" s="16" t="s">
        <v>40</v>
      </c>
      <c r="F15" s="16">
        <v>5</v>
      </c>
      <c r="G15" s="37">
        <v>45000</v>
      </c>
      <c r="H15" s="36">
        <f t="shared" si="0"/>
        <v>225000</v>
      </c>
      <c r="I15" s="35"/>
    </row>
    <row r="16" spans="1:9" s="26" customFormat="1" ht="21" customHeight="1">
      <c r="A16" s="18">
        <v>4</v>
      </c>
      <c r="B16" s="597" t="s">
        <v>42</v>
      </c>
      <c r="C16" s="597"/>
      <c r="D16" s="16"/>
      <c r="E16" s="16" t="s">
        <v>40</v>
      </c>
      <c r="F16" s="16">
        <v>1</v>
      </c>
      <c r="G16" s="37">
        <v>285000</v>
      </c>
      <c r="H16" s="36">
        <f t="shared" si="0"/>
        <v>285000</v>
      </c>
      <c r="I16" s="35"/>
    </row>
    <row r="17" spans="1:9" s="26" customFormat="1" ht="21" customHeight="1">
      <c r="A17" s="18">
        <v>5</v>
      </c>
      <c r="B17" s="597" t="s">
        <v>41</v>
      </c>
      <c r="C17" s="597"/>
      <c r="D17" s="16"/>
      <c r="E17" s="16" t="s">
        <v>40</v>
      </c>
      <c r="F17" s="16">
        <v>2</v>
      </c>
      <c r="G17" s="37">
        <v>24500</v>
      </c>
      <c r="H17" s="36">
        <f t="shared" si="0"/>
        <v>49000</v>
      </c>
      <c r="I17" s="35"/>
    </row>
    <row r="18" spans="1:9" s="26" customFormat="1" ht="21" customHeight="1">
      <c r="A18" s="18">
        <v>6</v>
      </c>
      <c r="B18" s="597"/>
      <c r="C18" s="597"/>
      <c r="D18" s="16"/>
      <c r="E18" s="16"/>
      <c r="F18" s="16"/>
      <c r="G18" s="37"/>
      <c r="H18" s="36" t="str">
        <f t="shared" si="0"/>
        <v/>
      </c>
      <c r="I18" s="35"/>
    </row>
    <row r="19" spans="1:9" s="26" customFormat="1" ht="21" customHeight="1">
      <c r="A19" s="18">
        <v>7</v>
      </c>
      <c r="B19" s="597"/>
      <c r="C19" s="597"/>
      <c r="D19" s="16"/>
      <c r="E19" s="16"/>
      <c r="F19" s="16"/>
      <c r="G19" s="37"/>
      <c r="H19" s="36" t="str">
        <f t="shared" si="0"/>
        <v/>
      </c>
      <c r="I19" s="35"/>
    </row>
    <row r="20" spans="1:9" s="26" customFormat="1" ht="21" customHeight="1">
      <c r="A20" s="18">
        <v>8</v>
      </c>
      <c r="B20" s="597"/>
      <c r="C20" s="597"/>
      <c r="D20" s="16"/>
      <c r="E20" s="16"/>
      <c r="F20" s="16"/>
      <c r="G20" s="37"/>
      <c r="H20" s="36" t="str">
        <f t="shared" si="0"/>
        <v/>
      </c>
      <c r="I20" s="35"/>
    </row>
    <row r="21" spans="1:9" s="26" customFormat="1" ht="21" customHeight="1">
      <c r="A21" s="18">
        <v>9</v>
      </c>
      <c r="B21" s="597"/>
      <c r="C21" s="597"/>
      <c r="D21" s="16"/>
      <c r="E21" s="16"/>
      <c r="F21" s="16"/>
      <c r="G21" s="37"/>
      <c r="H21" s="36" t="str">
        <f t="shared" si="0"/>
        <v/>
      </c>
      <c r="I21" s="35"/>
    </row>
    <row r="22" spans="1:9" s="26" customFormat="1" ht="21" customHeight="1">
      <c r="A22" s="18">
        <v>10</v>
      </c>
      <c r="B22" s="597"/>
      <c r="C22" s="597"/>
      <c r="D22" s="16"/>
      <c r="E22" s="16"/>
      <c r="F22" s="16"/>
      <c r="G22" s="37"/>
      <c r="H22" s="36" t="str">
        <f t="shared" si="0"/>
        <v/>
      </c>
      <c r="I22" s="35"/>
    </row>
    <row r="23" spans="1:9" s="26" customFormat="1" ht="21" customHeight="1">
      <c r="A23" s="18">
        <v>11</v>
      </c>
      <c r="B23" s="597"/>
      <c r="C23" s="597"/>
      <c r="D23" s="16"/>
      <c r="E23" s="16"/>
      <c r="F23" s="16"/>
      <c r="G23" s="37"/>
      <c r="H23" s="36" t="str">
        <f t="shared" si="0"/>
        <v/>
      </c>
      <c r="I23" s="35"/>
    </row>
    <row r="24" spans="1:9" s="26" customFormat="1" ht="21" customHeight="1">
      <c r="A24" s="18">
        <v>12</v>
      </c>
      <c r="B24" s="597"/>
      <c r="C24" s="597"/>
      <c r="D24" s="16"/>
      <c r="E24" s="16"/>
      <c r="F24" s="16"/>
      <c r="G24" s="37"/>
      <c r="H24" s="36" t="str">
        <f t="shared" si="0"/>
        <v/>
      </c>
      <c r="I24" s="35"/>
    </row>
    <row r="25" spans="1:9" s="26" customFormat="1" ht="21" customHeight="1" thickBot="1">
      <c r="A25" s="34">
        <v>13</v>
      </c>
      <c r="B25" s="612"/>
      <c r="C25" s="613"/>
      <c r="D25" s="33"/>
      <c r="E25" s="33"/>
      <c r="F25" s="33"/>
      <c r="G25" s="32"/>
      <c r="H25" s="31" t="str">
        <f t="shared" si="0"/>
        <v/>
      </c>
      <c r="I25" s="30"/>
    </row>
    <row r="26" spans="1:9" s="26" customFormat="1" ht="21" customHeight="1" thickTop="1">
      <c r="A26" s="614" t="s">
        <v>39</v>
      </c>
      <c r="B26" s="615"/>
      <c r="C26" s="615"/>
      <c r="D26" s="615"/>
      <c r="E26" s="616"/>
      <c r="F26" s="29">
        <f>SUM(F13:F25)</f>
        <v>12</v>
      </c>
      <c r="G26" s="28">
        <f>SUM(G13:G25)</f>
        <v>1474500</v>
      </c>
      <c r="H26" s="28">
        <f>SUM(H13:H25)</f>
        <v>2799000</v>
      </c>
      <c r="I26" s="27"/>
    </row>
    <row r="27" spans="1:9" s="26" customFormat="1" ht="21" customHeight="1">
      <c r="A27" s="600" t="s">
        <v>38</v>
      </c>
      <c r="B27" s="603"/>
      <c r="C27" s="604"/>
      <c r="D27" s="604"/>
      <c r="E27" s="604"/>
      <c r="F27" s="604"/>
      <c r="G27" s="604"/>
      <c r="H27" s="604"/>
      <c r="I27" s="605"/>
    </row>
    <row r="28" spans="1:9" s="26" customFormat="1" ht="21" customHeight="1">
      <c r="A28" s="601"/>
      <c r="B28" s="606"/>
      <c r="C28" s="607"/>
      <c r="D28" s="607"/>
      <c r="E28" s="607"/>
      <c r="F28" s="607"/>
      <c r="G28" s="607"/>
      <c r="H28" s="607"/>
      <c r="I28" s="608"/>
    </row>
    <row r="29" spans="1:9" s="26" customFormat="1" ht="21" customHeight="1">
      <c r="A29" s="601"/>
      <c r="B29" s="606"/>
      <c r="C29" s="607"/>
      <c r="D29" s="607"/>
      <c r="E29" s="607"/>
      <c r="F29" s="607"/>
      <c r="G29" s="607"/>
      <c r="H29" s="607"/>
      <c r="I29" s="608"/>
    </row>
    <row r="30" spans="1:9" s="26" customFormat="1" ht="15" customHeight="1">
      <c r="A30" s="602"/>
      <c r="B30" s="609"/>
      <c r="C30" s="610"/>
      <c r="D30" s="610"/>
      <c r="E30" s="610"/>
      <c r="F30" s="610"/>
      <c r="G30" s="610"/>
      <c r="H30" s="610"/>
      <c r="I30" s="611"/>
    </row>
  </sheetData>
  <mergeCells count="18">
    <mergeCell ref="A27:A30"/>
    <mergeCell ref="B27:I30"/>
    <mergeCell ref="B24:C24"/>
    <mergeCell ref="B25:C25"/>
    <mergeCell ref="A26:E26"/>
    <mergeCell ref="B21:C21"/>
    <mergeCell ref="B22:C22"/>
    <mergeCell ref="B23:C23"/>
    <mergeCell ref="B16:C16"/>
    <mergeCell ref="B17:C17"/>
    <mergeCell ref="B18:C18"/>
    <mergeCell ref="B19:C19"/>
    <mergeCell ref="B20:C20"/>
    <mergeCell ref="A1:E1"/>
    <mergeCell ref="B14:C14"/>
    <mergeCell ref="B15:C15"/>
    <mergeCell ref="B12:C12"/>
    <mergeCell ref="B13:C13"/>
  </mergeCells>
  <phoneticPr fontId="1" type="noConversion"/>
  <pageMargins left="0.25" right="0.25" top="0.75" bottom="0.75" header="0.3" footer="0.3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B7:L13"/>
  <sheetViews>
    <sheetView showGridLines="0" workbookViewId="0">
      <selection activeCell="J27" sqref="J27"/>
    </sheetView>
  </sheetViews>
  <sheetFormatPr defaultRowHeight="16.5"/>
  <cols>
    <col min="1" max="1" width="5" style="1" customWidth="1"/>
    <col min="2" max="2" width="11" style="1" customWidth="1"/>
    <col min="3" max="3" width="16.625" style="1" customWidth="1"/>
    <col min="4" max="4" width="11" style="1" customWidth="1"/>
    <col min="5" max="5" width="16.625" style="1" customWidth="1"/>
    <col min="6" max="6" width="11" style="1" customWidth="1"/>
    <col min="7" max="7" width="16.75" style="1" customWidth="1"/>
    <col min="8" max="8" width="10" style="1" customWidth="1"/>
    <col min="9" max="16384" width="9" style="1"/>
  </cols>
  <sheetData>
    <row r="7" spans="2:12" ht="21" customHeight="1">
      <c r="B7" s="23" t="s">
        <v>33</v>
      </c>
      <c r="C7" s="22" t="s">
        <v>485</v>
      </c>
      <c r="D7" s="617" t="s">
        <v>31</v>
      </c>
      <c r="E7" s="21" t="s">
        <v>30</v>
      </c>
      <c r="F7" s="20" t="s">
        <v>29</v>
      </c>
      <c r="G7" s="19" t="s">
        <v>28</v>
      </c>
    </row>
    <row r="8" spans="2:12" ht="21" customHeight="1">
      <c r="B8" s="18" t="s">
        <v>27</v>
      </c>
      <c r="C8" s="17" t="s">
        <v>26</v>
      </c>
      <c r="D8" s="618"/>
      <c r="E8" s="16" t="s">
        <v>25</v>
      </c>
      <c r="F8" s="15" t="s">
        <v>24</v>
      </c>
      <c r="G8" s="14">
        <v>39173</v>
      </c>
    </row>
    <row r="9" spans="2:12" ht="21" customHeight="1">
      <c r="B9" s="13" t="s">
        <v>23</v>
      </c>
      <c r="C9" s="12" t="s">
        <v>22</v>
      </c>
      <c r="D9" s="10" t="s">
        <v>21</v>
      </c>
      <c r="E9" s="11">
        <v>39177</v>
      </c>
      <c r="F9" s="10" t="s">
        <v>20</v>
      </c>
      <c r="G9" s="9">
        <v>39202</v>
      </c>
    </row>
    <row r="10" spans="2:12" ht="21" customHeight="1">
      <c r="B10" s="8" t="s">
        <v>19</v>
      </c>
      <c r="C10" s="619" t="s">
        <v>18</v>
      </c>
      <c r="D10" s="620"/>
      <c r="E10" s="7" t="s">
        <v>17</v>
      </c>
      <c r="F10" s="6"/>
      <c r="G10" s="5" t="s">
        <v>16</v>
      </c>
    </row>
    <row r="12" spans="2:12">
      <c r="I12" s="24" t="s">
        <v>37</v>
      </c>
      <c r="J12" s="24" t="s">
        <v>36</v>
      </c>
      <c r="K12" s="24" t="s">
        <v>35</v>
      </c>
      <c r="L12" s="24" t="s">
        <v>34</v>
      </c>
    </row>
    <row r="13" spans="2:12" ht="69.75" customHeight="1">
      <c r="I13" s="24"/>
      <c r="J13" s="24"/>
      <c r="K13" s="24"/>
      <c r="L13" s="24"/>
    </row>
  </sheetData>
  <mergeCells count="2">
    <mergeCell ref="D7:D8"/>
    <mergeCell ref="C10:D10"/>
  </mergeCells>
  <phoneticPr fontId="1" type="noConversion"/>
  <pageMargins left="0.7" right="0.7" top="0.75" bottom="0.75" header="0.3" footer="0.3"/>
  <pageSetup paperSize="9" orientation="portrait" horizontalDpi="4294967293"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3:G21"/>
  <sheetViews>
    <sheetView tabSelected="1" zoomScaleNormal="100" workbookViewId="0">
      <selection activeCell="E18" sqref="E18"/>
    </sheetView>
  </sheetViews>
  <sheetFormatPr defaultRowHeight="13.5"/>
  <cols>
    <col min="1" max="1" width="8.5" style="491" customWidth="1"/>
    <col min="2" max="2" width="7.5" style="491" customWidth="1"/>
    <col min="3" max="3" width="14" style="491" customWidth="1"/>
    <col min="4" max="4" width="28" style="491" customWidth="1"/>
    <col min="5" max="5" width="7.5" style="491" customWidth="1"/>
    <col min="6" max="6" width="5.75" style="491" customWidth="1"/>
    <col min="7" max="7" width="13" style="491" customWidth="1"/>
    <col min="8" max="16384" width="9" style="491"/>
  </cols>
  <sheetData>
    <row r="3" spans="1:7" ht="14.25" thickBot="1">
      <c r="A3" s="493"/>
      <c r="B3" s="496" t="s">
        <v>1268</v>
      </c>
      <c r="C3" s="496" t="s">
        <v>445</v>
      </c>
    </row>
    <row r="4" spans="1:7" ht="14.25" thickTop="1">
      <c r="A4" s="493"/>
      <c r="B4" s="493" t="s">
        <v>1267</v>
      </c>
      <c r="C4" s="491">
        <v>30</v>
      </c>
    </row>
    <row r="5" spans="1:7">
      <c r="A5" s="493"/>
      <c r="B5" s="493" t="s">
        <v>1266</v>
      </c>
      <c r="C5" s="491">
        <v>50</v>
      </c>
    </row>
    <row r="6" spans="1:7">
      <c r="A6" s="493"/>
    </row>
    <row r="7" spans="1:7">
      <c r="A7" s="493"/>
      <c r="B7" s="491" t="s">
        <v>1265</v>
      </c>
      <c r="C7" s="491" t="s">
        <v>1264</v>
      </c>
      <c r="D7" s="491" t="s">
        <v>1263</v>
      </c>
    </row>
    <row r="8" spans="1:7">
      <c r="A8" s="493"/>
      <c r="E8" s="493"/>
      <c r="F8" s="493"/>
    </row>
    <row r="9" spans="1:7">
      <c r="A9" s="493"/>
      <c r="E9" s="493"/>
      <c r="F9" s="493"/>
    </row>
    <row r="10" spans="1:7">
      <c r="F10" s="493"/>
    </row>
    <row r="14" spans="1:7">
      <c r="A14" s="493"/>
      <c r="B14" s="493"/>
      <c r="C14" s="495"/>
      <c r="D14" s="494"/>
      <c r="E14" s="493"/>
      <c r="F14" s="493"/>
      <c r="G14" s="492"/>
    </row>
    <row r="15" spans="1:7">
      <c r="A15" s="493"/>
      <c r="B15" s="493"/>
      <c r="C15" s="495"/>
      <c r="D15" s="494"/>
      <c r="E15" s="493"/>
      <c r="F15" s="493"/>
      <c r="G15" s="492"/>
    </row>
    <row r="16" spans="1:7">
      <c r="A16" s="493"/>
      <c r="B16" s="493"/>
      <c r="C16" s="495"/>
      <c r="D16" s="494"/>
      <c r="E16" s="493"/>
      <c r="F16" s="493"/>
      <c r="G16" s="492"/>
    </row>
    <row r="17" spans="1:7">
      <c r="A17" s="493"/>
      <c r="B17" s="493"/>
      <c r="C17" s="495"/>
      <c r="D17" s="494"/>
      <c r="E17" s="493"/>
      <c r="F17" s="493"/>
      <c r="G17" s="492"/>
    </row>
    <row r="18" spans="1:7">
      <c r="A18" s="493"/>
      <c r="B18" s="493"/>
      <c r="C18" s="495"/>
      <c r="D18" s="494"/>
      <c r="E18" s="493"/>
      <c r="F18" s="493"/>
      <c r="G18" s="492"/>
    </row>
    <row r="19" spans="1:7">
      <c r="A19" s="493"/>
      <c r="B19" s="493"/>
      <c r="C19" s="495"/>
      <c r="D19" s="494"/>
      <c r="E19" s="493"/>
      <c r="F19" s="493"/>
      <c r="G19" s="492"/>
    </row>
    <row r="20" spans="1:7">
      <c r="A20" s="493"/>
      <c r="B20" s="493"/>
      <c r="C20" s="495"/>
      <c r="D20" s="494"/>
      <c r="E20" s="493"/>
      <c r="F20" s="493"/>
      <c r="G20" s="492"/>
    </row>
    <row r="21" spans="1:7">
      <c r="A21" s="493"/>
      <c r="B21" s="493"/>
      <c r="C21" s="495"/>
      <c r="D21" s="494"/>
      <c r="E21" s="493"/>
      <c r="F21" s="493"/>
      <c r="G21" s="492"/>
    </row>
  </sheetData>
  <phoneticPr fontId="1" type="noConversion"/>
  <dataValidations count="2">
    <dataValidation imeMode="halfAlpha" allowBlank="1" showInputMessage="1" showErrorMessage="1" sqref="A3:A11" xr:uid="{00000000-0002-0000-2700-000001000000}"/>
    <dataValidation type="custom" imeMode="halfAlpha" allowBlank="1" showInputMessage="1" showErrorMessage="1" sqref="A12:A30" xr:uid="{00000000-0002-0000-2700-000000000000}">
      <formula1>COUNTIF(A:A,A12)&lt;2</formula1>
    </dataValidation>
  </dataValidations>
  <pageMargins left="0.75" right="0.75" top="1" bottom="1" header="0.5" footer="0.5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G33"/>
  <sheetViews>
    <sheetView workbookViewId="0">
      <selection activeCell="H9" sqref="H9"/>
    </sheetView>
  </sheetViews>
  <sheetFormatPr defaultRowHeight="18.75"/>
  <cols>
    <col min="1" max="1" width="2.5" style="285" customWidth="1"/>
    <col min="2" max="2" width="9" style="285"/>
    <col min="3" max="3" width="17.5" style="285" customWidth="1"/>
    <col min="4" max="4" width="39.5" style="286" customWidth="1"/>
    <col min="5" max="6" width="9" style="285"/>
    <col min="7" max="7" width="22.5" style="285" customWidth="1"/>
    <col min="8" max="16384" width="9" style="285"/>
  </cols>
  <sheetData>
    <row r="1" spans="2:7" ht="9.75" customHeight="1"/>
    <row r="2" spans="2:7" ht="30" customHeight="1">
      <c r="B2" s="544" t="s">
        <v>397</v>
      </c>
      <c r="C2" s="544"/>
      <c r="D2" s="544"/>
    </row>
    <row r="3" spans="2:7" s="290" customFormat="1" ht="16.5">
      <c r="B3" s="545" t="s">
        <v>396</v>
      </c>
      <c r="C3" s="545"/>
      <c r="D3" s="545"/>
    </row>
    <row r="4" spans="2:7" ht="15.75" customHeight="1">
      <c r="B4" s="303"/>
      <c r="C4" s="303"/>
      <c r="D4" s="303"/>
    </row>
    <row r="5" spans="2:7" ht="24" customHeight="1" thickBot="1">
      <c r="B5" s="302" t="s">
        <v>395</v>
      </c>
      <c r="C5" s="302" t="s">
        <v>394</v>
      </c>
      <c r="D5" s="302" t="s">
        <v>393</v>
      </c>
    </row>
    <row r="6" spans="2:7" ht="23.1" customHeight="1" thickTop="1">
      <c r="B6" s="301" t="s">
        <v>392</v>
      </c>
      <c r="C6" s="301" t="s">
        <v>391</v>
      </c>
      <c r="D6" s="300" t="s">
        <v>390</v>
      </c>
    </row>
    <row r="7" spans="2:7" ht="23.1" customHeight="1">
      <c r="B7" s="287" t="s">
        <v>389</v>
      </c>
      <c r="C7" s="287" t="s">
        <v>388</v>
      </c>
      <c r="D7" s="292" t="s">
        <v>387</v>
      </c>
      <c r="G7" s="299"/>
    </row>
    <row r="8" spans="2:7" ht="23.1" customHeight="1">
      <c r="B8" s="287" t="s">
        <v>386</v>
      </c>
      <c r="C8" s="287" t="s">
        <v>51</v>
      </c>
      <c r="D8" s="292" t="s">
        <v>385</v>
      </c>
      <c r="G8" s="298"/>
    </row>
    <row r="9" spans="2:7" ht="23.1" customHeight="1">
      <c r="B9" s="287" t="s">
        <v>384</v>
      </c>
      <c r="C9" s="287" t="s">
        <v>383</v>
      </c>
      <c r="D9" s="292" t="s">
        <v>382</v>
      </c>
    </row>
    <row r="10" spans="2:7" ht="23.1" customHeight="1">
      <c r="B10" s="287" t="s">
        <v>381</v>
      </c>
      <c r="C10" s="287" t="s">
        <v>380</v>
      </c>
      <c r="D10" s="292" t="s">
        <v>379</v>
      </c>
    </row>
    <row r="11" spans="2:7" ht="23.1" customHeight="1">
      <c r="B11" s="287" t="s">
        <v>378</v>
      </c>
      <c r="C11" s="287" t="s">
        <v>377</v>
      </c>
      <c r="D11" s="292" t="s">
        <v>376</v>
      </c>
    </row>
    <row r="12" spans="2:7" ht="23.1" customHeight="1">
      <c r="B12" s="287" t="s">
        <v>375</v>
      </c>
      <c r="C12" s="287" t="s">
        <v>374</v>
      </c>
      <c r="D12" s="297" t="s">
        <v>373</v>
      </c>
      <c r="F12" s="295"/>
    </row>
    <row r="13" spans="2:7" ht="23.1" customHeight="1">
      <c r="B13" s="287" t="s">
        <v>372</v>
      </c>
      <c r="C13" s="287" t="s">
        <v>371</v>
      </c>
      <c r="D13" s="292" t="s">
        <v>370</v>
      </c>
      <c r="F13" s="295"/>
    </row>
    <row r="14" spans="2:7" ht="23.1" customHeight="1">
      <c r="B14" s="287" t="s">
        <v>369</v>
      </c>
      <c r="C14" s="287" t="s">
        <v>368</v>
      </c>
      <c r="D14" s="292" t="s">
        <v>367</v>
      </c>
      <c r="F14" s="295"/>
    </row>
    <row r="15" spans="2:7" ht="23.1" customHeight="1">
      <c r="B15" s="287" t="s">
        <v>366</v>
      </c>
      <c r="C15" s="287" t="s">
        <v>365</v>
      </c>
      <c r="D15" s="292" t="s">
        <v>364</v>
      </c>
      <c r="F15" s="295"/>
      <c r="G15" s="296"/>
    </row>
    <row r="16" spans="2:7" ht="23.1" customHeight="1">
      <c r="B16" s="287" t="s">
        <v>363</v>
      </c>
      <c r="C16" s="287" t="s">
        <v>362</v>
      </c>
      <c r="D16" s="292" t="s">
        <v>361</v>
      </c>
      <c r="F16" s="295"/>
      <c r="G16" s="296"/>
    </row>
    <row r="17" spans="2:7" ht="23.1" customHeight="1">
      <c r="B17" s="287" t="s">
        <v>360</v>
      </c>
      <c r="C17" s="287" t="s">
        <v>359</v>
      </c>
      <c r="D17" s="292" t="s">
        <v>358</v>
      </c>
      <c r="F17" s="295"/>
      <c r="G17" s="294"/>
    </row>
    <row r="18" spans="2:7" ht="23.1" customHeight="1">
      <c r="B18" s="287" t="s">
        <v>357</v>
      </c>
      <c r="C18" s="287" t="s">
        <v>356</v>
      </c>
      <c r="D18" s="292" t="s">
        <v>355</v>
      </c>
    </row>
    <row r="19" spans="2:7" ht="23.1" customHeight="1">
      <c r="B19" s="287" t="s">
        <v>354</v>
      </c>
      <c r="C19" s="287" t="s">
        <v>353</v>
      </c>
      <c r="D19" s="292" t="s">
        <v>352</v>
      </c>
    </row>
    <row r="20" spans="2:7" ht="23.1" customHeight="1">
      <c r="B20" s="287" t="s">
        <v>351</v>
      </c>
      <c r="C20" s="287" t="s">
        <v>350</v>
      </c>
      <c r="D20" s="292" t="s">
        <v>349</v>
      </c>
    </row>
    <row r="21" spans="2:7" ht="23.1" customHeight="1">
      <c r="B21" s="287" t="s">
        <v>348</v>
      </c>
      <c r="C21" s="287" t="s">
        <v>347</v>
      </c>
      <c r="D21" s="292" t="s">
        <v>346</v>
      </c>
    </row>
    <row r="22" spans="2:7" ht="23.1" customHeight="1">
      <c r="B22" s="287" t="s">
        <v>345</v>
      </c>
      <c r="C22" s="287" t="s">
        <v>344</v>
      </c>
      <c r="D22" s="292" t="s">
        <v>343</v>
      </c>
      <c r="G22" s="293"/>
    </row>
    <row r="23" spans="2:7" ht="23.1" customHeight="1">
      <c r="B23" s="287" t="s">
        <v>342</v>
      </c>
      <c r="C23" s="287" t="s">
        <v>341</v>
      </c>
      <c r="D23" s="292" t="s">
        <v>340</v>
      </c>
    </row>
    <row r="25" spans="2:7">
      <c r="B25" s="545" t="s">
        <v>339</v>
      </c>
      <c r="C25" s="545"/>
      <c r="D25" s="545"/>
      <c r="E25" s="291"/>
    </row>
    <row r="26" spans="2:7" s="290" customFormat="1" ht="16.5">
      <c r="B26" s="545" t="s">
        <v>338</v>
      </c>
      <c r="C26" s="545"/>
      <c r="D26" s="545"/>
      <c r="E26" s="545"/>
    </row>
    <row r="27" spans="2:7">
      <c r="B27" s="546"/>
      <c r="C27" s="546"/>
    </row>
    <row r="28" spans="2:7">
      <c r="B28" s="545" t="s">
        <v>399</v>
      </c>
      <c r="C28" s="545"/>
      <c r="D28" s="545"/>
    </row>
    <row r="29" spans="2:7">
      <c r="B29" s="289" t="s">
        <v>337</v>
      </c>
      <c r="C29" s="287" t="s">
        <v>328</v>
      </c>
      <c r="D29" s="287" t="s">
        <v>336</v>
      </c>
    </row>
    <row r="30" spans="2:7">
      <c r="B30" s="288" t="s">
        <v>335</v>
      </c>
      <c r="C30" s="287" t="s">
        <v>328</v>
      </c>
      <c r="D30" s="287" t="s">
        <v>334</v>
      </c>
    </row>
    <row r="31" spans="2:7">
      <c r="B31" s="287" t="s">
        <v>333</v>
      </c>
      <c r="C31" s="287" t="s">
        <v>328</v>
      </c>
      <c r="D31" s="287" t="s">
        <v>332</v>
      </c>
    </row>
    <row r="32" spans="2:7">
      <c r="B32" s="287" t="s">
        <v>331</v>
      </c>
      <c r="C32" s="287" t="s">
        <v>328</v>
      </c>
      <c r="D32" s="287" t="s">
        <v>330</v>
      </c>
    </row>
    <row r="33" spans="2:4">
      <c r="B33" s="287" t="s">
        <v>329</v>
      </c>
      <c r="C33" s="287" t="s">
        <v>328</v>
      </c>
      <c r="D33" s="287" t="s">
        <v>327</v>
      </c>
    </row>
  </sheetData>
  <mergeCells count="6">
    <mergeCell ref="B2:D2"/>
    <mergeCell ref="B3:D3"/>
    <mergeCell ref="B28:D28"/>
    <mergeCell ref="B25:D25"/>
    <mergeCell ref="B27:C27"/>
    <mergeCell ref="B26:E26"/>
  </mergeCells>
  <phoneticPr fontId="1" type="noConversion"/>
  <pageMargins left="0.92" right="0.75" top="1" bottom="1" header="0.5" footer="0.5"/>
  <pageSetup paperSize="9" orientation="portrait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K25"/>
  <sheetViews>
    <sheetView workbookViewId="0">
      <selection activeCell="G18" sqref="G18"/>
    </sheetView>
  </sheetViews>
  <sheetFormatPr defaultRowHeight="13.5"/>
  <cols>
    <col min="1" max="1" width="2.25" style="459" customWidth="1"/>
    <col min="2" max="4" width="9" style="459"/>
    <col min="5" max="5" width="11.625" style="459" bestFit="1" customWidth="1"/>
    <col min="6" max="6" width="11.875" style="459" customWidth="1"/>
    <col min="7" max="7" width="15.5" style="459" bestFit="1" customWidth="1"/>
    <col min="8" max="8" width="19.875" style="459" bestFit="1" customWidth="1"/>
    <col min="9" max="10" width="15.25" style="459" bestFit="1" customWidth="1"/>
    <col min="11" max="11" width="13.125" style="459" customWidth="1"/>
    <col min="12" max="256" width="9" style="459"/>
    <col min="257" max="257" width="2.25" style="459" customWidth="1"/>
    <col min="258" max="260" width="9" style="459"/>
    <col min="261" max="261" width="11.625" style="459" bestFit="1" customWidth="1"/>
    <col min="262" max="262" width="11.875" style="459" customWidth="1"/>
    <col min="263" max="263" width="15.5" style="459" bestFit="1" customWidth="1"/>
    <col min="264" max="264" width="19.875" style="459" bestFit="1" customWidth="1"/>
    <col min="265" max="266" width="15.25" style="459" bestFit="1" customWidth="1"/>
    <col min="267" max="267" width="13.125" style="459" customWidth="1"/>
    <col min="268" max="512" width="9" style="459"/>
    <col min="513" max="513" width="2.25" style="459" customWidth="1"/>
    <col min="514" max="516" width="9" style="459"/>
    <col min="517" max="517" width="11.625" style="459" bestFit="1" customWidth="1"/>
    <col min="518" max="518" width="11.875" style="459" customWidth="1"/>
    <col min="519" max="519" width="15.5" style="459" bestFit="1" customWidth="1"/>
    <col min="520" max="520" width="19.875" style="459" bestFit="1" customWidth="1"/>
    <col min="521" max="522" width="15.25" style="459" bestFit="1" customWidth="1"/>
    <col min="523" max="523" width="13.125" style="459" customWidth="1"/>
    <col min="524" max="768" width="9" style="459"/>
    <col min="769" max="769" width="2.25" style="459" customWidth="1"/>
    <col min="770" max="772" width="9" style="459"/>
    <col min="773" max="773" width="11.625" style="459" bestFit="1" customWidth="1"/>
    <col min="774" max="774" width="11.875" style="459" customWidth="1"/>
    <col min="775" max="775" width="15.5" style="459" bestFit="1" customWidth="1"/>
    <col min="776" max="776" width="19.875" style="459" bestFit="1" customWidth="1"/>
    <col min="777" max="778" width="15.25" style="459" bestFit="1" customWidth="1"/>
    <col min="779" max="779" width="13.125" style="459" customWidth="1"/>
    <col min="780" max="1024" width="9" style="459"/>
    <col min="1025" max="1025" width="2.25" style="459" customWidth="1"/>
    <col min="1026" max="1028" width="9" style="459"/>
    <col min="1029" max="1029" width="11.625" style="459" bestFit="1" customWidth="1"/>
    <col min="1030" max="1030" width="11.875" style="459" customWidth="1"/>
    <col min="1031" max="1031" width="15.5" style="459" bestFit="1" customWidth="1"/>
    <col min="1032" max="1032" width="19.875" style="459" bestFit="1" customWidth="1"/>
    <col min="1033" max="1034" width="15.25" style="459" bestFit="1" customWidth="1"/>
    <col min="1035" max="1035" width="13.125" style="459" customWidth="1"/>
    <col min="1036" max="1280" width="9" style="459"/>
    <col min="1281" max="1281" width="2.25" style="459" customWidth="1"/>
    <col min="1282" max="1284" width="9" style="459"/>
    <col min="1285" max="1285" width="11.625" style="459" bestFit="1" customWidth="1"/>
    <col min="1286" max="1286" width="11.875" style="459" customWidth="1"/>
    <col min="1287" max="1287" width="15.5" style="459" bestFit="1" customWidth="1"/>
    <col min="1288" max="1288" width="19.875" style="459" bestFit="1" customWidth="1"/>
    <col min="1289" max="1290" width="15.25" style="459" bestFit="1" customWidth="1"/>
    <col min="1291" max="1291" width="13.125" style="459" customWidth="1"/>
    <col min="1292" max="1536" width="9" style="459"/>
    <col min="1537" max="1537" width="2.25" style="459" customWidth="1"/>
    <col min="1538" max="1540" width="9" style="459"/>
    <col min="1541" max="1541" width="11.625" style="459" bestFit="1" customWidth="1"/>
    <col min="1542" max="1542" width="11.875" style="459" customWidth="1"/>
    <col min="1543" max="1543" width="15.5" style="459" bestFit="1" customWidth="1"/>
    <col min="1544" max="1544" width="19.875" style="459" bestFit="1" customWidth="1"/>
    <col min="1545" max="1546" width="15.25" style="459" bestFit="1" customWidth="1"/>
    <col min="1547" max="1547" width="13.125" style="459" customWidth="1"/>
    <col min="1548" max="1792" width="9" style="459"/>
    <col min="1793" max="1793" width="2.25" style="459" customWidth="1"/>
    <col min="1794" max="1796" width="9" style="459"/>
    <col min="1797" max="1797" width="11.625" style="459" bestFit="1" customWidth="1"/>
    <col min="1798" max="1798" width="11.875" style="459" customWidth="1"/>
    <col min="1799" max="1799" width="15.5" style="459" bestFit="1" customWidth="1"/>
    <col min="1800" max="1800" width="19.875" style="459" bestFit="1" customWidth="1"/>
    <col min="1801" max="1802" width="15.25" style="459" bestFit="1" customWidth="1"/>
    <col min="1803" max="1803" width="13.125" style="459" customWidth="1"/>
    <col min="1804" max="2048" width="9" style="459"/>
    <col min="2049" max="2049" width="2.25" style="459" customWidth="1"/>
    <col min="2050" max="2052" width="9" style="459"/>
    <col min="2053" max="2053" width="11.625" style="459" bestFit="1" customWidth="1"/>
    <col min="2054" max="2054" width="11.875" style="459" customWidth="1"/>
    <col min="2055" max="2055" width="15.5" style="459" bestFit="1" customWidth="1"/>
    <col min="2056" max="2056" width="19.875" style="459" bestFit="1" customWidth="1"/>
    <col min="2057" max="2058" width="15.25" style="459" bestFit="1" customWidth="1"/>
    <col min="2059" max="2059" width="13.125" style="459" customWidth="1"/>
    <col min="2060" max="2304" width="9" style="459"/>
    <col min="2305" max="2305" width="2.25" style="459" customWidth="1"/>
    <col min="2306" max="2308" width="9" style="459"/>
    <col min="2309" max="2309" width="11.625" style="459" bestFit="1" customWidth="1"/>
    <col min="2310" max="2310" width="11.875" style="459" customWidth="1"/>
    <col min="2311" max="2311" width="15.5" style="459" bestFit="1" customWidth="1"/>
    <col min="2312" max="2312" width="19.875" style="459" bestFit="1" customWidth="1"/>
    <col min="2313" max="2314" width="15.25" style="459" bestFit="1" customWidth="1"/>
    <col min="2315" max="2315" width="13.125" style="459" customWidth="1"/>
    <col min="2316" max="2560" width="9" style="459"/>
    <col min="2561" max="2561" width="2.25" style="459" customWidth="1"/>
    <col min="2562" max="2564" width="9" style="459"/>
    <col min="2565" max="2565" width="11.625" style="459" bestFit="1" customWidth="1"/>
    <col min="2566" max="2566" width="11.875" style="459" customWidth="1"/>
    <col min="2567" max="2567" width="15.5" style="459" bestFit="1" customWidth="1"/>
    <col min="2568" max="2568" width="19.875" style="459" bestFit="1" customWidth="1"/>
    <col min="2569" max="2570" width="15.25" style="459" bestFit="1" customWidth="1"/>
    <col min="2571" max="2571" width="13.125" style="459" customWidth="1"/>
    <col min="2572" max="2816" width="9" style="459"/>
    <col min="2817" max="2817" width="2.25" style="459" customWidth="1"/>
    <col min="2818" max="2820" width="9" style="459"/>
    <col min="2821" max="2821" width="11.625" style="459" bestFit="1" customWidth="1"/>
    <col min="2822" max="2822" width="11.875" style="459" customWidth="1"/>
    <col min="2823" max="2823" width="15.5" style="459" bestFit="1" customWidth="1"/>
    <col min="2824" max="2824" width="19.875" style="459" bestFit="1" customWidth="1"/>
    <col min="2825" max="2826" width="15.25" style="459" bestFit="1" customWidth="1"/>
    <col min="2827" max="2827" width="13.125" style="459" customWidth="1"/>
    <col min="2828" max="3072" width="9" style="459"/>
    <col min="3073" max="3073" width="2.25" style="459" customWidth="1"/>
    <col min="3074" max="3076" width="9" style="459"/>
    <col min="3077" max="3077" width="11.625" style="459" bestFit="1" customWidth="1"/>
    <col min="3078" max="3078" width="11.875" style="459" customWidth="1"/>
    <col min="3079" max="3079" width="15.5" style="459" bestFit="1" customWidth="1"/>
    <col min="3080" max="3080" width="19.875" style="459" bestFit="1" customWidth="1"/>
    <col min="3081" max="3082" width="15.25" style="459" bestFit="1" customWidth="1"/>
    <col min="3083" max="3083" width="13.125" style="459" customWidth="1"/>
    <col min="3084" max="3328" width="9" style="459"/>
    <col min="3329" max="3329" width="2.25" style="459" customWidth="1"/>
    <col min="3330" max="3332" width="9" style="459"/>
    <col min="3333" max="3333" width="11.625" style="459" bestFit="1" customWidth="1"/>
    <col min="3334" max="3334" width="11.875" style="459" customWidth="1"/>
    <col min="3335" max="3335" width="15.5" style="459" bestFit="1" customWidth="1"/>
    <col min="3336" max="3336" width="19.875" style="459" bestFit="1" customWidth="1"/>
    <col min="3337" max="3338" width="15.25" style="459" bestFit="1" customWidth="1"/>
    <col min="3339" max="3339" width="13.125" style="459" customWidth="1"/>
    <col min="3340" max="3584" width="9" style="459"/>
    <col min="3585" max="3585" width="2.25" style="459" customWidth="1"/>
    <col min="3586" max="3588" width="9" style="459"/>
    <col min="3589" max="3589" width="11.625" style="459" bestFit="1" customWidth="1"/>
    <col min="3590" max="3590" width="11.875" style="459" customWidth="1"/>
    <col min="3591" max="3591" width="15.5" style="459" bestFit="1" customWidth="1"/>
    <col min="3592" max="3592" width="19.875" style="459" bestFit="1" customWidth="1"/>
    <col min="3593" max="3594" width="15.25" style="459" bestFit="1" customWidth="1"/>
    <col min="3595" max="3595" width="13.125" style="459" customWidth="1"/>
    <col min="3596" max="3840" width="9" style="459"/>
    <col min="3841" max="3841" width="2.25" style="459" customWidth="1"/>
    <col min="3842" max="3844" width="9" style="459"/>
    <col min="3845" max="3845" width="11.625" style="459" bestFit="1" customWidth="1"/>
    <col min="3846" max="3846" width="11.875" style="459" customWidth="1"/>
    <col min="3847" max="3847" width="15.5" style="459" bestFit="1" customWidth="1"/>
    <col min="3848" max="3848" width="19.875" style="459" bestFit="1" customWidth="1"/>
    <col min="3849" max="3850" width="15.25" style="459" bestFit="1" customWidth="1"/>
    <col min="3851" max="3851" width="13.125" style="459" customWidth="1"/>
    <col min="3852" max="4096" width="9" style="459"/>
    <col min="4097" max="4097" width="2.25" style="459" customWidth="1"/>
    <col min="4098" max="4100" width="9" style="459"/>
    <col min="4101" max="4101" width="11.625" style="459" bestFit="1" customWidth="1"/>
    <col min="4102" max="4102" width="11.875" style="459" customWidth="1"/>
    <col min="4103" max="4103" width="15.5" style="459" bestFit="1" customWidth="1"/>
    <col min="4104" max="4104" width="19.875" style="459" bestFit="1" customWidth="1"/>
    <col min="4105" max="4106" width="15.25" style="459" bestFit="1" customWidth="1"/>
    <col min="4107" max="4107" width="13.125" style="459" customWidth="1"/>
    <col min="4108" max="4352" width="9" style="459"/>
    <col min="4353" max="4353" width="2.25" style="459" customWidth="1"/>
    <col min="4354" max="4356" width="9" style="459"/>
    <col min="4357" max="4357" width="11.625" style="459" bestFit="1" customWidth="1"/>
    <col min="4358" max="4358" width="11.875" style="459" customWidth="1"/>
    <col min="4359" max="4359" width="15.5" style="459" bestFit="1" customWidth="1"/>
    <col min="4360" max="4360" width="19.875" style="459" bestFit="1" customWidth="1"/>
    <col min="4361" max="4362" width="15.25" style="459" bestFit="1" customWidth="1"/>
    <col min="4363" max="4363" width="13.125" style="459" customWidth="1"/>
    <col min="4364" max="4608" width="9" style="459"/>
    <col min="4609" max="4609" width="2.25" style="459" customWidth="1"/>
    <col min="4610" max="4612" width="9" style="459"/>
    <col min="4613" max="4613" width="11.625" style="459" bestFit="1" customWidth="1"/>
    <col min="4614" max="4614" width="11.875" style="459" customWidth="1"/>
    <col min="4615" max="4615" width="15.5" style="459" bestFit="1" customWidth="1"/>
    <col min="4616" max="4616" width="19.875" style="459" bestFit="1" customWidth="1"/>
    <col min="4617" max="4618" width="15.25" style="459" bestFit="1" customWidth="1"/>
    <col min="4619" max="4619" width="13.125" style="459" customWidth="1"/>
    <col min="4620" max="4864" width="9" style="459"/>
    <col min="4865" max="4865" width="2.25" style="459" customWidth="1"/>
    <col min="4866" max="4868" width="9" style="459"/>
    <col min="4869" max="4869" width="11.625" style="459" bestFit="1" customWidth="1"/>
    <col min="4870" max="4870" width="11.875" style="459" customWidth="1"/>
    <col min="4871" max="4871" width="15.5" style="459" bestFit="1" customWidth="1"/>
    <col min="4872" max="4872" width="19.875" style="459" bestFit="1" customWidth="1"/>
    <col min="4873" max="4874" width="15.25" style="459" bestFit="1" customWidth="1"/>
    <col min="4875" max="4875" width="13.125" style="459" customWidth="1"/>
    <col min="4876" max="5120" width="9" style="459"/>
    <col min="5121" max="5121" width="2.25" style="459" customWidth="1"/>
    <col min="5122" max="5124" width="9" style="459"/>
    <col min="5125" max="5125" width="11.625" style="459" bestFit="1" customWidth="1"/>
    <col min="5126" max="5126" width="11.875" style="459" customWidth="1"/>
    <col min="5127" max="5127" width="15.5" style="459" bestFit="1" customWidth="1"/>
    <col min="5128" max="5128" width="19.875" style="459" bestFit="1" customWidth="1"/>
    <col min="5129" max="5130" width="15.25" style="459" bestFit="1" customWidth="1"/>
    <col min="5131" max="5131" width="13.125" style="459" customWidth="1"/>
    <col min="5132" max="5376" width="9" style="459"/>
    <col min="5377" max="5377" width="2.25" style="459" customWidth="1"/>
    <col min="5378" max="5380" width="9" style="459"/>
    <col min="5381" max="5381" width="11.625" style="459" bestFit="1" customWidth="1"/>
    <col min="5382" max="5382" width="11.875" style="459" customWidth="1"/>
    <col min="5383" max="5383" width="15.5" style="459" bestFit="1" customWidth="1"/>
    <col min="5384" max="5384" width="19.875" style="459" bestFit="1" customWidth="1"/>
    <col min="5385" max="5386" width="15.25" style="459" bestFit="1" customWidth="1"/>
    <col min="5387" max="5387" width="13.125" style="459" customWidth="1"/>
    <col min="5388" max="5632" width="9" style="459"/>
    <col min="5633" max="5633" width="2.25" style="459" customWidth="1"/>
    <col min="5634" max="5636" width="9" style="459"/>
    <col min="5637" max="5637" width="11.625" style="459" bestFit="1" customWidth="1"/>
    <col min="5638" max="5638" width="11.875" style="459" customWidth="1"/>
    <col min="5639" max="5639" width="15.5" style="459" bestFit="1" customWidth="1"/>
    <col min="5640" max="5640" width="19.875" style="459" bestFit="1" customWidth="1"/>
    <col min="5641" max="5642" width="15.25" style="459" bestFit="1" customWidth="1"/>
    <col min="5643" max="5643" width="13.125" style="459" customWidth="1"/>
    <col min="5644" max="5888" width="9" style="459"/>
    <col min="5889" max="5889" width="2.25" style="459" customWidth="1"/>
    <col min="5890" max="5892" width="9" style="459"/>
    <col min="5893" max="5893" width="11.625" style="459" bestFit="1" customWidth="1"/>
    <col min="5894" max="5894" width="11.875" style="459" customWidth="1"/>
    <col min="5895" max="5895" width="15.5" style="459" bestFit="1" customWidth="1"/>
    <col min="5896" max="5896" width="19.875" style="459" bestFit="1" customWidth="1"/>
    <col min="5897" max="5898" width="15.25" style="459" bestFit="1" customWidth="1"/>
    <col min="5899" max="5899" width="13.125" style="459" customWidth="1"/>
    <col min="5900" max="6144" width="9" style="459"/>
    <col min="6145" max="6145" width="2.25" style="459" customWidth="1"/>
    <col min="6146" max="6148" width="9" style="459"/>
    <col min="6149" max="6149" width="11.625" style="459" bestFit="1" customWidth="1"/>
    <col min="6150" max="6150" width="11.875" style="459" customWidth="1"/>
    <col min="6151" max="6151" width="15.5" style="459" bestFit="1" customWidth="1"/>
    <col min="6152" max="6152" width="19.875" style="459" bestFit="1" customWidth="1"/>
    <col min="6153" max="6154" width="15.25" style="459" bestFit="1" customWidth="1"/>
    <col min="6155" max="6155" width="13.125" style="459" customWidth="1"/>
    <col min="6156" max="6400" width="9" style="459"/>
    <col min="6401" max="6401" width="2.25" style="459" customWidth="1"/>
    <col min="6402" max="6404" width="9" style="459"/>
    <col min="6405" max="6405" width="11.625" style="459" bestFit="1" customWidth="1"/>
    <col min="6406" max="6406" width="11.875" style="459" customWidth="1"/>
    <col min="6407" max="6407" width="15.5" style="459" bestFit="1" customWidth="1"/>
    <col min="6408" max="6408" width="19.875" style="459" bestFit="1" customWidth="1"/>
    <col min="6409" max="6410" width="15.25" style="459" bestFit="1" customWidth="1"/>
    <col min="6411" max="6411" width="13.125" style="459" customWidth="1"/>
    <col min="6412" max="6656" width="9" style="459"/>
    <col min="6657" max="6657" width="2.25" style="459" customWidth="1"/>
    <col min="6658" max="6660" width="9" style="459"/>
    <col min="6661" max="6661" width="11.625" style="459" bestFit="1" customWidth="1"/>
    <col min="6662" max="6662" width="11.875" style="459" customWidth="1"/>
    <col min="6663" max="6663" width="15.5" style="459" bestFit="1" customWidth="1"/>
    <col min="6664" max="6664" width="19.875" style="459" bestFit="1" customWidth="1"/>
    <col min="6665" max="6666" width="15.25" style="459" bestFit="1" customWidth="1"/>
    <col min="6667" max="6667" width="13.125" style="459" customWidth="1"/>
    <col min="6668" max="6912" width="9" style="459"/>
    <col min="6913" max="6913" width="2.25" style="459" customWidth="1"/>
    <col min="6914" max="6916" width="9" style="459"/>
    <col min="6917" max="6917" width="11.625" style="459" bestFit="1" customWidth="1"/>
    <col min="6918" max="6918" width="11.875" style="459" customWidth="1"/>
    <col min="6919" max="6919" width="15.5" style="459" bestFit="1" customWidth="1"/>
    <col min="6920" max="6920" width="19.875" style="459" bestFit="1" customWidth="1"/>
    <col min="6921" max="6922" width="15.25" style="459" bestFit="1" customWidth="1"/>
    <col min="6923" max="6923" width="13.125" style="459" customWidth="1"/>
    <col min="6924" max="7168" width="9" style="459"/>
    <col min="7169" max="7169" width="2.25" style="459" customWidth="1"/>
    <col min="7170" max="7172" width="9" style="459"/>
    <col min="7173" max="7173" width="11.625" style="459" bestFit="1" customWidth="1"/>
    <col min="7174" max="7174" width="11.875" style="459" customWidth="1"/>
    <col min="7175" max="7175" width="15.5" style="459" bestFit="1" customWidth="1"/>
    <col min="7176" max="7176" width="19.875" style="459" bestFit="1" customWidth="1"/>
    <col min="7177" max="7178" width="15.25" style="459" bestFit="1" customWidth="1"/>
    <col min="7179" max="7179" width="13.125" style="459" customWidth="1"/>
    <col min="7180" max="7424" width="9" style="459"/>
    <col min="7425" max="7425" width="2.25" style="459" customWidth="1"/>
    <col min="7426" max="7428" width="9" style="459"/>
    <col min="7429" max="7429" width="11.625" style="459" bestFit="1" customWidth="1"/>
    <col min="7430" max="7430" width="11.875" style="459" customWidth="1"/>
    <col min="7431" max="7431" width="15.5" style="459" bestFit="1" customWidth="1"/>
    <col min="7432" max="7432" width="19.875" style="459" bestFit="1" customWidth="1"/>
    <col min="7433" max="7434" width="15.25" style="459" bestFit="1" customWidth="1"/>
    <col min="7435" max="7435" width="13.125" style="459" customWidth="1"/>
    <col min="7436" max="7680" width="9" style="459"/>
    <col min="7681" max="7681" width="2.25" style="459" customWidth="1"/>
    <col min="7682" max="7684" width="9" style="459"/>
    <col min="7685" max="7685" width="11.625" style="459" bestFit="1" customWidth="1"/>
    <col min="7686" max="7686" width="11.875" style="459" customWidth="1"/>
    <col min="7687" max="7687" width="15.5" style="459" bestFit="1" customWidth="1"/>
    <col min="7688" max="7688" width="19.875" style="459" bestFit="1" customWidth="1"/>
    <col min="7689" max="7690" width="15.25" style="459" bestFit="1" customWidth="1"/>
    <col min="7691" max="7691" width="13.125" style="459" customWidth="1"/>
    <col min="7692" max="7936" width="9" style="459"/>
    <col min="7937" max="7937" width="2.25" style="459" customWidth="1"/>
    <col min="7938" max="7940" width="9" style="459"/>
    <col min="7941" max="7941" width="11.625" style="459" bestFit="1" customWidth="1"/>
    <col min="7942" max="7942" width="11.875" style="459" customWidth="1"/>
    <col min="7943" max="7943" width="15.5" style="459" bestFit="1" customWidth="1"/>
    <col min="7944" max="7944" width="19.875" style="459" bestFit="1" customWidth="1"/>
    <col min="7945" max="7946" width="15.25" style="459" bestFit="1" customWidth="1"/>
    <col min="7947" max="7947" width="13.125" style="459" customWidth="1"/>
    <col min="7948" max="8192" width="9" style="459"/>
    <col min="8193" max="8193" width="2.25" style="459" customWidth="1"/>
    <col min="8194" max="8196" width="9" style="459"/>
    <col min="8197" max="8197" width="11.625" style="459" bestFit="1" customWidth="1"/>
    <col min="8198" max="8198" width="11.875" style="459" customWidth="1"/>
    <col min="8199" max="8199" width="15.5" style="459" bestFit="1" customWidth="1"/>
    <col min="8200" max="8200" width="19.875" style="459" bestFit="1" customWidth="1"/>
    <col min="8201" max="8202" width="15.25" style="459" bestFit="1" customWidth="1"/>
    <col min="8203" max="8203" width="13.125" style="459" customWidth="1"/>
    <col min="8204" max="8448" width="9" style="459"/>
    <col min="8449" max="8449" width="2.25" style="459" customWidth="1"/>
    <col min="8450" max="8452" width="9" style="459"/>
    <col min="8453" max="8453" width="11.625" style="459" bestFit="1" customWidth="1"/>
    <col min="8454" max="8454" width="11.875" style="459" customWidth="1"/>
    <col min="8455" max="8455" width="15.5" style="459" bestFit="1" customWidth="1"/>
    <col min="8456" max="8456" width="19.875" style="459" bestFit="1" customWidth="1"/>
    <col min="8457" max="8458" width="15.25" style="459" bestFit="1" customWidth="1"/>
    <col min="8459" max="8459" width="13.125" style="459" customWidth="1"/>
    <col min="8460" max="8704" width="9" style="459"/>
    <col min="8705" max="8705" width="2.25" style="459" customWidth="1"/>
    <col min="8706" max="8708" width="9" style="459"/>
    <col min="8709" max="8709" width="11.625" style="459" bestFit="1" customWidth="1"/>
    <col min="8710" max="8710" width="11.875" style="459" customWidth="1"/>
    <col min="8711" max="8711" width="15.5" style="459" bestFit="1" customWidth="1"/>
    <col min="8712" max="8712" width="19.875" style="459" bestFit="1" customWidth="1"/>
    <col min="8713" max="8714" width="15.25" style="459" bestFit="1" customWidth="1"/>
    <col min="8715" max="8715" width="13.125" style="459" customWidth="1"/>
    <col min="8716" max="8960" width="9" style="459"/>
    <col min="8961" max="8961" width="2.25" style="459" customWidth="1"/>
    <col min="8962" max="8964" width="9" style="459"/>
    <col min="8965" max="8965" width="11.625" style="459" bestFit="1" customWidth="1"/>
    <col min="8966" max="8966" width="11.875" style="459" customWidth="1"/>
    <col min="8967" max="8967" width="15.5" style="459" bestFit="1" customWidth="1"/>
    <col min="8968" max="8968" width="19.875" style="459" bestFit="1" customWidth="1"/>
    <col min="8969" max="8970" width="15.25" style="459" bestFit="1" customWidth="1"/>
    <col min="8971" max="8971" width="13.125" style="459" customWidth="1"/>
    <col min="8972" max="9216" width="9" style="459"/>
    <col min="9217" max="9217" width="2.25" style="459" customWidth="1"/>
    <col min="9218" max="9220" width="9" style="459"/>
    <col min="9221" max="9221" width="11.625" style="459" bestFit="1" customWidth="1"/>
    <col min="9222" max="9222" width="11.875" style="459" customWidth="1"/>
    <col min="9223" max="9223" width="15.5" style="459" bestFit="1" customWidth="1"/>
    <col min="9224" max="9224" width="19.875" style="459" bestFit="1" customWidth="1"/>
    <col min="9225" max="9226" width="15.25" style="459" bestFit="1" customWidth="1"/>
    <col min="9227" max="9227" width="13.125" style="459" customWidth="1"/>
    <col min="9228" max="9472" width="9" style="459"/>
    <col min="9473" max="9473" width="2.25" style="459" customWidth="1"/>
    <col min="9474" max="9476" width="9" style="459"/>
    <col min="9477" max="9477" width="11.625" style="459" bestFit="1" customWidth="1"/>
    <col min="9478" max="9478" width="11.875" style="459" customWidth="1"/>
    <col min="9479" max="9479" width="15.5" style="459" bestFit="1" customWidth="1"/>
    <col min="9480" max="9480" width="19.875" style="459" bestFit="1" customWidth="1"/>
    <col min="9481" max="9482" width="15.25" style="459" bestFit="1" customWidth="1"/>
    <col min="9483" max="9483" width="13.125" style="459" customWidth="1"/>
    <col min="9484" max="9728" width="9" style="459"/>
    <col min="9729" max="9729" width="2.25" style="459" customWidth="1"/>
    <col min="9730" max="9732" width="9" style="459"/>
    <col min="9733" max="9733" width="11.625" style="459" bestFit="1" customWidth="1"/>
    <col min="9734" max="9734" width="11.875" style="459" customWidth="1"/>
    <col min="9735" max="9735" width="15.5" style="459" bestFit="1" customWidth="1"/>
    <col min="9736" max="9736" width="19.875" style="459" bestFit="1" customWidth="1"/>
    <col min="9737" max="9738" width="15.25" style="459" bestFit="1" customWidth="1"/>
    <col min="9739" max="9739" width="13.125" style="459" customWidth="1"/>
    <col min="9740" max="9984" width="9" style="459"/>
    <col min="9985" max="9985" width="2.25" style="459" customWidth="1"/>
    <col min="9986" max="9988" width="9" style="459"/>
    <col min="9989" max="9989" width="11.625" style="459" bestFit="1" customWidth="1"/>
    <col min="9990" max="9990" width="11.875" style="459" customWidth="1"/>
    <col min="9991" max="9991" width="15.5" style="459" bestFit="1" customWidth="1"/>
    <col min="9992" max="9992" width="19.875" style="459" bestFit="1" customWidth="1"/>
    <col min="9993" max="9994" width="15.25" style="459" bestFit="1" customWidth="1"/>
    <col min="9995" max="9995" width="13.125" style="459" customWidth="1"/>
    <col min="9996" max="10240" width="9" style="459"/>
    <col min="10241" max="10241" width="2.25" style="459" customWidth="1"/>
    <col min="10242" max="10244" width="9" style="459"/>
    <col min="10245" max="10245" width="11.625" style="459" bestFit="1" customWidth="1"/>
    <col min="10246" max="10246" width="11.875" style="459" customWidth="1"/>
    <col min="10247" max="10247" width="15.5" style="459" bestFit="1" customWidth="1"/>
    <col min="10248" max="10248" width="19.875" style="459" bestFit="1" customWidth="1"/>
    <col min="10249" max="10250" width="15.25" style="459" bestFit="1" customWidth="1"/>
    <col min="10251" max="10251" width="13.125" style="459" customWidth="1"/>
    <col min="10252" max="10496" width="9" style="459"/>
    <col min="10497" max="10497" width="2.25" style="459" customWidth="1"/>
    <col min="10498" max="10500" width="9" style="459"/>
    <col min="10501" max="10501" width="11.625" style="459" bestFit="1" customWidth="1"/>
    <col min="10502" max="10502" width="11.875" style="459" customWidth="1"/>
    <col min="10503" max="10503" width="15.5" style="459" bestFit="1" customWidth="1"/>
    <col min="10504" max="10504" width="19.875" style="459" bestFit="1" customWidth="1"/>
    <col min="10505" max="10506" width="15.25" style="459" bestFit="1" customWidth="1"/>
    <col min="10507" max="10507" width="13.125" style="459" customWidth="1"/>
    <col min="10508" max="10752" width="9" style="459"/>
    <col min="10753" max="10753" width="2.25" style="459" customWidth="1"/>
    <col min="10754" max="10756" width="9" style="459"/>
    <col min="10757" max="10757" width="11.625" style="459" bestFit="1" customWidth="1"/>
    <col min="10758" max="10758" width="11.875" style="459" customWidth="1"/>
    <col min="10759" max="10759" width="15.5" style="459" bestFit="1" customWidth="1"/>
    <col min="10760" max="10760" width="19.875" style="459" bestFit="1" customWidth="1"/>
    <col min="10761" max="10762" width="15.25" style="459" bestFit="1" customWidth="1"/>
    <col min="10763" max="10763" width="13.125" style="459" customWidth="1"/>
    <col min="10764" max="11008" width="9" style="459"/>
    <col min="11009" max="11009" width="2.25" style="459" customWidth="1"/>
    <col min="11010" max="11012" width="9" style="459"/>
    <col min="11013" max="11013" width="11.625" style="459" bestFit="1" customWidth="1"/>
    <col min="11014" max="11014" width="11.875" style="459" customWidth="1"/>
    <col min="11015" max="11015" width="15.5" style="459" bestFit="1" customWidth="1"/>
    <col min="11016" max="11016" width="19.875" style="459" bestFit="1" customWidth="1"/>
    <col min="11017" max="11018" width="15.25" style="459" bestFit="1" customWidth="1"/>
    <col min="11019" max="11019" width="13.125" style="459" customWidth="1"/>
    <col min="11020" max="11264" width="9" style="459"/>
    <col min="11265" max="11265" width="2.25" style="459" customWidth="1"/>
    <col min="11266" max="11268" width="9" style="459"/>
    <col min="11269" max="11269" width="11.625" style="459" bestFit="1" customWidth="1"/>
    <col min="11270" max="11270" width="11.875" style="459" customWidth="1"/>
    <col min="11271" max="11271" width="15.5" style="459" bestFit="1" customWidth="1"/>
    <col min="11272" max="11272" width="19.875" style="459" bestFit="1" customWidth="1"/>
    <col min="11273" max="11274" width="15.25" style="459" bestFit="1" customWidth="1"/>
    <col min="11275" max="11275" width="13.125" style="459" customWidth="1"/>
    <col min="11276" max="11520" width="9" style="459"/>
    <col min="11521" max="11521" width="2.25" style="459" customWidth="1"/>
    <col min="11522" max="11524" width="9" style="459"/>
    <col min="11525" max="11525" width="11.625" style="459" bestFit="1" customWidth="1"/>
    <col min="11526" max="11526" width="11.875" style="459" customWidth="1"/>
    <col min="11527" max="11527" width="15.5" style="459" bestFit="1" customWidth="1"/>
    <col min="11528" max="11528" width="19.875" style="459" bestFit="1" customWidth="1"/>
    <col min="11529" max="11530" width="15.25" style="459" bestFit="1" customWidth="1"/>
    <col min="11531" max="11531" width="13.125" style="459" customWidth="1"/>
    <col min="11532" max="11776" width="9" style="459"/>
    <col min="11777" max="11777" width="2.25" style="459" customWidth="1"/>
    <col min="11778" max="11780" width="9" style="459"/>
    <col min="11781" max="11781" width="11.625" style="459" bestFit="1" customWidth="1"/>
    <col min="11782" max="11782" width="11.875" style="459" customWidth="1"/>
    <col min="11783" max="11783" width="15.5" style="459" bestFit="1" customWidth="1"/>
    <col min="11784" max="11784" width="19.875" style="459" bestFit="1" customWidth="1"/>
    <col min="11785" max="11786" width="15.25" style="459" bestFit="1" customWidth="1"/>
    <col min="11787" max="11787" width="13.125" style="459" customWidth="1"/>
    <col min="11788" max="12032" width="9" style="459"/>
    <col min="12033" max="12033" width="2.25" style="459" customWidth="1"/>
    <col min="12034" max="12036" width="9" style="459"/>
    <col min="12037" max="12037" width="11.625" style="459" bestFit="1" customWidth="1"/>
    <col min="12038" max="12038" width="11.875" style="459" customWidth="1"/>
    <col min="12039" max="12039" width="15.5" style="459" bestFit="1" customWidth="1"/>
    <col min="12040" max="12040" width="19.875" style="459" bestFit="1" customWidth="1"/>
    <col min="12041" max="12042" width="15.25" style="459" bestFit="1" customWidth="1"/>
    <col min="12043" max="12043" width="13.125" style="459" customWidth="1"/>
    <col min="12044" max="12288" width="9" style="459"/>
    <col min="12289" max="12289" width="2.25" style="459" customWidth="1"/>
    <col min="12290" max="12292" width="9" style="459"/>
    <col min="12293" max="12293" width="11.625" style="459" bestFit="1" customWidth="1"/>
    <col min="12294" max="12294" width="11.875" style="459" customWidth="1"/>
    <col min="12295" max="12295" width="15.5" style="459" bestFit="1" customWidth="1"/>
    <col min="12296" max="12296" width="19.875" style="459" bestFit="1" customWidth="1"/>
    <col min="12297" max="12298" width="15.25" style="459" bestFit="1" customWidth="1"/>
    <col min="12299" max="12299" width="13.125" style="459" customWidth="1"/>
    <col min="12300" max="12544" width="9" style="459"/>
    <col min="12545" max="12545" width="2.25" style="459" customWidth="1"/>
    <col min="12546" max="12548" width="9" style="459"/>
    <col min="12549" max="12549" width="11.625" style="459" bestFit="1" customWidth="1"/>
    <col min="12550" max="12550" width="11.875" style="459" customWidth="1"/>
    <col min="12551" max="12551" width="15.5" style="459" bestFit="1" customWidth="1"/>
    <col min="12552" max="12552" width="19.875" style="459" bestFit="1" customWidth="1"/>
    <col min="12553" max="12554" width="15.25" style="459" bestFit="1" customWidth="1"/>
    <col min="12555" max="12555" width="13.125" style="459" customWidth="1"/>
    <col min="12556" max="12800" width="9" style="459"/>
    <col min="12801" max="12801" width="2.25" style="459" customWidth="1"/>
    <col min="12802" max="12804" width="9" style="459"/>
    <col min="12805" max="12805" width="11.625" style="459" bestFit="1" customWidth="1"/>
    <col min="12806" max="12806" width="11.875" style="459" customWidth="1"/>
    <col min="12807" max="12807" width="15.5" style="459" bestFit="1" customWidth="1"/>
    <col min="12808" max="12808" width="19.875" style="459" bestFit="1" customWidth="1"/>
    <col min="12809" max="12810" width="15.25" style="459" bestFit="1" customWidth="1"/>
    <col min="12811" max="12811" width="13.125" style="459" customWidth="1"/>
    <col min="12812" max="13056" width="9" style="459"/>
    <col min="13057" max="13057" width="2.25" style="459" customWidth="1"/>
    <col min="13058" max="13060" width="9" style="459"/>
    <col min="13061" max="13061" width="11.625" style="459" bestFit="1" customWidth="1"/>
    <col min="13062" max="13062" width="11.875" style="459" customWidth="1"/>
    <col min="13063" max="13063" width="15.5" style="459" bestFit="1" customWidth="1"/>
    <col min="13064" max="13064" width="19.875" style="459" bestFit="1" customWidth="1"/>
    <col min="13065" max="13066" width="15.25" style="459" bestFit="1" customWidth="1"/>
    <col min="13067" max="13067" width="13.125" style="459" customWidth="1"/>
    <col min="13068" max="13312" width="9" style="459"/>
    <col min="13313" max="13313" width="2.25" style="459" customWidth="1"/>
    <col min="13314" max="13316" width="9" style="459"/>
    <col min="13317" max="13317" width="11.625" style="459" bestFit="1" customWidth="1"/>
    <col min="13318" max="13318" width="11.875" style="459" customWidth="1"/>
    <col min="13319" max="13319" width="15.5" style="459" bestFit="1" customWidth="1"/>
    <col min="13320" max="13320" width="19.875" style="459" bestFit="1" customWidth="1"/>
    <col min="13321" max="13322" width="15.25" style="459" bestFit="1" customWidth="1"/>
    <col min="13323" max="13323" width="13.125" style="459" customWidth="1"/>
    <col min="13324" max="13568" width="9" style="459"/>
    <col min="13569" max="13569" width="2.25" style="459" customWidth="1"/>
    <col min="13570" max="13572" width="9" style="459"/>
    <col min="13573" max="13573" width="11.625" style="459" bestFit="1" customWidth="1"/>
    <col min="13574" max="13574" width="11.875" style="459" customWidth="1"/>
    <col min="13575" max="13575" width="15.5" style="459" bestFit="1" customWidth="1"/>
    <col min="13576" max="13576" width="19.875" style="459" bestFit="1" customWidth="1"/>
    <col min="13577" max="13578" width="15.25" style="459" bestFit="1" customWidth="1"/>
    <col min="13579" max="13579" width="13.125" style="459" customWidth="1"/>
    <col min="13580" max="13824" width="9" style="459"/>
    <col min="13825" max="13825" width="2.25" style="459" customWidth="1"/>
    <col min="13826" max="13828" width="9" style="459"/>
    <col min="13829" max="13829" width="11.625" style="459" bestFit="1" customWidth="1"/>
    <col min="13830" max="13830" width="11.875" style="459" customWidth="1"/>
    <col min="13831" max="13831" width="15.5" style="459" bestFit="1" customWidth="1"/>
    <col min="13832" max="13832" width="19.875" style="459" bestFit="1" customWidth="1"/>
    <col min="13833" max="13834" width="15.25" style="459" bestFit="1" customWidth="1"/>
    <col min="13835" max="13835" width="13.125" style="459" customWidth="1"/>
    <col min="13836" max="14080" width="9" style="459"/>
    <col min="14081" max="14081" width="2.25" style="459" customWidth="1"/>
    <col min="14082" max="14084" width="9" style="459"/>
    <col min="14085" max="14085" width="11.625" style="459" bestFit="1" customWidth="1"/>
    <col min="14086" max="14086" width="11.875" style="459" customWidth="1"/>
    <col min="14087" max="14087" width="15.5" style="459" bestFit="1" customWidth="1"/>
    <col min="14088" max="14088" width="19.875" style="459" bestFit="1" customWidth="1"/>
    <col min="14089" max="14090" width="15.25" style="459" bestFit="1" customWidth="1"/>
    <col min="14091" max="14091" width="13.125" style="459" customWidth="1"/>
    <col min="14092" max="14336" width="9" style="459"/>
    <col min="14337" max="14337" width="2.25" style="459" customWidth="1"/>
    <col min="14338" max="14340" width="9" style="459"/>
    <col min="14341" max="14341" width="11.625" style="459" bestFit="1" customWidth="1"/>
    <col min="14342" max="14342" width="11.875" style="459" customWidth="1"/>
    <col min="14343" max="14343" width="15.5" style="459" bestFit="1" customWidth="1"/>
    <col min="14344" max="14344" width="19.875" style="459" bestFit="1" customWidth="1"/>
    <col min="14345" max="14346" width="15.25" style="459" bestFit="1" customWidth="1"/>
    <col min="14347" max="14347" width="13.125" style="459" customWidth="1"/>
    <col min="14348" max="14592" width="9" style="459"/>
    <col min="14593" max="14593" width="2.25" style="459" customWidth="1"/>
    <col min="14594" max="14596" width="9" style="459"/>
    <col min="14597" max="14597" width="11.625" style="459" bestFit="1" customWidth="1"/>
    <col min="14598" max="14598" width="11.875" style="459" customWidth="1"/>
    <col min="14599" max="14599" width="15.5" style="459" bestFit="1" customWidth="1"/>
    <col min="14600" max="14600" width="19.875" style="459" bestFit="1" customWidth="1"/>
    <col min="14601" max="14602" width="15.25" style="459" bestFit="1" customWidth="1"/>
    <col min="14603" max="14603" width="13.125" style="459" customWidth="1"/>
    <col min="14604" max="14848" width="9" style="459"/>
    <col min="14849" max="14849" width="2.25" style="459" customWidth="1"/>
    <col min="14850" max="14852" width="9" style="459"/>
    <col min="14853" max="14853" width="11.625" style="459" bestFit="1" customWidth="1"/>
    <col min="14854" max="14854" width="11.875" style="459" customWidth="1"/>
    <col min="14855" max="14855" width="15.5" style="459" bestFit="1" customWidth="1"/>
    <col min="14856" max="14856" width="19.875" style="459" bestFit="1" customWidth="1"/>
    <col min="14857" max="14858" width="15.25" style="459" bestFit="1" customWidth="1"/>
    <col min="14859" max="14859" width="13.125" style="459" customWidth="1"/>
    <col min="14860" max="15104" width="9" style="459"/>
    <col min="15105" max="15105" width="2.25" style="459" customWidth="1"/>
    <col min="15106" max="15108" width="9" style="459"/>
    <col min="15109" max="15109" width="11.625" style="459" bestFit="1" customWidth="1"/>
    <col min="15110" max="15110" width="11.875" style="459" customWidth="1"/>
    <col min="15111" max="15111" width="15.5" style="459" bestFit="1" customWidth="1"/>
    <col min="15112" max="15112" width="19.875" style="459" bestFit="1" customWidth="1"/>
    <col min="15113" max="15114" width="15.25" style="459" bestFit="1" customWidth="1"/>
    <col min="15115" max="15115" width="13.125" style="459" customWidth="1"/>
    <col min="15116" max="15360" width="9" style="459"/>
    <col min="15361" max="15361" width="2.25" style="459" customWidth="1"/>
    <col min="15362" max="15364" width="9" style="459"/>
    <col min="15365" max="15365" width="11.625" style="459" bestFit="1" customWidth="1"/>
    <col min="15366" max="15366" width="11.875" style="459" customWidth="1"/>
    <col min="15367" max="15367" width="15.5" style="459" bestFit="1" customWidth="1"/>
    <col min="15368" max="15368" width="19.875" style="459" bestFit="1" customWidth="1"/>
    <col min="15369" max="15370" width="15.25" style="459" bestFit="1" customWidth="1"/>
    <col min="15371" max="15371" width="13.125" style="459" customWidth="1"/>
    <col min="15372" max="15616" width="9" style="459"/>
    <col min="15617" max="15617" width="2.25" style="459" customWidth="1"/>
    <col min="15618" max="15620" width="9" style="459"/>
    <col min="15621" max="15621" width="11.625" style="459" bestFit="1" customWidth="1"/>
    <col min="15622" max="15622" width="11.875" style="459" customWidth="1"/>
    <col min="15623" max="15623" width="15.5" style="459" bestFit="1" customWidth="1"/>
    <col min="15624" max="15624" width="19.875" style="459" bestFit="1" customWidth="1"/>
    <col min="15625" max="15626" width="15.25" style="459" bestFit="1" customWidth="1"/>
    <col min="15627" max="15627" width="13.125" style="459" customWidth="1"/>
    <col min="15628" max="15872" width="9" style="459"/>
    <col min="15873" max="15873" width="2.25" style="459" customWidth="1"/>
    <col min="15874" max="15876" width="9" style="459"/>
    <col min="15877" max="15877" width="11.625" style="459" bestFit="1" customWidth="1"/>
    <col min="15878" max="15878" width="11.875" style="459" customWidth="1"/>
    <col min="15879" max="15879" width="15.5" style="459" bestFit="1" customWidth="1"/>
    <col min="15880" max="15880" width="19.875" style="459" bestFit="1" customWidth="1"/>
    <col min="15881" max="15882" width="15.25" style="459" bestFit="1" customWidth="1"/>
    <col min="15883" max="15883" width="13.125" style="459" customWidth="1"/>
    <col min="15884" max="16128" width="9" style="459"/>
    <col min="16129" max="16129" width="2.25" style="459" customWidth="1"/>
    <col min="16130" max="16132" width="9" style="459"/>
    <col min="16133" max="16133" width="11.625" style="459" bestFit="1" customWidth="1"/>
    <col min="16134" max="16134" width="11.875" style="459" customWidth="1"/>
    <col min="16135" max="16135" width="15.5" style="459" bestFit="1" customWidth="1"/>
    <col min="16136" max="16136" width="19.875" style="459" bestFit="1" customWidth="1"/>
    <col min="16137" max="16138" width="15.25" style="459" bestFit="1" customWidth="1"/>
    <col min="16139" max="16139" width="13.125" style="459" customWidth="1"/>
    <col min="16140" max="16384" width="9" style="459"/>
  </cols>
  <sheetData>
    <row r="2" spans="2:11" ht="22.5" customHeight="1">
      <c r="B2" s="547" t="s">
        <v>1288</v>
      </c>
      <c r="C2" s="547"/>
      <c r="D2" s="547"/>
      <c r="E2" s="547"/>
      <c r="F2" s="547"/>
      <c r="G2" s="547"/>
      <c r="H2" s="547"/>
      <c r="I2" s="547"/>
      <c r="J2" s="547"/>
    </row>
    <row r="4" spans="2:11" ht="20.25" customHeight="1" thickBot="1">
      <c r="B4" s="477" t="s">
        <v>1289</v>
      </c>
      <c r="C4" s="477" t="s">
        <v>1290</v>
      </c>
      <c r="D4" s="477" t="s">
        <v>1291</v>
      </c>
      <c r="E4" s="477" t="s">
        <v>1292</v>
      </c>
      <c r="F4" s="477" t="s">
        <v>1293</v>
      </c>
      <c r="G4" s="477" t="s">
        <v>1294</v>
      </c>
      <c r="H4" s="477" t="s">
        <v>1295</v>
      </c>
      <c r="I4" s="477" t="s">
        <v>1296</v>
      </c>
      <c r="J4" s="477" t="s">
        <v>1297</v>
      </c>
      <c r="K4" s="477" t="s">
        <v>1298</v>
      </c>
    </row>
    <row r="5" spans="2:11" ht="20.25" customHeight="1" thickTop="1">
      <c r="B5" s="506">
        <v>1</v>
      </c>
      <c r="C5" s="507">
        <v>56</v>
      </c>
      <c r="D5" s="508">
        <v>45</v>
      </c>
      <c r="E5" s="509">
        <v>123000</v>
      </c>
      <c r="F5" s="510">
        <v>123000</v>
      </c>
      <c r="G5" s="511">
        <v>123000000</v>
      </c>
      <c r="H5" s="512">
        <v>123000000000</v>
      </c>
      <c r="I5" s="513">
        <v>123.25</v>
      </c>
      <c r="J5" s="514">
        <v>0.2</v>
      </c>
      <c r="K5" s="515">
        <v>123200</v>
      </c>
    </row>
    <row r="6" spans="2:11" ht="20.25" customHeight="1">
      <c r="B6" s="506">
        <v>2</v>
      </c>
      <c r="C6" s="516">
        <v>40</v>
      </c>
      <c r="D6" s="517">
        <v>90</v>
      </c>
      <c r="E6" s="518">
        <v>230000</v>
      </c>
      <c r="F6" s="519">
        <v>230000</v>
      </c>
      <c r="G6" s="520">
        <v>230000000</v>
      </c>
      <c r="H6" s="521">
        <v>230000000000</v>
      </c>
      <c r="I6" s="522">
        <v>2.6539999999999999</v>
      </c>
      <c r="J6" s="523">
        <v>6.741573033707865E-2</v>
      </c>
      <c r="K6" s="524">
        <v>256300</v>
      </c>
    </row>
    <row r="7" spans="2:11" ht="20.25" customHeight="1">
      <c r="B7" s="506">
        <v>3</v>
      </c>
      <c r="C7" s="516">
        <v>45</v>
      </c>
      <c r="D7" s="517">
        <v>98</v>
      </c>
      <c r="E7" s="518">
        <v>254000</v>
      </c>
      <c r="F7" s="519">
        <v>254000</v>
      </c>
      <c r="G7" s="520">
        <v>254000000</v>
      </c>
      <c r="H7" s="521">
        <v>254000000000</v>
      </c>
      <c r="I7" s="522">
        <v>23.65</v>
      </c>
      <c r="J7" s="523">
        <v>0.21</v>
      </c>
      <c r="K7" s="515">
        <v>389400</v>
      </c>
    </row>
    <row r="8" spans="2:11" ht="20.25" customHeight="1">
      <c r="B8" s="506">
        <v>4</v>
      </c>
      <c r="C8" s="516">
        <v>34</v>
      </c>
      <c r="D8" s="517">
        <v>76</v>
      </c>
      <c r="E8" s="518">
        <v>236000</v>
      </c>
      <c r="F8" s="519">
        <v>236000</v>
      </c>
      <c r="G8" s="520">
        <v>236000000</v>
      </c>
      <c r="H8" s="521">
        <v>236000000000</v>
      </c>
      <c r="I8" s="522">
        <v>2.1</v>
      </c>
      <c r="J8" s="523">
        <v>2.7888446215139442E-2</v>
      </c>
      <c r="K8" s="524">
        <v>522500</v>
      </c>
    </row>
    <row r="9" spans="2:11" ht="20.25" customHeight="1">
      <c r="B9" s="506">
        <v>5</v>
      </c>
      <c r="C9" s="516">
        <v>56</v>
      </c>
      <c r="D9" s="517">
        <v>56</v>
      </c>
      <c r="E9" s="518">
        <v>123000</v>
      </c>
      <c r="F9" s="519">
        <v>123000</v>
      </c>
      <c r="G9" s="520">
        <v>123000000</v>
      </c>
      <c r="H9" s="521">
        <v>123000000000</v>
      </c>
      <c r="I9" s="522">
        <v>78.06</v>
      </c>
      <c r="J9" s="523">
        <v>1.2</v>
      </c>
      <c r="K9" s="515">
        <v>655600</v>
      </c>
    </row>
    <row r="11" spans="2:11" s="304" customFormat="1" ht="20.100000000000001" customHeight="1" thickBot="1">
      <c r="B11" s="477" t="s">
        <v>1299</v>
      </c>
      <c r="C11" s="477" t="s">
        <v>1300</v>
      </c>
      <c r="D11" s="477" t="s">
        <v>1301</v>
      </c>
      <c r="E11" s="477" t="s">
        <v>1302</v>
      </c>
      <c r="F11" s="477" t="s">
        <v>1303</v>
      </c>
      <c r="G11" s="477" t="s">
        <v>1304</v>
      </c>
      <c r="H11" s="477" t="s">
        <v>1305</v>
      </c>
      <c r="I11" s="477" t="s">
        <v>1306</v>
      </c>
      <c r="J11" s="477" t="s">
        <v>1307</v>
      </c>
      <c r="K11" s="477" t="s">
        <v>1308</v>
      </c>
    </row>
    <row r="12" spans="2:11" s="304" customFormat="1" ht="20.100000000000001" customHeight="1" thickTop="1">
      <c r="B12" s="308">
        <v>1</v>
      </c>
      <c r="C12" s="308">
        <v>56</v>
      </c>
      <c r="D12" s="308">
        <v>45</v>
      </c>
      <c r="E12" s="525">
        <v>123000</v>
      </c>
      <c r="F12" s="525">
        <v>123000</v>
      </c>
      <c r="G12" s="525">
        <v>123000000</v>
      </c>
      <c r="H12" s="525">
        <v>123000000000</v>
      </c>
      <c r="I12" s="308">
        <v>123.25</v>
      </c>
      <c r="J12" s="308">
        <v>0.2</v>
      </c>
      <c r="K12" s="526">
        <v>123200</v>
      </c>
    </row>
    <row r="13" spans="2:11" s="304" customFormat="1" ht="20.100000000000001" customHeight="1">
      <c r="B13" s="305">
        <v>2</v>
      </c>
      <c r="C13" s="305">
        <v>40</v>
      </c>
      <c r="D13" s="305">
        <v>90</v>
      </c>
      <c r="E13" s="527">
        <v>230000</v>
      </c>
      <c r="F13" s="527">
        <v>230000</v>
      </c>
      <c r="G13" s="527">
        <v>230000000</v>
      </c>
      <c r="H13" s="527">
        <v>230000000000</v>
      </c>
      <c r="I13" s="305">
        <v>2.6539999999999999</v>
      </c>
      <c r="J13" s="305">
        <v>6.741573033707865E-2</v>
      </c>
      <c r="K13" s="528">
        <v>256300</v>
      </c>
    </row>
    <row r="14" spans="2:11" s="304" customFormat="1" ht="20.100000000000001" customHeight="1">
      <c r="B14" s="305">
        <v>3</v>
      </c>
      <c r="C14" s="305">
        <v>45</v>
      </c>
      <c r="D14" s="305">
        <v>98</v>
      </c>
      <c r="E14" s="527">
        <v>254000</v>
      </c>
      <c r="F14" s="527">
        <v>254000</v>
      </c>
      <c r="G14" s="527">
        <v>254000000</v>
      </c>
      <c r="H14" s="527">
        <v>254000000000</v>
      </c>
      <c r="I14" s="305">
        <v>23.65</v>
      </c>
      <c r="J14" s="305">
        <v>0.21</v>
      </c>
      <c r="K14" s="526">
        <v>389400</v>
      </c>
    </row>
    <row r="15" spans="2:11" s="304" customFormat="1" ht="20.100000000000001" customHeight="1">
      <c r="B15" s="305">
        <v>4</v>
      </c>
      <c r="C15" s="305">
        <v>34</v>
      </c>
      <c r="D15" s="305">
        <v>76</v>
      </c>
      <c r="E15" s="527">
        <v>236000</v>
      </c>
      <c r="F15" s="527">
        <v>236000</v>
      </c>
      <c r="G15" s="527">
        <v>236000000</v>
      </c>
      <c r="H15" s="527">
        <v>236000000000</v>
      </c>
      <c r="I15" s="305">
        <v>2.1</v>
      </c>
      <c r="J15" s="305">
        <v>2.7888446215139442E-2</v>
      </c>
      <c r="K15" s="528">
        <v>522500</v>
      </c>
    </row>
    <row r="16" spans="2:11" s="304" customFormat="1" ht="20.100000000000001" customHeight="1">
      <c r="B16" s="305">
        <v>5</v>
      </c>
      <c r="C16" s="305">
        <v>56</v>
      </c>
      <c r="D16" s="305">
        <v>56</v>
      </c>
      <c r="E16" s="527">
        <v>123000</v>
      </c>
      <c r="F16" s="527">
        <v>123000</v>
      </c>
      <c r="G16" s="527">
        <v>123000000</v>
      </c>
      <c r="H16" s="527">
        <v>123000000000</v>
      </c>
      <c r="I16" s="305">
        <v>78.06</v>
      </c>
      <c r="J16" s="305">
        <v>1.2</v>
      </c>
      <c r="K16" s="526">
        <v>655600</v>
      </c>
    </row>
    <row r="18" spans="2:8" ht="20.100000000000001" customHeight="1"/>
    <row r="19" spans="2:8" ht="20.100000000000001" customHeight="1" thickBot="1">
      <c r="B19" s="529" t="s">
        <v>1309</v>
      </c>
      <c r="C19" s="529" t="s">
        <v>1310</v>
      </c>
      <c r="D19" s="529" t="s">
        <v>1311</v>
      </c>
      <c r="E19" s="529" t="s">
        <v>1312</v>
      </c>
      <c r="F19" s="530">
        <v>0</v>
      </c>
      <c r="G19" s="531"/>
      <c r="H19" s="532"/>
    </row>
    <row r="20" spans="2:8" ht="20.100000000000001" customHeight="1" thickTop="1">
      <c r="B20" s="308">
        <v>123.456</v>
      </c>
      <c r="C20" s="533">
        <v>123.456</v>
      </c>
      <c r="D20" s="534">
        <v>123.456</v>
      </c>
      <c r="E20" s="535">
        <v>123.456</v>
      </c>
      <c r="F20" s="536">
        <v>123.456</v>
      </c>
      <c r="G20" s="531"/>
      <c r="H20" s="532"/>
    </row>
    <row r="21" spans="2:8" ht="20.100000000000001" customHeight="1">
      <c r="B21" s="305">
        <v>1.2E-2</v>
      </c>
      <c r="C21" s="537">
        <v>1.2E-2</v>
      </c>
      <c r="D21" s="538">
        <v>1.2E-2</v>
      </c>
      <c r="E21" s="539">
        <v>1.2E-2</v>
      </c>
      <c r="F21" s="540">
        <v>1.2E-2</v>
      </c>
      <c r="G21" s="531"/>
      <c r="H21" s="532"/>
    </row>
    <row r="22" spans="2:8" ht="20.100000000000001" customHeight="1">
      <c r="B22" s="541">
        <v>123.1</v>
      </c>
      <c r="C22" s="537">
        <v>123.1</v>
      </c>
      <c r="D22" s="538">
        <v>123.1</v>
      </c>
      <c r="E22" s="539">
        <v>123.1</v>
      </c>
      <c r="F22" s="540">
        <v>123.1</v>
      </c>
      <c r="G22" s="531"/>
      <c r="H22" s="532"/>
    </row>
    <row r="23" spans="2:8" ht="20.100000000000001" customHeight="1">
      <c r="B23" s="541">
        <v>5</v>
      </c>
      <c r="C23" s="537">
        <v>5</v>
      </c>
      <c r="D23" s="538">
        <v>5</v>
      </c>
      <c r="E23" s="539">
        <v>5</v>
      </c>
      <c r="F23" s="540">
        <v>5</v>
      </c>
      <c r="H23" s="532"/>
    </row>
    <row r="24" spans="2:8" ht="20.100000000000001" customHeight="1"/>
    <row r="25" spans="2:8" ht="20.100000000000001" customHeight="1"/>
  </sheetData>
  <mergeCells count="1">
    <mergeCell ref="B2:J2"/>
  </mergeCells>
  <phoneticPr fontId="1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39997558519241921"/>
  </sheetPr>
  <dimension ref="B2:H48"/>
  <sheetViews>
    <sheetView topLeftCell="A7" workbookViewId="0">
      <selection activeCell="F55" sqref="F55"/>
    </sheetView>
  </sheetViews>
  <sheetFormatPr defaultRowHeight="16.5"/>
  <cols>
    <col min="1" max="1" width="1.125" style="1" customWidth="1"/>
    <col min="2" max="2" width="19.75" style="1" customWidth="1"/>
    <col min="3" max="3" width="14.75" style="1" customWidth="1"/>
    <col min="4" max="4" width="24" style="1" customWidth="1"/>
    <col min="5" max="5" width="22.75" style="1" customWidth="1"/>
    <col min="6" max="6" width="9" style="1"/>
    <col min="7" max="7" width="12" style="1" customWidth="1"/>
    <col min="8" max="16384" width="9" style="1"/>
  </cols>
  <sheetData>
    <row r="2" spans="2:8" s="3" customFormat="1" ht="15.75" customHeight="1">
      <c r="B2" s="232" t="s">
        <v>268</v>
      </c>
      <c r="C2" s="232" t="s">
        <v>147</v>
      </c>
      <c r="D2" s="232" t="s">
        <v>269</v>
      </c>
      <c r="E2" s="1"/>
    </row>
    <row r="3" spans="2:8" s="3" customFormat="1" ht="15.75" customHeight="1">
      <c r="B3" s="233" t="s">
        <v>270</v>
      </c>
      <c r="C3" s="234">
        <v>1000</v>
      </c>
      <c r="D3" s="234">
        <v>1000</v>
      </c>
      <c r="E3" s="1"/>
    </row>
    <row r="4" spans="2:8" s="3" customFormat="1" ht="15.75" customHeight="1">
      <c r="B4" s="233" t="s">
        <v>271</v>
      </c>
      <c r="C4" s="234">
        <v>-20000</v>
      </c>
      <c r="D4" s="98">
        <v>-20000</v>
      </c>
      <c r="E4" s="1"/>
    </row>
    <row r="5" spans="2:8" s="3" customFormat="1" ht="15.75" customHeight="1">
      <c r="B5" s="233" t="s">
        <v>272</v>
      </c>
      <c r="C5" s="234">
        <v>5000000</v>
      </c>
      <c r="D5" s="235">
        <v>5000000</v>
      </c>
      <c r="E5" s="1"/>
    </row>
    <row r="6" spans="2:8" s="3" customFormat="1" ht="15.75" customHeight="1">
      <c r="B6" s="233" t="s">
        <v>273</v>
      </c>
      <c r="C6" s="234">
        <v>1000000</v>
      </c>
      <c r="D6" s="236">
        <v>1000000</v>
      </c>
      <c r="E6" s="1"/>
    </row>
    <row r="7" spans="2:8" s="3" customFormat="1" ht="15.75" customHeight="1">
      <c r="B7" s="233" t="s">
        <v>274</v>
      </c>
      <c r="C7" s="237">
        <v>40169</v>
      </c>
      <c r="D7" s="238">
        <v>40169</v>
      </c>
      <c r="E7" s="1"/>
      <c r="G7" s="358">
        <f>365*24*60*60</f>
        <v>31536000</v>
      </c>
    </row>
    <row r="8" spans="2:8" s="3" customFormat="1" ht="15.75" customHeight="1">
      <c r="B8" s="233" t="s">
        <v>275</v>
      </c>
      <c r="C8" s="237">
        <v>40170</v>
      </c>
      <c r="D8" s="239">
        <v>40170</v>
      </c>
      <c r="E8" s="1"/>
    </row>
    <row r="9" spans="2:8" s="3" customFormat="1" ht="15.75" customHeight="1">
      <c r="B9" s="233" t="s">
        <v>276</v>
      </c>
      <c r="C9" s="240">
        <v>0.84027777777777779</v>
      </c>
      <c r="D9" s="241">
        <v>0.84027777777777779</v>
      </c>
      <c r="E9" s="1"/>
    </row>
    <row r="10" spans="2:8" s="3" customFormat="1" ht="15.75" customHeight="1">
      <c r="B10" s="233" t="s">
        <v>277</v>
      </c>
      <c r="C10" s="234">
        <v>0.15</v>
      </c>
      <c r="D10" s="242">
        <v>0.15</v>
      </c>
      <c r="E10" s="1"/>
    </row>
    <row r="11" spans="2:8" s="3" customFormat="1" ht="15.75" customHeight="1">
      <c r="B11" s="233" t="s">
        <v>278</v>
      </c>
      <c r="C11" s="234">
        <v>0.2</v>
      </c>
      <c r="D11" s="243">
        <v>0.2</v>
      </c>
      <c r="E11" s="1"/>
    </row>
    <row r="12" spans="2:8" s="3" customFormat="1" ht="15.75" customHeight="1">
      <c r="B12" s="233" t="s">
        <v>279</v>
      </c>
      <c r="C12" s="234">
        <v>12500000</v>
      </c>
      <c r="D12" s="244">
        <v>12500000</v>
      </c>
      <c r="E12" s="1"/>
    </row>
    <row r="13" spans="2:8">
      <c r="B13" s="233" t="s">
        <v>280</v>
      </c>
      <c r="C13" s="234">
        <v>1500</v>
      </c>
      <c r="D13" s="245">
        <v>1500</v>
      </c>
      <c r="G13" s="3"/>
      <c r="H13" s="3"/>
    </row>
    <row r="14" spans="2:8">
      <c r="G14" s="3"/>
      <c r="H14" s="3"/>
    </row>
    <row r="15" spans="2:8" ht="15.75" customHeight="1">
      <c r="B15" s="232" t="s">
        <v>281</v>
      </c>
      <c r="C15" s="232" t="s">
        <v>147</v>
      </c>
      <c r="D15" s="232" t="s">
        <v>269</v>
      </c>
      <c r="G15" s="3"/>
      <c r="H15" s="3"/>
    </row>
    <row r="16" spans="2:8" ht="15.75" customHeight="1">
      <c r="B16" s="246" t="s">
        <v>282</v>
      </c>
      <c r="C16" s="247">
        <v>120000</v>
      </c>
      <c r="D16" s="248">
        <v>120000</v>
      </c>
      <c r="G16" s="357"/>
      <c r="H16" s="3"/>
    </row>
    <row r="17" spans="2:7" ht="15.75" customHeight="1">
      <c r="B17" s="246" t="s">
        <v>283</v>
      </c>
      <c r="C17" s="247">
        <v>120000</v>
      </c>
      <c r="D17" s="249">
        <v>120000</v>
      </c>
      <c r="G17" s="357"/>
    </row>
    <row r="18" spans="2:7" ht="15.75" customHeight="1">
      <c r="B18" s="548" t="s">
        <v>284</v>
      </c>
      <c r="C18" s="551">
        <v>-120000</v>
      </c>
      <c r="D18" s="250">
        <v>-120000</v>
      </c>
    </row>
    <row r="19" spans="2:7">
      <c r="B19" s="549"/>
      <c r="C19" s="552"/>
      <c r="D19" s="251">
        <v>-120000</v>
      </c>
    </row>
    <row r="20" spans="2:7">
      <c r="B20" s="549"/>
      <c r="C20" s="552"/>
      <c r="D20" s="252">
        <v>-120000</v>
      </c>
    </row>
    <row r="21" spans="2:7">
      <c r="B21" s="549"/>
      <c r="C21" s="552"/>
      <c r="D21" s="249">
        <v>-120000</v>
      </c>
    </row>
    <row r="22" spans="2:7">
      <c r="B22" s="550"/>
      <c r="C22" s="553"/>
      <c r="D22" s="253">
        <v>-120000</v>
      </c>
    </row>
    <row r="24" spans="2:7">
      <c r="B24" s="232" t="s">
        <v>285</v>
      </c>
      <c r="C24" s="232" t="s">
        <v>147</v>
      </c>
      <c r="D24" s="232" t="s">
        <v>286</v>
      </c>
    </row>
    <row r="25" spans="2:7">
      <c r="B25" s="233" t="s">
        <v>287</v>
      </c>
      <c r="C25" s="234">
        <v>200000</v>
      </c>
      <c r="D25" s="254">
        <v>200000</v>
      </c>
    </row>
    <row r="26" spans="2:7">
      <c r="B26" s="233" t="s">
        <v>288</v>
      </c>
      <c r="C26" s="234">
        <v>500</v>
      </c>
      <c r="D26" s="255">
        <v>500</v>
      </c>
    </row>
    <row r="27" spans="2:7">
      <c r="B27" s="233" t="s">
        <v>289</v>
      </c>
      <c r="C27" s="234">
        <v>500</v>
      </c>
      <c r="D27" s="256">
        <v>500</v>
      </c>
    </row>
    <row r="28" spans="2:7">
      <c r="B28" s="233" t="s">
        <v>290</v>
      </c>
      <c r="C28" s="234">
        <v>2000</v>
      </c>
      <c r="D28" s="257">
        <v>2000</v>
      </c>
    </row>
    <row r="29" spans="2:7">
      <c r="B29" s="233" t="s">
        <v>291</v>
      </c>
      <c r="C29" s="234">
        <v>10000</v>
      </c>
      <c r="D29" s="258">
        <v>30000</v>
      </c>
    </row>
    <row r="30" spans="2:7">
      <c r="B30" s="233" t="s">
        <v>292</v>
      </c>
      <c r="C30" s="234">
        <v>100</v>
      </c>
      <c r="D30" s="259">
        <v>100</v>
      </c>
    </row>
    <row r="32" spans="2:7">
      <c r="B32" s="232" t="s">
        <v>293</v>
      </c>
      <c r="C32" s="232" t="s">
        <v>147</v>
      </c>
      <c r="D32" s="232" t="s">
        <v>269</v>
      </c>
    </row>
    <row r="33" spans="2:4">
      <c r="B33" s="233" t="s">
        <v>294</v>
      </c>
      <c r="C33" s="237">
        <v>40169</v>
      </c>
      <c r="D33" s="238">
        <v>40169</v>
      </c>
    </row>
    <row r="34" spans="2:4">
      <c r="B34" s="233" t="s">
        <v>295</v>
      </c>
      <c r="C34" s="237">
        <v>40169</v>
      </c>
      <c r="D34" s="239">
        <v>40169</v>
      </c>
    </row>
    <row r="35" spans="2:4">
      <c r="B35" s="233" t="s">
        <v>296</v>
      </c>
      <c r="C35" s="237">
        <v>40169</v>
      </c>
      <c r="D35" s="260">
        <v>40169</v>
      </c>
    </row>
    <row r="36" spans="2:4">
      <c r="B36" s="261" t="s">
        <v>297</v>
      </c>
      <c r="C36" s="237">
        <v>40169</v>
      </c>
      <c r="D36" s="262">
        <v>40169</v>
      </c>
    </row>
    <row r="37" spans="2:4">
      <c r="B37" s="233" t="s">
        <v>298</v>
      </c>
      <c r="C37" s="237">
        <v>40169</v>
      </c>
      <c r="D37" s="263">
        <v>40169</v>
      </c>
    </row>
    <row r="38" spans="2:4">
      <c r="B38" s="233" t="s">
        <v>299</v>
      </c>
      <c r="C38" s="237">
        <v>40169</v>
      </c>
      <c r="D38" s="264">
        <v>40169</v>
      </c>
    </row>
    <row r="39" spans="2:4">
      <c r="B39" s="233" t="s">
        <v>294</v>
      </c>
      <c r="C39" s="237">
        <v>40169</v>
      </c>
      <c r="D39" s="265">
        <v>40169</v>
      </c>
    </row>
    <row r="41" spans="2:4">
      <c r="B41" s="232" t="s">
        <v>300</v>
      </c>
      <c r="C41" s="232" t="s">
        <v>147</v>
      </c>
      <c r="D41" s="232" t="s">
        <v>269</v>
      </c>
    </row>
    <row r="42" spans="2:4">
      <c r="B42" s="233" t="s">
        <v>301</v>
      </c>
      <c r="C42" s="234">
        <v>120180</v>
      </c>
      <c r="D42" s="266">
        <v>120180</v>
      </c>
    </row>
    <row r="43" spans="2:4">
      <c r="B43" s="233" t="s">
        <v>302</v>
      </c>
      <c r="C43" s="234">
        <v>3142001212</v>
      </c>
      <c r="D43" s="267">
        <v>3142001212</v>
      </c>
    </row>
    <row r="44" spans="2:4">
      <c r="B44" s="233" t="s">
        <v>303</v>
      </c>
      <c r="C44" s="234">
        <v>632003131</v>
      </c>
      <c r="D44" s="268">
        <v>632003131</v>
      </c>
    </row>
    <row r="45" spans="2:4">
      <c r="B45" s="233" t="s">
        <v>304</v>
      </c>
      <c r="C45" s="269">
        <v>8001011234567</v>
      </c>
      <c r="D45" s="270">
        <v>8001011234567</v>
      </c>
    </row>
    <row r="46" spans="2:4">
      <c r="B46" s="233" t="s">
        <v>305</v>
      </c>
      <c r="C46" s="98">
        <v>1580000</v>
      </c>
      <c r="D46" s="271">
        <v>1580000</v>
      </c>
    </row>
    <row r="47" spans="2:4">
      <c r="B47" s="233" t="s">
        <v>306</v>
      </c>
      <c r="C47" s="98">
        <v>1580000</v>
      </c>
      <c r="D47" s="272">
        <v>1580000</v>
      </c>
    </row>
    <row r="48" spans="2:4">
      <c r="B48" s="233" t="s">
        <v>307</v>
      </c>
      <c r="C48" s="98">
        <v>1580000</v>
      </c>
      <c r="D48" s="273">
        <v>1580000</v>
      </c>
    </row>
  </sheetData>
  <mergeCells count="2">
    <mergeCell ref="B18:B22"/>
    <mergeCell ref="C18:C22"/>
  </mergeCells>
  <phoneticPr fontId="1" type="noConversion"/>
  <pageMargins left="0.7" right="0.7" top="0.75" bottom="0.75" header="0.3" footer="0.3"/>
  <pageSetup paperSize="9"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0.59999389629810485"/>
  </sheetPr>
  <dimension ref="A1:H73"/>
  <sheetViews>
    <sheetView topLeftCell="A25" zoomScaleNormal="100" workbookViewId="0">
      <selection activeCell="E32" sqref="E32"/>
    </sheetView>
  </sheetViews>
  <sheetFormatPr defaultRowHeight="16.5"/>
  <cols>
    <col min="1" max="1" width="9.5" style="1" customWidth="1"/>
    <col min="2" max="2" width="27" style="1" customWidth="1"/>
    <col min="3" max="3" width="19" style="1" customWidth="1"/>
    <col min="4" max="4" width="20.75" style="1" customWidth="1"/>
    <col min="5" max="5" width="11.25" style="1" customWidth="1"/>
    <col min="6" max="6" width="15.5" style="1" customWidth="1"/>
    <col min="7" max="7" width="9.5" style="1" customWidth="1"/>
    <col min="8" max="8" width="10.125" style="1" customWidth="1"/>
    <col min="9" max="16384" width="9" style="1"/>
  </cols>
  <sheetData>
    <row r="1" spans="1:8" s="3" customFormat="1" ht="15" customHeight="1"/>
    <row r="2" spans="1:8" s="3" customFormat="1" ht="15" customHeight="1">
      <c r="A2" s="89" t="s">
        <v>147</v>
      </c>
      <c r="B2" s="90" t="s">
        <v>148</v>
      </c>
      <c r="C2" s="90" t="s">
        <v>147</v>
      </c>
      <c r="D2" s="91" t="s">
        <v>149</v>
      </c>
      <c r="F2" s="89" t="s">
        <v>154</v>
      </c>
      <c r="G2" s="90" t="s">
        <v>147</v>
      </c>
      <c r="H2" s="91" t="s">
        <v>155</v>
      </c>
    </row>
    <row r="3" spans="1:8" s="3" customFormat="1" ht="15" customHeight="1">
      <c r="A3" s="92">
        <v>1</v>
      </c>
      <c r="B3" s="93">
        <v>1</v>
      </c>
      <c r="C3" s="94">
        <v>4200120032001230</v>
      </c>
      <c r="D3" s="95">
        <v>4200120032001230</v>
      </c>
      <c r="F3" s="117" t="s">
        <v>156</v>
      </c>
      <c r="G3" s="118">
        <v>-5.9200000000000003E-2</v>
      </c>
      <c r="H3" s="119">
        <v>-5.9200000000000003E-2</v>
      </c>
    </row>
    <row r="4" spans="1:8" s="3" customFormat="1" ht="15" customHeight="1">
      <c r="A4" s="96">
        <v>2</v>
      </c>
      <c r="B4" s="97">
        <v>2</v>
      </c>
      <c r="C4" s="98">
        <v>670020212341000</v>
      </c>
      <c r="D4" s="99">
        <v>670020212341000</v>
      </c>
      <c r="F4" s="117" t="s">
        <v>157</v>
      </c>
      <c r="G4" s="118">
        <v>0</v>
      </c>
      <c r="H4" s="119">
        <v>0</v>
      </c>
    </row>
    <row r="5" spans="1:8" s="3" customFormat="1" ht="15" customHeight="1">
      <c r="A5" s="96">
        <v>3</v>
      </c>
      <c r="B5" s="97">
        <v>3</v>
      </c>
      <c r="C5" s="98">
        <v>9312152213004000</v>
      </c>
      <c r="D5" s="99">
        <v>9312152213004000</v>
      </c>
      <c r="F5" s="117" t="s">
        <v>158</v>
      </c>
      <c r="G5" s="118">
        <v>-0.1457</v>
      </c>
      <c r="H5" s="119">
        <v>-0.1457</v>
      </c>
    </row>
    <row r="6" spans="1:8" s="3" customFormat="1" ht="15" customHeight="1">
      <c r="A6" s="96">
        <v>4</v>
      </c>
      <c r="B6" s="97">
        <v>4</v>
      </c>
      <c r="C6" s="98">
        <v>518230012345000</v>
      </c>
      <c r="D6" s="99">
        <v>518230012345000</v>
      </c>
      <c r="F6" s="117" t="s">
        <v>159</v>
      </c>
      <c r="G6" s="118">
        <v>0.1386</v>
      </c>
      <c r="H6" s="119">
        <v>0.1386</v>
      </c>
    </row>
    <row r="7" spans="1:8">
      <c r="A7" s="100">
        <v>5</v>
      </c>
      <c r="B7" s="101">
        <v>5</v>
      </c>
      <c r="C7" s="102">
        <v>4009200030001000</v>
      </c>
      <c r="D7" s="103">
        <v>4009200030001000</v>
      </c>
      <c r="F7" s="117" t="s">
        <v>160</v>
      </c>
      <c r="G7" s="118">
        <v>-6.7400000000000002E-2</v>
      </c>
      <c r="H7" s="120">
        <v>-6.7400000000000002E-2</v>
      </c>
    </row>
    <row r="8" spans="1:8">
      <c r="F8" s="117" t="s">
        <v>161</v>
      </c>
      <c r="G8" s="118">
        <v>0</v>
      </c>
      <c r="H8" s="119">
        <v>0</v>
      </c>
    </row>
    <row r="9" spans="1:8">
      <c r="A9" s="89" t="s">
        <v>147</v>
      </c>
      <c r="B9" s="90" t="s">
        <v>150</v>
      </c>
      <c r="C9" s="91" t="s">
        <v>151</v>
      </c>
      <c r="F9" s="117" t="s">
        <v>162</v>
      </c>
      <c r="G9" s="118">
        <v>-5.4699999999999999E-2</v>
      </c>
      <c r="H9" s="119">
        <v>-5.4699999999999999E-2</v>
      </c>
    </row>
    <row r="10" spans="1:8">
      <c r="A10" s="92">
        <v>50000</v>
      </c>
      <c r="B10" s="104">
        <v>50000</v>
      </c>
      <c r="C10" s="105">
        <v>50000</v>
      </c>
      <c r="F10" s="117" t="s">
        <v>163</v>
      </c>
      <c r="G10" s="118">
        <v>0</v>
      </c>
      <c r="H10" s="119">
        <v>0</v>
      </c>
    </row>
    <row r="11" spans="1:8">
      <c r="A11" s="96">
        <v>4000</v>
      </c>
      <c r="B11" s="106">
        <v>4000</v>
      </c>
      <c r="C11" s="107">
        <v>4000</v>
      </c>
      <c r="F11" s="117" t="s">
        <v>164</v>
      </c>
      <c r="G11" s="118">
        <v>0.1363</v>
      </c>
      <c r="H11" s="119">
        <v>0.1363</v>
      </c>
    </row>
    <row r="12" spans="1:8">
      <c r="A12" s="96">
        <v>0</v>
      </c>
      <c r="B12" s="106">
        <v>0</v>
      </c>
      <c r="C12" s="107">
        <v>0</v>
      </c>
      <c r="F12" s="117" t="s">
        <v>165</v>
      </c>
      <c r="G12" s="118">
        <v>0.1191</v>
      </c>
      <c r="H12" s="119">
        <v>0.1191</v>
      </c>
    </row>
    <row r="13" spans="1:8">
      <c r="A13" s="100">
        <v>1000000</v>
      </c>
      <c r="B13" s="108">
        <v>1000000</v>
      </c>
      <c r="C13" s="109">
        <v>1000000</v>
      </c>
      <c r="F13" s="117" t="s">
        <v>166</v>
      </c>
      <c r="G13" s="118">
        <v>9.7299999999999998E-2</v>
      </c>
      <c r="H13" s="119">
        <v>9.7299999999999998E-2</v>
      </c>
    </row>
    <row r="14" spans="1:8">
      <c r="A14" s="3"/>
      <c r="B14" s="335"/>
      <c r="C14" s="336"/>
      <c r="F14" s="117" t="s">
        <v>167</v>
      </c>
      <c r="G14" s="118">
        <v>0.1053</v>
      </c>
      <c r="H14" s="119">
        <v>0.1053</v>
      </c>
    </row>
    <row r="15" spans="1:8">
      <c r="A15" s="89" t="s">
        <v>147</v>
      </c>
      <c r="B15" s="90" t="s">
        <v>433</v>
      </c>
      <c r="C15" s="91" t="s">
        <v>434</v>
      </c>
      <c r="F15" s="117" t="s">
        <v>168</v>
      </c>
      <c r="G15" s="118">
        <v>-8.2299999999999998E-2</v>
      </c>
      <c r="H15" s="119">
        <v>-8.2299999999999998E-2</v>
      </c>
    </row>
    <row r="16" spans="1:8">
      <c r="A16" s="337">
        <v>45</v>
      </c>
      <c r="B16" s="341">
        <v>45</v>
      </c>
      <c r="C16" s="345">
        <v>45</v>
      </c>
      <c r="F16" s="117" t="s">
        <v>169</v>
      </c>
      <c r="G16" s="118">
        <v>-9.35E-2</v>
      </c>
      <c r="H16" s="119">
        <v>-9.35E-2</v>
      </c>
    </row>
    <row r="17" spans="1:8">
      <c r="A17" s="338">
        <v>50</v>
      </c>
      <c r="B17" s="342">
        <v>50</v>
      </c>
      <c r="C17" s="346">
        <v>50</v>
      </c>
      <c r="F17" s="117" t="s">
        <v>170</v>
      </c>
      <c r="G17" s="118">
        <v>9.7600000000000006E-2</v>
      </c>
      <c r="H17" s="119">
        <v>9.7600000000000006E-2</v>
      </c>
    </row>
    <row r="18" spans="1:8">
      <c r="A18" s="339">
        <v>55</v>
      </c>
      <c r="B18" s="343">
        <v>55</v>
      </c>
      <c r="C18" s="347">
        <v>55</v>
      </c>
      <c r="F18" s="117" t="s">
        <v>171</v>
      </c>
      <c r="G18" s="118">
        <v>-7.8299999999999995E-2</v>
      </c>
      <c r="H18" s="119">
        <v>-7.8299999999999995E-2</v>
      </c>
    </row>
    <row r="19" spans="1:8">
      <c r="A19" s="340">
        <v>60</v>
      </c>
      <c r="B19" s="344">
        <v>60</v>
      </c>
      <c r="C19" s="348">
        <v>60</v>
      </c>
      <c r="F19" s="117" t="s">
        <v>172</v>
      </c>
      <c r="G19" s="118">
        <v>0</v>
      </c>
      <c r="H19" s="119">
        <v>0</v>
      </c>
    </row>
    <row r="20" spans="1:8">
      <c r="A20" s="3"/>
      <c r="B20" s="335"/>
      <c r="C20" s="336"/>
      <c r="F20" s="121" t="s">
        <v>173</v>
      </c>
      <c r="G20" s="122">
        <v>0</v>
      </c>
      <c r="H20" s="123">
        <v>0</v>
      </c>
    </row>
    <row r="22" spans="1:8">
      <c r="A22" s="89" t="s">
        <v>147</v>
      </c>
      <c r="B22" s="90" t="s">
        <v>151</v>
      </c>
      <c r="C22" s="91" t="s">
        <v>152</v>
      </c>
      <c r="D22" s="110" t="s">
        <v>153</v>
      </c>
    </row>
    <row r="23" spans="1:8">
      <c r="A23" s="96">
        <v>15000000</v>
      </c>
      <c r="B23" s="111">
        <v>15000000</v>
      </c>
      <c r="C23" s="112">
        <v>15000000</v>
      </c>
      <c r="D23" s="113">
        <v>15000000</v>
      </c>
    </row>
    <row r="24" spans="1:8">
      <c r="A24" s="96">
        <v>1556600</v>
      </c>
      <c r="B24" s="111">
        <v>1556600</v>
      </c>
      <c r="C24" s="112">
        <v>1556600</v>
      </c>
      <c r="D24" s="113">
        <v>1556600</v>
      </c>
      <c r="F24" s="1" t="s">
        <v>400</v>
      </c>
    </row>
    <row r="25" spans="1:8">
      <c r="A25" s="96">
        <v>1456400</v>
      </c>
      <c r="B25" s="111">
        <v>1456400</v>
      </c>
      <c r="C25" s="112">
        <v>1456400</v>
      </c>
      <c r="D25" s="113">
        <v>1456400</v>
      </c>
    </row>
    <row r="26" spans="1:8">
      <c r="A26" s="100">
        <v>20000000</v>
      </c>
      <c r="B26" s="114">
        <v>20000000</v>
      </c>
      <c r="C26" s="115">
        <v>20000000</v>
      </c>
      <c r="D26" s="116">
        <v>20000000</v>
      </c>
    </row>
    <row r="28" spans="1:8">
      <c r="A28" s="89" t="s">
        <v>147</v>
      </c>
      <c r="B28" s="91" t="s">
        <v>174</v>
      </c>
    </row>
    <row r="29" spans="1:8">
      <c r="A29" s="124">
        <v>2</v>
      </c>
      <c r="B29" s="125">
        <v>2</v>
      </c>
    </row>
    <row r="30" spans="1:8">
      <c r="A30" s="124">
        <v>32</v>
      </c>
      <c r="B30" s="125">
        <v>32</v>
      </c>
    </row>
    <row r="31" spans="1:8">
      <c r="A31" s="124">
        <v>51</v>
      </c>
      <c r="B31" s="125">
        <v>51</v>
      </c>
    </row>
    <row r="32" spans="1:8">
      <c r="A32" s="124">
        <v>61</v>
      </c>
      <c r="B32" s="125">
        <v>61</v>
      </c>
    </row>
    <row r="33" spans="1:5">
      <c r="A33" s="124">
        <v>41</v>
      </c>
      <c r="B33" s="125">
        <v>41</v>
      </c>
    </row>
    <row r="34" spans="1:5">
      <c r="A34" s="127">
        <v>43</v>
      </c>
      <c r="B34" s="128">
        <v>43</v>
      </c>
    </row>
    <row r="36" spans="1:5">
      <c r="A36" s="89" t="s">
        <v>147</v>
      </c>
      <c r="B36" s="91" t="s">
        <v>175</v>
      </c>
    </row>
    <row r="37" spans="1:5">
      <c r="A37" s="124">
        <v>1</v>
      </c>
      <c r="B37" s="126">
        <v>1</v>
      </c>
      <c r="D37" s="1" t="s">
        <v>425</v>
      </c>
      <c r="E37" s="1" t="s">
        <v>431</v>
      </c>
    </row>
    <row r="38" spans="1:5">
      <c r="A38" s="124">
        <v>2</v>
      </c>
      <c r="B38" s="126">
        <v>2</v>
      </c>
      <c r="D38" s="1" t="s">
        <v>426</v>
      </c>
      <c r="E38" s="1" t="s">
        <v>432</v>
      </c>
    </row>
    <row r="39" spans="1:5">
      <c r="A39" s="124">
        <v>3</v>
      </c>
      <c r="B39" s="126">
        <v>3</v>
      </c>
      <c r="D39" s="1" t="s">
        <v>427</v>
      </c>
    </row>
    <row r="40" spans="1:5">
      <c r="A40" s="124">
        <v>1</v>
      </c>
      <c r="B40" s="126">
        <v>1</v>
      </c>
      <c r="D40" s="1" t="s">
        <v>428</v>
      </c>
    </row>
    <row r="41" spans="1:5">
      <c r="A41" s="124">
        <v>2</v>
      </c>
      <c r="B41" s="126">
        <v>2</v>
      </c>
      <c r="D41" s="1" t="s">
        <v>429</v>
      </c>
    </row>
    <row r="42" spans="1:5">
      <c r="A42" s="127">
        <v>0</v>
      </c>
      <c r="B42" s="129">
        <v>3</v>
      </c>
      <c r="D42" s="1" t="s">
        <v>430</v>
      </c>
    </row>
    <row r="44" spans="1:5">
      <c r="A44" s="89" t="s">
        <v>147</v>
      </c>
      <c r="B44" s="90" t="s">
        <v>176</v>
      </c>
      <c r="C44" s="1" t="s">
        <v>401</v>
      </c>
    </row>
    <row r="45" spans="1:5">
      <c r="A45" s="124">
        <v>5625000</v>
      </c>
      <c r="B45" s="309">
        <v>5625000</v>
      </c>
    </row>
    <row r="46" spans="1:5">
      <c r="A46" s="124">
        <v>48200</v>
      </c>
      <c r="B46" s="309">
        <v>48200</v>
      </c>
    </row>
    <row r="47" spans="1:5">
      <c r="A47" s="127">
        <v>3586000</v>
      </c>
      <c r="B47" s="309">
        <v>3586000</v>
      </c>
    </row>
    <row r="49" spans="1:4">
      <c r="A49" s="89" t="s">
        <v>147</v>
      </c>
      <c r="B49" s="91" t="s">
        <v>177</v>
      </c>
      <c r="C49" s="1" t="s">
        <v>402</v>
      </c>
    </row>
    <row r="50" spans="1:4">
      <c r="A50" s="124">
        <v>5625000</v>
      </c>
      <c r="B50" s="310">
        <v>5625000</v>
      </c>
    </row>
    <row r="51" spans="1:4">
      <c r="A51" s="124">
        <v>48200</v>
      </c>
      <c r="B51" s="310">
        <v>48200</v>
      </c>
    </row>
    <row r="52" spans="1:4">
      <c r="A52" s="127">
        <v>3586000</v>
      </c>
      <c r="B52" s="311">
        <v>3586000</v>
      </c>
    </row>
    <row r="54" spans="1:4">
      <c r="A54" s="89" t="s">
        <v>147</v>
      </c>
      <c r="B54" s="91" t="s">
        <v>177</v>
      </c>
      <c r="C54" s="1" t="s">
        <v>403</v>
      </c>
    </row>
    <row r="55" spans="1:4">
      <c r="A55" s="124">
        <v>5625000</v>
      </c>
      <c r="B55" s="312">
        <v>5625000</v>
      </c>
    </row>
    <row r="56" spans="1:4">
      <c r="A56" s="124">
        <v>48200</v>
      </c>
      <c r="B56" s="312">
        <v>48200</v>
      </c>
    </row>
    <row r="57" spans="1:4">
      <c r="A57" s="127">
        <v>3586000</v>
      </c>
      <c r="B57" s="313">
        <v>3586000</v>
      </c>
    </row>
    <row r="59" spans="1:4">
      <c r="A59" s="89" t="s">
        <v>147</v>
      </c>
      <c r="B59" s="91" t="s">
        <v>177</v>
      </c>
      <c r="C59" s="1" t="s">
        <v>404</v>
      </c>
    </row>
    <row r="60" spans="1:4">
      <c r="A60" s="124">
        <v>5625000</v>
      </c>
      <c r="B60" s="130">
        <v>5625000</v>
      </c>
    </row>
    <row r="61" spans="1:4">
      <c r="A61" s="124">
        <v>48200</v>
      </c>
      <c r="B61" s="130">
        <v>48200</v>
      </c>
    </row>
    <row r="62" spans="1:4">
      <c r="A62" s="127">
        <v>3586000</v>
      </c>
      <c r="B62" s="131">
        <v>3586000</v>
      </c>
    </row>
    <row r="64" spans="1:4">
      <c r="A64" s="89" t="s">
        <v>147</v>
      </c>
      <c r="B64" s="90" t="s">
        <v>178</v>
      </c>
      <c r="C64" s="91" t="s">
        <v>147</v>
      </c>
      <c r="D64" s="110" t="s">
        <v>179</v>
      </c>
    </row>
    <row r="65" spans="1:5">
      <c r="A65" s="132" t="s">
        <v>30</v>
      </c>
      <c r="B65" s="133" t="s">
        <v>30</v>
      </c>
      <c r="C65" s="134" t="s">
        <v>180</v>
      </c>
      <c r="D65" s="314" t="s">
        <v>181</v>
      </c>
    </row>
    <row r="66" spans="1:5">
      <c r="A66" s="132" t="s">
        <v>182</v>
      </c>
      <c r="B66" s="133" t="s">
        <v>182</v>
      </c>
      <c r="C66" s="134" t="s">
        <v>183</v>
      </c>
      <c r="D66" s="135" t="s">
        <v>183</v>
      </c>
    </row>
    <row r="67" spans="1:5">
      <c r="A67" s="136" t="s">
        <v>184</v>
      </c>
      <c r="B67" s="137" t="s">
        <v>184</v>
      </c>
      <c r="C67" s="138" t="s">
        <v>185</v>
      </c>
      <c r="D67" s="139" t="s">
        <v>185</v>
      </c>
    </row>
    <row r="69" spans="1:5">
      <c r="A69" s="355" t="s">
        <v>147</v>
      </c>
      <c r="B69" s="355" t="s">
        <v>435</v>
      </c>
      <c r="C69" s="355" t="s">
        <v>436</v>
      </c>
      <c r="D69" s="355" t="s">
        <v>437</v>
      </c>
      <c r="E69" s="356">
        <v>0</v>
      </c>
    </row>
    <row r="70" spans="1:5">
      <c r="A70" s="349">
        <v>123.456</v>
      </c>
      <c r="B70" s="350">
        <v>123.456</v>
      </c>
      <c r="C70" s="351">
        <v>123.456</v>
      </c>
      <c r="D70" s="352">
        <v>123.456</v>
      </c>
      <c r="E70" s="353">
        <v>123.456</v>
      </c>
    </row>
    <row r="71" spans="1:5">
      <c r="A71" s="349">
        <v>1.2E-2</v>
      </c>
      <c r="B71" s="350">
        <v>1.2E-2</v>
      </c>
      <c r="C71" s="351">
        <v>1.2E-2</v>
      </c>
      <c r="D71" s="352">
        <v>1.2E-2</v>
      </c>
      <c r="E71" s="353">
        <v>1.2E-2</v>
      </c>
    </row>
    <row r="72" spans="1:5">
      <c r="A72" s="354">
        <v>123.1</v>
      </c>
      <c r="B72" s="350">
        <v>123.1</v>
      </c>
      <c r="C72" s="351">
        <v>123.1</v>
      </c>
      <c r="D72" s="352">
        <v>123.1</v>
      </c>
      <c r="E72" s="353">
        <v>123.1</v>
      </c>
    </row>
    <row r="73" spans="1:5">
      <c r="A73" s="354">
        <v>5</v>
      </c>
      <c r="B73" s="350">
        <v>5</v>
      </c>
      <c r="C73" s="351">
        <v>5</v>
      </c>
      <c r="D73" s="352">
        <v>5</v>
      </c>
      <c r="E73" s="353">
        <v>5</v>
      </c>
    </row>
  </sheetData>
  <phoneticPr fontId="7" type="noConversion"/>
  <pageMargins left="0.7" right="0.7" top="0.75" bottom="0.75" header="0.3" footer="0.3"/>
  <pageSetup paperSize="9" orientation="portrait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0.39997558519241921"/>
  </sheetPr>
  <dimension ref="B1:G33"/>
  <sheetViews>
    <sheetView zoomScaleNormal="100" workbookViewId="0">
      <selection activeCell="G10" sqref="G10"/>
    </sheetView>
  </sheetViews>
  <sheetFormatPr defaultRowHeight="16.5"/>
  <cols>
    <col min="1" max="1" width="2.5" style="1" customWidth="1"/>
    <col min="2" max="3" width="16.625" style="1" customWidth="1"/>
    <col min="4" max="4" width="13" style="1" customWidth="1"/>
    <col min="5" max="5" width="11.625" style="1" customWidth="1"/>
    <col min="6" max="6" width="11.125" style="1" customWidth="1"/>
    <col min="7" max="7" width="11.625" style="1" customWidth="1"/>
    <col min="8" max="16384" width="9" style="1"/>
  </cols>
  <sheetData>
    <row r="1" spans="2:5">
      <c r="B1" s="1" t="s">
        <v>424</v>
      </c>
    </row>
    <row r="2" spans="2:5">
      <c r="B2" s="330"/>
      <c r="C2" s="330"/>
      <c r="D2" s="331">
        <v>40172</v>
      </c>
      <c r="E2" s="331">
        <v>39995</v>
      </c>
    </row>
    <row r="3" spans="2:5">
      <c r="B3" s="543" t="s">
        <v>420</v>
      </c>
      <c r="C3" s="315" t="s">
        <v>405</v>
      </c>
      <c r="D3" s="316">
        <v>40172</v>
      </c>
      <c r="E3" s="316">
        <v>39995</v>
      </c>
    </row>
    <row r="4" spans="2:5">
      <c r="B4" s="543"/>
      <c r="C4" s="317" t="s">
        <v>406</v>
      </c>
      <c r="D4" s="318">
        <v>40172</v>
      </c>
      <c r="E4" s="318">
        <v>39995</v>
      </c>
    </row>
    <row r="5" spans="2:5">
      <c r="B5" s="543" t="s">
        <v>418</v>
      </c>
      <c r="C5" s="317" t="s">
        <v>407</v>
      </c>
      <c r="D5" s="319">
        <v>40172</v>
      </c>
      <c r="E5" s="319">
        <v>39995</v>
      </c>
    </row>
    <row r="6" spans="2:5">
      <c r="B6" s="543"/>
      <c r="C6" s="317" t="s">
        <v>408</v>
      </c>
      <c r="D6" s="320">
        <v>40172</v>
      </c>
      <c r="E6" s="320">
        <v>39995</v>
      </c>
    </row>
    <row r="7" spans="2:5">
      <c r="B7" s="543"/>
      <c r="C7" s="317" t="s">
        <v>409</v>
      </c>
      <c r="D7" s="321">
        <v>40172</v>
      </c>
      <c r="E7" s="321">
        <v>39995</v>
      </c>
    </row>
    <row r="8" spans="2:5">
      <c r="B8" s="543"/>
      <c r="C8" s="317" t="s">
        <v>410</v>
      </c>
      <c r="D8" s="322">
        <v>40172</v>
      </c>
      <c r="E8" s="322">
        <v>39995</v>
      </c>
    </row>
    <row r="9" spans="2:5">
      <c r="B9" s="543"/>
      <c r="C9" s="317" t="s">
        <v>411</v>
      </c>
      <c r="D9" s="323">
        <v>40172</v>
      </c>
      <c r="E9" s="323">
        <v>39995</v>
      </c>
    </row>
    <row r="10" spans="2:5">
      <c r="B10" s="543" t="s">
        <v>419</v>
      </c>
      <c r="C10" s="317" t="s">
        <v>412</v>
      </c>
      <c r="D10" s="324">
        <v>40172</v>
      </c>
      <c r="E10" s="324">
        <v>39995</v>
      </c>
    </row>
    <row r="11" spans="2:5">
      <c r="B11" s="543"/>
      <c r="C11" s="317" t="s">
        <v>413</v>
      </c>
      <c r="D11" s="325">
        <v>40172</v>
      </c>
      <c r="E11" s="325">
        <v>39995</v>
      </c>
    </row>
    <row r="12" spans="2:5">
      <c r="B12" s="543" t="s">
        <v>421</v>
      </c>
      <c r="C12" s="317" t="s">
        <v>414</v>
      </c>
      <c r="D12" s="326">
        <v>40172</v>
      </c>
      <c r="E12" s="326">
        <v>39995</v>
      </c>
    </row>
    <row r="13" spans="2:5">
      <c r="B13" s="543"/>
      <c r="C13" s="317" t="s">
        <v>415</v>
      </c>
      <c r="D13" s="327">
        <v>40172</v>
      </c>
      <c r="E13" s="327">
        <v>39995</v>
      </c>
    </row>
    <row r="14" spans="2:5">
      <c r="B14" s="543" t="s">
        <v>422</v>
      </c>
      <c r="C14" s="317" t="s">
        <v>416</v>
      </c>
      <c r="D14" s="328">
        <v>40172</v>
      </c>
      <c r="E14" s="328">
        <v>39995</v>
      </c>
    </row>
    <row r="15" spans="2:5">
      <c r="B15" s="543"/>
      <c r="C15" s="317" t="s">
        <v>417</v>
      </c>
      <c r="D15" s="329">
        <v>40172</v>
      </c>
      <c r="E15" s="329">
        <v>39995</v>
      </c>
    </row>
    <row r="16" spans="2:5">
      <c r="B16" s="25"/>
      <c r="C16" s="461"/>
      <c r="D16" s="500"/>
      <c r="E16" s="500"/>
    </row>
    <row r="17" spans="2:7">
      <c r="B17" s="1" t="s">
        <v>1284</v>
      </c>
    </row>
    <row r="18" spans="2:7">
      <c r="B18" s="89" t="s">
        <v>147</v>
      </c>
      <c r="C18" s="90" t="s">
        <v>186</v>
      </c>
      <c r="D18" s="91" t="s">
        <v>187</v>
      </c>
    </row>
    <row r="19" spans="2:7">
      <c r="B19" s="140">
        <v>40885</v>
      </c>
      <c r="C19" s="141">
        <v>40885</v>
      </c>
      <c r="D19" s="142">
        <v>40885</v>
      </c>
    </row>
    <row r="20" spans="2:7">
      <c r="B20" s="140">
        <v>40886</v>
      </c>
      <c r="C20" s="141">
        <v>40886</v>
      </c>
      <c r="D20" s="142">
        <v>40886</v>
      </c>
    </row>
    <row r="21" spans="2:7">
      <c r="B21" s="140">
        <v>40887</v>
      </c>
      <c r="C21" s="141">
        <v>40887</v>
      </c>
      <c r="D21" s="142">
        <v>40887</v>
      </c>
    </row>
    <row r="22" spans="2:7">
      <c r="B22" s="140">
        <v>40888</v>
      </c>
      <c r="C22" s="141">
        <v>40888</v>
      </c>
      <c r="D22" s="142">
        <v>40888</v>
      </c>
    </row>
    <row r="23" spans="2:7">
      <c r="B23" s="140">
        <v>40889</v>
      </c>
      <c r="C23" s="141">
        <v>40889</v>
      </c>
      <c r="D23" s="142">
        <v>40889</v>
      </c>
    </row>
    <row r="24" spans="2:7">
      <c r="B24" s="501">
        <v>40890</v>
      </c>
      <c r="C24" s="502">
        <v>40890</v>
      </c>
      <c r="D24" s="503">
        <v>40890</v>
      </c>
    </row>
    <row r="25" spans="2:7">
      <c r="C25" s="332"/>
      <c r="D25" s="333"/>
      <c r="E25" s="334"/>
    </row>
    <row r="26" spans="2:7">
      <c r="B26" s="1" t="s">
        <v>423</v>
      </c>
    </row>
    <row r="27" spans="2:7">
      <c r="B27" s="89" t="s">
        <v>188</v>
      </c>
      <c r="C27" s="90" t="s">
        <v>189</v>
      </c>
      <c r="D27" s="91" t="s">
        <v>190</v>
      </c>
      <c r="E27" s="89" t="s">
        <v>191</v>
      </c>
      <c r="F27" s="90" t="s">
        <v>192</v>
      </c>
      <c r="G27" s="91" t="s">
        <v>193</v>
      </c>
    </row>
    <row r="28" spans="2:7">
      <c r="B28" s="143">
        <v>39173.298611111109</v>
      </c>
      <c r="C28" s="144">
        <v>39174.298611111109</v>
      </c>
      <c r="D28" s="145">
        <f t="shared" ref="D28:D33" si="0">C28-B28</f>
        <v>1</v>
      </c>
      <c r="E28" s="146">
        <f>$B28-$A28</f>
        <v>39173.298611111109</v>
      </c>
      <c r="F28" s="147">
        <f>$B28-$A28</f>
        <v>39173.298611111109</v>
      </c>
      <c r="G28" s="148">
        <f>$B28-$A28</f>
        <v>39173.298611111109</v>
      </c>
    </row>
    <row r="29" spans="2:7">
      <c r="B29" s="143">
        <v>39173.347222222219</v>
      </c>
      <c r="C29" s="144">
        <v>39174.722222222219</v>
      </c>
      <c r="D29" s="145">
        <f t="shared" si="0"/>
        <v>1.375</v>
      </c>
      <c r="E29" s="146">
        <f t="shared" ref="E29:G33" si="1">$B29-$A29</f>
        <v>39173.347222222219</v>
      </c>
      <c r="F29" s="147">
        <f t="shared" si="1"/>
        <v>39173.347222222219</v>
      </c>
      <c r="G29" s="148">
        <f t="shared" si="1"/>
        <v>39173.347222222219</v>
      </c>
    </row>
    <row r="30" spans="2:7">
      <c r="B30" s="143">
        <v>39173.395833333336</v>
      </c>
      <c r="C30" s="144">
        <v>39175.75</v>
      </c>
      <c r="D30" s="145">
        <f t="shared" si="0"/>
        <v>2.3541666666642413</v>
      </c>
      <c r="E30" s="146">
        <f t="shared" si="1"/>
        <v>39173.395833333336</v>
      </c>
      <c r="F30" s="147">
        <f t="shared" si="1"/>
        <v>39173.395833333336</v>
      </c>
      <c r="G30" s="148">
        <f t="shared" si="1"/>
        <v>39173.395833333336</v>
      </c>
    </row>
    <row r="31" spans="2:7">
      <c r="B31" s="143">
        <v>39173.423611111109</v>
      </c>
      <c r="C31" s="144">
        <v>39175.798611111109</v>
      </c>
      <c r="D31" s="145">
        <f t="shared" si="0"/>
        <v>2.375</v>
      </c>
      <c r="E31" s="146">
        <f t="shared" si="1"/>
        <v>39173.423611111109</v>
      </c>
      <c r="F31" s="147">
        <f t="shared" si="1"/>
        <v>39173.423611111109</v>
      </c>
      <c r="G31" s="148">
        <f t="shared" si="1"/>
        <v>39173.423611111109</v>
      </c>
    </row>
    <row r="32" spans="2:7">
      <c r="B32" s="143">
        <v>39173.5625</v>
      </c>
      <c r="C32" s="144">
        <v>39177.916666666664</v>
      </c>
      <c r="D32" s="145">
        <f t="shared" si="0"/>
        <v>4.3541666666642413</v>
      </c>
      <c r="E32" s="146">
        <f t="shared" si="1"/>
        <v>39173.5625</v>
      </c>
      <c r="F32" s="147">
        <f t="shared" si="1"/>
        <v>39173.5625</v>
      </c>
      <c r="G32" s="148">
        <f t="shared" si="1"/>
        <v>39173.5625</v>
      </c>
    </row>
    <row r="33" spans="2:7">
      <c r="B33" s="149">
        <v>39173.583333333336</v>
      </c>
      <c r="C33" s="150">
        <v>39179.958333333336</v>
      </c>
      <c r="D33" s="151">
        <f t="shared" si="0"/>
        <v>6.375</v>
      </c>
      <c r="E33" s="152">
        <f t="shared" si="1"/>
        <v>39173.583333333336</v>
      </c>
      <c r="F33" s="153">
        <f t="shared" si="1"/>
        <v>39173.583333333336</v>
      </c>
      <c r="G33" s="154">
        <f t="shared" si="1"/>
        <v>39173.583333333336</v>
      </c>
    </row>
  </sheetData>
  <mergeCells count="5">
    <mergeCell ref="B3:B4"/>
    <mergeCell ref="B5:B9"/>
    <mergeCell ref="B10:B11"/>
    <mergeCell ref="B12:B13"/>
    <mergeCell ref="B14:B15"/>
  </mergeCells>
  <phoneticPr fontId="1" type="noConversion"/>
  <pageMargins left="0.7" right="0.7" top="0.75" bottom="0.75" header="0.3" footer="0.3"/>
  <pageSetup paperSize="9" orientation="portrait" horizontalDpi="4294967293" r:id="rId1"/>
  <headerFooter>
    <oddFooter>&amp;L인사팀&amp;C&amp;P/&amp;N&amp;R작성일자 :  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F19"/>
  <sheetViews>
    <sheetView workbookViewId="0">
      <selection activeCell="J27" sqref="J27"/>
    </sheetView>
  </sheetViews>
  <sheetFormatPr defaultRowHeight="13.5"/>
  <cols>
    <col min="1" max="1" width="2.25" style="304" customWidth="1"/>
    <col min="2" max="4" width="9" style="304"/>
    <col min="5" max="5" width="9" style="304" customWidth="1"/>
    <col min="6" max="6" width="8" style="304" customWidth="1"/>
    <col min="7" max="16384" width="9" style="304"/>
  </cols>
  <sheetData>
    <row r="1" spans="2:6" ht="8.25" customHeight="1"/>
    <row r="2" spans="2:6" ht="27.75" customHeight="1" thickBot="1">
      <c r="B2" s="554" t="s">
        <v>398</v>
      </c>
      <c r="C2" s="555"/>
      <c r="D2" s="555"/>
      <c r="E2" s="555"/>
      <c r="F2" s="555"/>
    </row>
    <row r="3" spans="2:6" ht="9.75" customHeight="1" thickTop="1"/>
    <row r="4" spans="2:6" ht="16.5" customHeight="1">
      <c r="B4" s="498" t="s">
        <v>1279</v>
      </c>
      <c r="C4" s="499" t="s">
        <v>1280</v>
      </c>
      <c r="D4" s="499" t="s">
        <v>1281</v>
      </c>
      <c r="E4" s="499" t="s">
        <v>1282</v>
      </c>
      <c r="F4" s="499" t="s">
        <v>1283</v>
      </c>
    </row>
    <row r="5" spans="2:6" ht="16.5" customHeight="1">
      <c r="B5" s="497" t="s">
        <v>1269</v>
      </c>
      <c r="C5" s="497">
        <v>80</v>
      </c>
      <c r="D5" s="497">
        <v>100</v>
      </c>
      <c r="E5" s="497">
        <v>60</v>
      </c>
      <c r="F5" s="497"/>
    </row>
    <row r="6" spans="2:6" ht="16.5" customHeight="1">
      <c r="B6" s="497" t="s">
        <v>1270</v>
      </c>
      <c r="C6" s="497">
        <v>85</v>
      </c>
      <c r="D6" s="497">
        <v>50</v>
      </c>
      <c r="E6" s="497">
        <v>60</v>
      </c>
      <c r="F6" s="497"/>
    </row>
    <row r="7" spans="2:6" ht="16.5" customHeight="1">
      <c r="B7" s="497" t="s">
        <v>1271</v>
      </c>
      <c r="C7" s="497">
        <v>90</v>
      </c>
      <c r="D7" s="497">
        <v>100</v>
      </c>
      <c r="E7" s="497">
        <v>100</v>
      </c>
      <c r="F7" s="497"/>
    </row>
    <row r="8" spans="2:6" ht="16.5" customHeight="1">
      <c r="B8" s="497" t="s">
        <v>1272</v>
      </c>
      <c r="C8" s="497">
        <v>65</v>
      </c>
      <c r="D8" s="497">
        <v>40</v>
      </c>
      <c r="E8" s="497">
        <v>50</v>
      </c>
      <c r="F8" s="497"/>
    </row>
    <row r="9" spans="2:6" ht="16.5" customHeight="1">
      <c r="B9" s="497" t="s">
        <v>1273</v>
      </c>
      <c r="C9" s="497">
        <v>80</v>
      </c>
      <c r="D9" s="497">
        <v>75</v>
      </c>
      <c r="E9" s="497">
        <v>64</v>
      </c>
      <c r="F9" s="497"/>
    </row>
    <row r="10" spans="2:6" ht="16.5" customHeight="1">
      <c r="B10" s="497" t="s">
        <v>1274</v>
      </c>
      <c r="C10" s="497">
        <v>58</v>
      </c>
      <c r="D10" s="497">
        <v>65</v>
      </c>
      <c r="E10" s="497">
        <v>75</v>
      </c>
      <c r="F10" s="497"/>
    </row>
    <row r="11" spans="2:6" ht="16.5" customHeight="1">
      <c r="B11" s="497" t="s">
        <v>1275</v>
      </c>
      <c r="C11" s="497">
        <v>70</v>
      </c>
      <c r="D11" s="497">
        <v>85</v>
      </c>
      <c r="E11" s="497">
        <v>80</v>
      </c>
      <c r="F11" s="497"/>
    </row>
    <row r="12" spans="2:6" ht="16.5" customHeight="1">
      <c r="B12" s="497" t="s">
        <v>1276</v>
      </c>
      <c r="C12" s="497">
        <v>80</v>
      </c>
      <c r="D12" s="497">
        <v>100</v>
      </c>
      <c r="E12" s="497">
        <v>80</v>
      </c>
      <c r="F12" s="497"/>
    </row>
    <row r="13" spans="2:6" ht="16.5" customHeight="1">
      <c r="B13" s="497" t="s">
        <v>1277</v>
      </c>
      <c r="C13" s="497">
        <v>58</v>
      </c>
      <c r="D13" s="497">
        <v>80</v>
      </c>
      <c r="E13" s="497">
        <v>60</v>
      </c>
      <c r="F13" s="497"/>
    </row>
    <row r="14" spans="2:6" ht="16.5" customHeight="1">
      <c r="B14" s="497" t="s">
        <v>1278</v>
      </c>
      <c r="C14" s="497">
        <v>60</v>
      </c>
      <c r="D14" s="497">
        <v>30</v>
      </c>
      <c r="E14" s="497">
        <v>40</v>
      </c>
      <c r="F14" s="497"/>
    </row>
    <row r="15" spans="2:6" ht="20.100000000000001" customHeight="1">
      <c r="B15" s="306"/>
      <c r="E15" s="307"/>
    </row>
    <row r="16" spans="2:6" ht="20.100000000000001" customHeight="1">
      <c r="B16" s="306"/>
    </row>
    <row r="17" spans="2:2" ht="20.100000000000001" customHeight="1">
      <c r="B17" s="306"/>
    </row>
    <row r="18" spans="2:2" ht="20.100000000000001" customHeight="1">
      <c r="B18" s="306"/>
    </row>
    <row r="19" spans="2:2" ht="20.100000000000001" customHeight="1">
      <c r="B19" s="306"/>
    </row>
  </sheetData>
  <mergeCells count="1">
    <mergeCell ref="B2:F2"/>
  </mergeCells>
  <phoneticPr fontId="17" type="noConversion"/>
  <pageMargins left="0.75" right="0.75" top="0.51" bottom="0.47" header="0.5" footer="0.5"/>
  <pageSetup paperSize="9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37</vt:i4>
      </vt:variant>
      <vt:variant>
        <vt:lpstr>이름 지정된 범위</vt:lpstr>
      </vt:variant>
      <vt:variant>
        <vt:i4>1</vt:i4>
      </vt:variant>
    </vt:vector>
  </HeadingPairs>
  <TitlesOfParts>
    <vt:vector size="38" baseType="lpstr">
      <vt:lpstr>기본화면</vt:lpstr>
      <vt:lpstr>엑셀데이터</vt:lpstr>
      <vt:lpstr>데이터입력법</vt:lpstr>
      <vt:lpstr>특수문자입력법</vt:lpstr>
      <vt:lpstr>사용자지정서식1</vt:lpstr>
      <vt:lpstr>표시형식</vt:lpstr>
      <vt:lpstr>사용자지정</vt:lpstr>
      <vt:lpstr>날짜</vt:lpstr>
      <vt:lpstr>붙여넣기</vt:lpstr>
      <vt:lpstr>선택하여붙여넣기</vt:lpstr>
      <vt:lpstr>이름</vt:lpstr>
      <vt:lpstr>강조규칙</vt:lpstr>
      <vt:lpstr>상하위규칙</vt:lpstr>
      <vt:lpstr>수식</vt:lpstr>
      <vt:lpstr>막대</vt:lpstr>
      <vt:lpstr>색조</vt:lpstr>
      <vt:lpstr>아이콘</vt:lpstr>
      <vt:lpstr>틀고정</vt:lpstr>
      <vt:lpstr>텍스트나누기</vt:lpstr>
      <vt:lpstr>중복항목제거</vt:lpstr>
      <vt:lpstr>상대참조</vt:lpstr>
      <vt:lpstr>절대참조</vt:lpstr>
      <vt:lpstr>혼합참조</vt:lpstr>
      <vt:lpstr>함수통합1</vt:lpstr>
      <vt:lpstr>함수통합2</vt:lpstr>
      <vt:lpstr>함수통합3</vt:lpstr>
      <vt:lpstr>함수통합4</vt:lpstr>
      <vt:lpstr>함수정리</vt:lpstr>
      <vt:lpstr>함수사용예</vt:lpstr>
      <vt:lpstr>성적산출</vt:lpstr>
      <vt:lpstr>함수1</vt:lpstr>
      <vt:lpstr>함수2</vt:lpstr>
      <vt:lpstr>D함수</vt:lpstr>
      <vt:lpstr>유효성검사</vt:lpstr>
      <vt:lpstr>구매품의서</vt:lpstr>
      <vt:lpstr>구입처</vt:lpstr>
      <vt:lpstr>사원명부</vt:lpstr>
      <vt:lpstr>함수통합2!Print_Area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</dc:creator>
  <cp:lastModifiedBy>대준 김</cp:lastModifiedBy>
  <cp:lastPrinted>2011-12-08T12:16:26Z</cp:lastPrinted>
  <dcterms:created xsi:type="dcterms:W3CDTF">2009-01-18T17:52:42Z</dcterms:created>
  <dcterms:modified xsi:type="dcterms:W3CDTF">2023-09-30T10:25:37Z</dcterms:modified>
</cp:coreProperties>
</file>