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パラメーター" sheetId="1" r:id="rId4"/>
    <sheet state="visible" name="事業計画書" sheetId="2" r:id="rId5"/>
  </sheets>
  <definedNames/>
  <calcPr/>
</workbook>
</file>

<file path=xl/sharedStrings.xml><?xml version="1.0" encoding="utf-8"?>
<sst xmlns="http://schemas.openxmlformats.org/spreadsheetml/2006/main" count="94" uniqueCount="62">
  <si>
    <t>カテゴリ</t>
  </si>
  <si>
    <t>変数名</t>
  </si>
  <si>
    <t>変数（最小値）</t>
  </si>
  <si>
    <t>変数</t>
  </si>
  <si>
    <t>変数（最大値）</t>
  </si>
  <si>
    <t>適用中の値</t>
  </si>
  <si>
    <t>単位</t>
  </si>
  <si>
    <t>確度（A~CほぼFix、意思込め）</t>
  </si>
  <si>
    <t>備考</t>
  </si>
  <si>
    <t>目標</t>
  </si>
  <si>
    <t>ARR金額</t>
  </si>
  <si>
    <t>円</t>
  </si>
  <si>
    <t>A</t>
  </si>
  <si>
    <t>目標達成期限</t>
  </si>
  <si>
    <t>ヶ月目</t>
  </si>
  <si>
    <t>介護拠点数</t>
  </si>
  <si>
    <t>拠点</t>
  </si>
  <si>
    <t>小売拠点数</t>
  </si>
  <si>
    <t>物流拠点数</t>
  </si>
  <si>
    <t>介護ウェイト</t>
  </si>
  <si>
    <t>-</t>
  </si>
  <si>
    <t>B</t>
  </si>
  <si>
    <t>小売ウェイト</t>
  </si>
  <si>
    <t>物流ウェイト</t>
  </si>
  <si>
    <t>ウェイト適用後介護拠点数</t>
  </si>
  <si>
    <t>ウェイト適用後小売必要拠点数</t>
  </si>
  <si>
    <t>ウェイト適用後物流必要拠点数</t>
  </si>
  <si>
    <t>介護</t>
  </si>
  <si>
    <t>1拠点平均ユーザー数</t>
  </si>
  <si>
    <t>人数</t>
  </si>
  <si>
    <t>初期原価</t>
  </si>
  <si>
    <t>月額原価</t>
  </si>
  <si>
    <t>月額売価</t>
  </si>
  <si>
    <t>月額粗利率</t>
  </si>
  <si>
    <t>%</t>
  </si>
  <si>
    <t>従属</t>
  </si>
  <si>
    <t>月額クラウド利用料</t>
  </si>
  <si>
    <t>初期売価</t>
  </si>
  <si>
    <t>ラベル</t>
  </si>
  <si>
    <t>FY24 3Q</t>
  </si>
  <si>
    <t>FY24 4Q</t>
  </si>
  <si>
    <t>月</t>
  </si>
  <si>
    <t>時間</t>
  </si>
  <si>
    <t>主要施策</t>
  </si>
  <si>
    <t>マイルストーン</t>
  </si>
  <si>
    <t>売上</t>
  </si>
  <si>
    <t>初期費用</t>
  </si>
  <si>
    <t>月額費用</t>
  </si>
  <si>
    <t>介護初期</t>
  </si>
  <si>
    <t>介護月額</t>
  </si>
  <si>
    <t>小売初期</t>
  </si>
  <si>
    <t>小売月額</t>
  </si>
  <si>
    <t>製造初期</t>
  </si>
  <si>
    <t>製造月額</t>
  </si>
  <si>
    <t>ソリューション工数</t>
  </si>
  <si>
    <t>売上（ソリューションを含む）</t>
  </si>
  <si>
    <t>原価</t>
  </si>
  <si>
    <t>顧客A</t>
  </si>
  <si>
    <t>顧客B</t>
  </si>
  <si>
    <t>顧客C</t>
  </si>
  <si>
    <t>顧客D</t>
  </si>
  <si>
    <t>顧客E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</si>
</sst>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000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3" fontId="1" numFmtId="0" xfId="0" applyAlignment="1" applyBorder="1" applyFill="1" applyFont="1">
      <alignment shrinkToFit="0" vertical="top" wrapText="1"/>
    </xf>
    <xf borderId="1" fillId="3" fontId="1" numFmtId="3" xfId="0" applyAlignment="1" applyBorder="1" applyFont="1" applyNumberFormat="1">
      <alignment shrinkToFit="0" vertical="top" wrapText="1"/>
    </xf>
    <xf borderId="1" fillId="4" fontId="1" numFmtId="3" xfId="0" applyAlignment="1" applyBorder="1" applyFill="1" applyFont="1" applyNumberFormat="1">
      <alignment shrinkToFit="0" vertical="top" wrapText="1"/>
    </xf>
    <xf borderId="1" fillId="0" fontId="1" numFmtId="0" xfId="0" applyAlignment="1" applyBorder="1" applyFont="1">
      <alignment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vertical="bottom"/>
    </xf>
    <xf borderId="1" fillId="0" fontId="2" numFmtId="3" xfId="0" applyAlignment="1" applyBorder="1" applyFont="1" applyNumberFormat="1">
      <alignment horizontal="right" vertical="top"/>
    </xf>
    <xf borderId="1" fillId="0" fontId="2" numFmtId="3" xfId="0" applyAlignment="1" applyBorder="1" applyFont="1" applyNumberFormat="1">
      <alignment horizontal="right" readingOrder="0" vertical="top"/>
    </xf>
    <xf borderId="1" fillId="0" fontId="2" numFmtId="164" xfId="0" applyAlignment="1" applyBorder="1" applyFont="1" applyNumberFormat="1">
      <alignment horizontal="right" vertical="top"/>
    </xf>
    <xf borderId="1" fillId="0" fontId="2" numFmtId="1" xfId="0" applyAlignment="1" applyBorder="1" applyFont="1" applyNumberFormat="1">
      <alignment horizontal="right" vertical="top"/>
    </xf>
    <xf borderId="1" fillId="0" fontId="1" numFmtId="0" xfId="0" applyAlignment="1" applyBorder="1" applyFont="1">
      <alignment shrinkToFit="0" vertical="top" wrapText="1"/>
    </xf>
    <xf borderId="1" fillId="0" fontId="2" numFmtId="3" xfId="0" applyAlignment="1" applyBorder="1" applyFont="1" applyNumberFormat="1">
      <alignment vertical="top"/>
    </xf>
    <xf borderId="1" fillId="0" fontId="2" numFmtId="0" xfId="0" applyAlignment="1" applyBorder="1" applyFont="1">
      <alignment shrinkToFit="0" vertical="top" wrapText="1"/>
    </xf>
    <xf borderId="1" fillId="0" fontId="2" numFmtId="3" xfId="0" applyAlignment="1" applyBorder="1" applyFont="1" applyNumberFormat="1">
      <alignment horizontal="right" shrinkToFit="0" vertical="top" wrapText="1"/>
    </xf>
    <xf borderId="1" fillId="0" fontId="2" numFmtId="4" xfId="0" applyAlignment="1" applyBorder="1" applyFont="1" applyNumberFormat="1">
      <alignment horizontal="right" shrinkToFit="0" vertical="top" wrapText="1"/>
    </xf>
    <xf borderId="0" fillId="5" fontId="2" numFmtId="3" xfId="0" applyAlignment="1" applyFill="1" applyFont="1" applyNumberFormat="1">
      <alignment vertical="top"/>
    </xf>
    <xf borderId="0" fillId="6" fontId="2" numFmtId="3" xfId="0" applyAlignment="1" applyFill="1" applyFont="1" applyNumberFormat="1">
      <alignment vertical="top"/>
    </xf>
    <xf borderId="0" fillId="5" fontId="2" numFmtId="165" xfId="0" applyAlignment="1" applyFont="1" applyNumberFormat="1">
      <alignment vertical="top"/>
    </xf>
    <xf borderId="0" fillId="5" fontId="2" numFmtId="165" xfId="0" applyAlignment="1" applyFont="1" applyNumberFormat="1">
      <alignment horizontal="right" vertical="top"/>
    </xf>
    <xf borderId="0" fillId="0" fontId="2" numFmtId="165" xfId="0" applyAlignment="1" applyFont="1" applyNumberFormat="1">
      <alignment horizontal="right" vertical="top"/>
    </xf>
    <xf borderId="0" fillId="7" fontId="2" numFmtId="3" xfId="0" applyAlignment="1" applyFill="1" applyFont="1" applyNumberFormat="1">
      <alignment vertical="top"/>
    </xf>
    <xf borderId="0" fillId="0" fontId="2" numFmtId="3" xfId="0" applyAlignment="1" applyFont="1" applyNumberFormat="1">
      <alignment vertical="top"/>
    </xf>
    <xf borderId="0" fillId="5" fontId="2" numFmtId="3" xfId="0" applyAlignment="1" applyFont="1" applyNumberFormat="1">
      <alignment shrinkToFit="0" vertical="top" wrapText="1"/>
    </xf>
    <xf borderId="0" fillId="0" fontId="2" numFmtId="3" xfId="0" applyAlignment="1" applyFont="1" applyNumberFormat="1">
      <alignment shrinkToFit="0" vertical="top" wrapText="1"/>
    </xf>
    <xf borderId="0" fillId="0" fontId="2" numFmtId="3" xfId="0" applyAlignment="1" applyFont="1" applyNumberFormat="1">
      <alignment vertical="bottom"/>
    </xf>
    <xf borderId="0" fillId="0" fontId="1" numFmtId="3" xfId="0" applyAlignment="1" applyFont="1" applyNumberFormat="1">
      <alignment vertical="top"/>
    </xf>
    <xf borderId="0" fillId="0" fontId="2" numFmtId="3" xfId="0" applyAlignment="1" applyFont="1" applyNumberFormat="1">
      <alignment horizontal="right" vertical="bottom"/>
    </xf>
    <xf borderId="0" fillId="8" fontId="2" numFmtId="3" xfId="0" applyAlignment="1" applyFill="1" applyFont="1" applyNumberFormat="1">
      <alignment vertical="top"/>
    </xf>
    <xf borderId="0" fillId="8" fontId="2" numFmtId="3" xfId="0" applyAlignment="1" applyFont="1" applyNumberFormat="1">
      <alignment horizontal="right" vertical="bottom"/>
    </xf>
    <xf borderId="0" fillId="8" fontId="2" numFmtId="0" xfId="0" applyAlignment="1" applyFont="1">
      <alignment vertical="bottom"/>
    </xf>
    <xf borderId="0" fillId="0" fontId="2" numFmtId="3" xfId="0" applyAlignment="1" applyFont="1" applyNumberForma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1" t="s">
        <v>8</v>
      </c>
    </row>
    <row r="2">
      <c r="A2" s="5" t="s">
        <v>9</v>
      </c>
      <c r="B2" s="6"/>
      <c r="C2" s="7"/>
      <c r="D2" s="7"/>
      <c r="E2" s="6"/>
      <c r="F2" s="6"/>
      <c r="G2" s="6"/>
      <c r="H2" s="6"/>
      <c r="I2" s="6"/>
    </row>
    <row r="3">
      <c r="A3" s="6"/>
      <c r="B3" s="6" t="s">
        <v>10</v>
      </c>
      <c r="C3" s="7"/>
      <c r="D3" s="7"/>
      <c r="E3" s="6"/>
      <c r="F3" s="8">
        <v>7.0E8</v>
      </c>
      <c r="G3" s="6" t="s">
        <v>11</v>
      </c>
      <c r="H3" s="6" t="s">
        <v>12</v>
      </c>
      <c r="I3" s="6"/>
    </row>
    <row r="4">
      <c r="A4" s="6"/>
      <c r="B4" s="6" t="s">
        <v>13</v>
      </c>
      <c r="C4" s="7"/>
      <c r="D4" s="7"/>
      <c r="E4" s="6"/>
      <c r="F4" s="8">
        <v>36.0</v>
      </c>
      <c r="G4" s="6" t="s">
        <v>14</v>
      </c>
      <c r="H4" s="6" t="s">
        <v>12</v>
      </c>
      <c r="I4" s="6"/>
    </row>
    <row r="5">
      <c r="A5" s="6"/>
      <c r="B5" s="6" t="s">
        <v>15</v>
      </c>
      <c r="C5" s="7"/>
      <c r="D5" s="7"/>
      <c r="E5" s="6"/>
      <c r="F5" s="8">
        <f>F3/(F18*8)</f>
        <v>583.3333333</v>
      </c>
      <c r="G5" s="6" t="s">
        <v>16</v>
      </c>
      <c r="H5" s="6" t="s">
        <v>12</v>
      </c>
      <c r="I5" s="6"/>
    </row>
    <row r="6">
      <c r="A6" s="6"/>
      <c r="B6" s="6" t="s">
        <v>17</v>
      </c>
      <c r="C6" s="7"/>
      <c r="D6" s="7"/>
      <c r="E6" s="6"/>
      <c r="F6" s="9">
        <v>100.0</v>
      </c>
      <c r="G6" s="6" t="s">
        <v>16</v>
      </c>
      <c r="H6" s="6" t="s">
        <v>12</v>
      </c>
      <c r="I6" s="6"/>
    </row>
    <row r="7">
      <c r="A7" s="6"/>
      <c r="B7" s="6" t="s">
        <v>18</v>
      </c>
      <c r="C7" s="7"/>
      <c r="D7" s="7"/>
      <c r="E7" s="6"/>
      <c r="F7" s="9">
        <v>100.0</v>
      </c>
      <c r="G7" s="6" t="s">
        <v>16</v>
      </c>
      <c r="H7" s="6" t="s">
        <v>12</v>
      </c>
      <c r="I7" s="6"/>
    </row>
    <row r="8">
      <c r="A8" s="6"/>
      <c r="B8" s="6" t="s">
        <v>19</v>
      </c>
      <c r="C8" s="7"/>
      <c r="D8" s="7"/>
      <c r="E8" s="6"/>
      <c r="F8" s="10">
        <v>0.7</v>
      </c>
      <c r="G8" s="6" t="s">
        <v>20</v>
      </c>
      <c r="H8" s="6" t="s">
        <v>21</v>
      </c>
      <c r="I8" s="6"/>
    </row>
    <row r="9">
      <c r="A9" s="6"/>
      <c r="B9" s="6" t="s">
        <v>22</v>
      </c>
      <c r="C9" s="7"/>
      <c r="D9" s="7"/>
      <c r="E9" s="6"/>
      <c r="F9" s="10">
        <v>0.2</v>
      </c>
      <c r="G9" s="6" t="s">
        <v>20</v>
      </c>
      <c r="H9" s="6" t="s">
        <v>21</v>
      </c>
      <c r="I9" s="6"/>
    </row>
    <row r="10">
      <c r="A10" s="6"/>
      <c r="B10" s="6" t="s">
        <v>23</v>
      </c>
      <c r="C10" s="7"/>
      <c r="D10" s="7"/>
      <c r="E10" s="6"/>
      <c r="F10" s="10">
        <v>0.1</v>
      </c>
      <c r="G10" s="6" t="s">
        <v>20</v>
      </c>
      <c r="H10" s="6" t="s">
        <v>21</v>
      </c>
      <c r="I10" s="6"/>
    </row>
    <row r="11">
      <c r="A11" s="6"/>
      <c r="B11" s="6" t="s">
        <v>24</v>
      </c>
      <c r="C11" s="7"/>
      <c r="D11" s="7"/>
      <c r="E11" s="6"/>
      <c r="F11" s="11">
        <f t="shared" ref="F11:F13" si="1">F5*F8</f>
        <v>408.3333333</v>
      </c>
      <c r="G11" s="6" t="s">
        <v>16</v>
      </c>
      <c r="H11" s="6" t="s">
        <v>21</v>
      </c>
      <c r="I11" s="6"/>
    </row>
    <row r="12">
      <c r="A12" s="6"/>
      <c r="B12" s="6" t="s">
        <v>25</v>
      </c>
      <c r="C12" s="7"/>
      <c r="D12" s="7"/>
      <c r="E12" s="6"/>
      <c r="F12" s="11">
        <f t="shared" si="1"/>
        <v>20</v>
      </c>
      <c r="G12" s="6" t="s">
        <v>16</v>
      </c>
      <c r="H12" s="6" t="s">
        <v>21</v>
      </c>
      <c r="I12" s="6"/>
    </row>
    <row r="13">
      <c r="A13" s="6"/>
      <c r="B13" s="6" t="s">
        <v>26</v>
      </c>
      <c r="C13" s="7"/>
      <c r="D13" s="7"/>
      <c r="E13" s="6"/>
      <c r="F13" s="11">
        <f t="shared" si="1"/>
        <v>10</v>
      </c>
      <c r="G13" s="6" t="s">
        <v>16</v>
      </c>
      <c r="H13" s="6" t="s">
        <v>21</v>
      </c>
      <c r="I13" s="6"/>
    </row>
    <row r="14">
      <c r="A14" s="12" t="s">
        <v>27</v>
      </c>
      <c r="B14" s="6"/>
      <c r="C14" s="13"/>
      <c r="D14" s="13"/>
      <c r="E14" s="13"/>
      <c r="F14" s="13"/>
      <c r="G14" s="6"/>
      <c r="H14" s="6"/>
      <c r="I14" s="6"/>
    </row>
    <row r="15">
      <c r="A15" s="6"/>
      <c r="B15" s="14" t="s">
        <v>28</v>
      </c>
      <c r="C15" s="13"/>
      <c r="D15" s="15">
        <v>40.0</v>
      </c>
      <c r="E15" s="13"/>
      <c r="F15" s="15">
        <v>40.0</v>
      </c>
      <c r="G15" s="14" t="s">
        <v>29</v>
      </c>
      <c r="H15" s="14" t="s">
        <v>12</v>
      </c>
      <c r="I15" s="6"/>
    </row>
    <row r="16">
      <c r="A16" s="6"/>
      <c r="B16" s="14" t="s">
        <v>30</v>
      </c>
      <c r="C16" s="15">
        <v>400000.0</v>
      </c>
      <c r="D16" s="15">
        <v>545931.0</v>
      </c>
      <c r="E16" s="15">
        <v>600000.0</v>
      </c>
      <c r="F16" s="15">
        <f t="shared" ref="F16:F17" si="2">D16</f>
        <v>545931</v>
      </c>
      <c r="G16" s="6"/>
      <c r="H16" s="14" t="s">
        <v>21</v>
      </c>
      <c r="I16" s="6"/>
    </row>
    <row r="17">
      <c r="A17" s="6"/>
      <c r="B17" s="14" t="s">
        <v>31</v>
      </c>
      <c r="C17" s="15">
        <v>20000.0</v>
      </c>
      <c r="D17" s="15">
        <v>42000.0</v>
      </c>
      <c r="E17" s="15">
        <v>50000.0</v>
      </c>
      <c r="F17" s="15">
        <f t="shared" si="2"/>
        <v>42000</v>
      </c>
      <c r="G17" s="14" t="s">
        <v>11</v>
      </c>
      <c r="H17" s="14" t="s">
        <v>21</v>
      </c>
      <c r="I17" s="6"/>
    </row>
    <row r="18">
      <c r="A18" s="6"/>
      <c r="B18" s="14" t="s">
        <v>32</v>
      </c>
      <c r="C18" s="15">
        <v>50000.0</v>
      </c>
      <c r="D18" s="15">
        <v>150000.0</v>
      </c>
      <c r="E18" s="15">
        <v>150000.0</v>
      </c>
      <c r="F18" s="15">
        <v>150000.0</v>
      </c>
      <c r="G18" s="14" t="s">
        <v>11</v>
      </c>
      <c r="H18" s="14" t="s">
        <v>21</v>
      </c>
      <c r="I18" s="6"/>
    </row>
    <row r="19">
      <c r="A19" s="6"/>
      <c r="B19" s="14" t="s">
        <v>33</v>
      </c>
      <c r="C19" s="16">
        <f t="shared" ref="C19:F19" si="3">1-C17/C18</f>
        <v>0.6</v>
      </c>
      <c r="D19" s="16">
        <f t="shared" si="3"/>
        <v>0.72</v>
      </c>
      <c r="E19" s="16">
        <f t="shared" si="3"/>
        <v>0.6666666667</v>
      </c>
      <c r="F19" s="16">
        <f t="shared" si="3"/>
        <v>0.72</v>
      </c>
      <c r="G19" s="14" t="s">
        <v>34</v>
      </c>
      <c r="H19" s="14" t="s">
        <v>21</v>
      </c>
      <c r="I19" s="14" t="s">
        <v>35</v>
      </c>
    </row>
    <row r="20">
      <c r="A20" s="6"/>
      <c r="B20" s="14" t="s">
        <v>36</v>
      </c>
      <c r="C20" s="15">
        <v>15000.0</v>
      </c>
      <c r="D20" s="15">
        <v>30000.0</v>
      </c>
      <c r="E20" s="15">
        <v>60000.0</v>
      </c>
      <c r="F20" s="15">
        <v>30000.0</v>
      </c>
      <c r="G20" s="14" t="s">
        <v>11</v>
      </c>
      <c r="H20" s="14" t="s">
        <v>12</v>
      </c>
      <c r="I20" s="6"/>
    </row>
    <row r="21">
      <c r="A21" s="6"/>
      <c r="B21" s="14" t="s">
        <v>37</v>
      </c>
      <c r="C21" s="15">
        <v>500000.0</v>
      </c>
      <c r="D21" s="15">
        <v>635000.0</v>
      </c>
      <c r="E21" s="15">
        <v>700000.0</v>
      </c>
      <c r="F21" s="15">
        <v>635000.0</v>
      </c>
      <c r="G21" s="14" t="s">
        <v>11</v>
      </c>
      <c r="H21" s="14" t="s">
        <v>21</v>
      </c>
      <c r="I2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38</v>
      </c>
      <c r="B1" s="17" t="s">
        <v>39</v>
      </c>
      <c r="C1" s="17" t="s">
        <v>39</v>
      </c>
      <c r="D1" s="17" t="s">
        <v>39</v>
      </c>
      <c r="E1" s="17" t="s">
        <v>39</v>
      </c>
      <c r="F1" s="17" t="s">
        <v>40</v>
      </c>
      <c r="G1" s="17" t="s">
        <v>40</v>
      </c>
      <c r="H1" s="18" t="s">
        <v>40</v>
      </c>
    </row>
    <row r="2">
      <c r="A2" s="19" t="s">
        <v>41</v>
      </c>
      <c r="B2" s="20">
        <v>202401.0</v>
      </c>
      <c r="C2" s="20">
        <v>202402.0</v>
      </c>
      <c r="D2" s="20">
        <v>202403.0</v>
      </c>
      <c r="E2" s="20">
        <v>202404.0</v>
      </c>
      <c r="F2" s="20">
        <v>202405.0</v>
      </c>
      <c r="G2" s="20">
        <v>202406.0</v>
      </c>
      <c r="H2" s="21">
        <v>202407.0</v>
      </c>
    </row>
    <row r="3">
      <c r="A3" s="17" t="s">
        <v>42</v>
      </c>
      <c r="B3" s="22"/>
      <c r="C3" s="22"/>
      <c r="D3" s="22"/>
      <c r="E3" s="22"/>
      <c r="F3" s="22"/>
      <c r="G3" s="22"/>
      <c r="H3" s="23"/>
    </row>
    <row r="4">
      <c r="A4" s="24" t="s">
        <v>43</v>
      </c>
      <c r="B4" s="17"/>
      <c r="C4" s="17"/>
      <c r="D4" s="17"/>
      <c r="E4" s="17"/>
      <c r="F4" s="17"/>
      <c r="G4" s="17"/>
      <c r="H4" s="23"/>
    </row>
    <row r="5">
      <c r="A5" s="25" t="s">
        <v>44</v>
      </c>
      <c r="B5" s="26"/>
      <c r="C5" s="26"/>
      <c r="D5" s="26"/>
      <c r="E5" s="26"/>
      <c r="F5" s="26"/>
      <c r="G5" s="26"/>
      <c r="H5" s="26"/>
    </row>
    <row r="6">
      <c r="A6" s="23"/>
      <c r="B6" s="26"/>
      <c r="C6" s="26"/>
      <c r="D6" s="26"/>
      <c r="E6" s="26"/>
      <c r="F6" s="26"/>
      <c r="G6" s="26"/>
      <c r="H6" s="26"/>
    </row>
    <row r="7">
      <c r="A7" s="27" t="s">
        <v>45</v>
      </c>
      <c r="B7" s="28">
        <f t="shared" ref="B7:H7" si="1">sum(B8:B9)</f>
        <v>1120000</v>
      </c>
      <c r="C7" s="28">
        <f t="shared" si="1"/>
        <v>480000</v>
      </c>
      <c r="D7" s="28">
        <f t="shared" si="1"/>
        <v>923000</v>
      </c>
      <c r="E7" s="28">
        <f t="shared" si="1"/>
        <v>776700</v>
      </c>
      <c r="F7" s="28">
        <f t="shared" si="1"/>
        <v>2091700</v>
      </c>
      <c r="G7" s="28">
        <f t="shared" si="1"/>
        <v>1591997</v>
      </c>
      <c r="H7" s="28">
        <f t="shared" si="1"/>
        <v>351157</v>
      </c>
    </row>
    <row r="8">
      <c r="A8" s="27" t="s">
        <v>46</v>
      </c>
      <c r="B8" s="28">
        <f t="shared" ref="B8:H8" si="2">sum(B10,B12,B14)</f>
        <v>640000</v>
      </c>
      <c r="C8" s="28">
        <f t="shared" si="2"/>
        <v>0</v>
      </c>
      <c r="D8" s="28">
        <f t="shared" si="2"/>
        <v>818000</v>
      </c>
      <c r="E8" s="28">
        <f t="shared" si="2"/>
        <v>0</v>
      </c>
      <c r="F8" s="28">
        <f t="shared" si="2"/>
        <v>900000</v>
      </c>
      <c r="G8" s="28">
        <f t="shared" si="2"/>
        <v>200840</v>
      </c>
      <c r="H8" s="28">
        <f t="shared" si="2"/>
        <v>0</v>
      </c>
    </row>
    <row r="9">
      <c r="A9" s="27" t="s">
        <v>47</v>
      </c>
      <c r="B9" s="28">
        <f t="shared" ref="B9:H9" si="3">sum(B11,B13,B15)</f>
        <v>480000</v>
      </c>
      <c r="C9" s="28">
        <f t="shared" si="3"/>
        <v>480000</v>
      </c>
      <c r="D9" s="28">
        <f t="shared" si="3"/>
        <v>105000</v>
      </c>
      <c r="E9" s="28">
        <f t="shared" si="3"/>
        <v>776700</v>
      </c>
      <c r="F9" s="28">
        <f t="shared" si="3"/>
        <v>1191700</v>
      </c>
      <c r="G9" s="28">
        <f t="shared" si="3"/>
        <v>1391157</v>
      </c>
      <c r="H9" s="28">
        <f t="shared" si="3"/>
        <v>351157</v>
      </c>
    </row>
    <row r="10">
      <c r="A10" s="29" t="s">
        <v>48</v>
      </c>
      <c r="B10" s="30">
        <v>640000.0</v>
      </c>
      <c r="C10" s="30">
        <v>0.0</v>
      </c>
      <c r="D10" s="30">
        <v>0.0</v>
      </c>
      <c r="E10" s="31"/>
      <c r="F10" s="30">
        <v>900000.0</v>
      </c>
      <c r="G10" s="30">
        <v>50000.0</v>
      </c>
      <c r="H10" s="30">
        <v>0.0</v>
      </c>
    </row>
    <row r="11">
      <c r="A11" s="29" t="s">
        <v>49</v>
      </c>
      <c r="B11" s="30">
        <v>480000.0</v>
      </c>
      <c r="C11" s="30">
        <v>480000.0</v>
      </c>
      <c r="D11" s="30">
        <v>0.0</v>
      </c>
      <c r="E11" s="30">
        <v>520000.0</v>
      </c>
      <c r="F11" s="30">
        <v>1040000.0</v>
      </c>
      <c r="G11" s="30">
        <v>1040000.0</v>
      </c>
      <c r="H11" s="30">
        <v>0.0</v>
      </c>
    </row>
    <row r="12">
      <c r="A12" s="23" t="s">
        <v>50</v>
      </c>
      <c r="B12" s="28">
        <v>0.0</v>
      </c>
      <c r="C12" s="28">
        <v>0.0</v>
      </c>
      <c r="D12" s="28">
        <f>324000+404000</f>
        <v>728000</v>
      </c>
      <c r="E12" s="28">
        <v>0.0</v>
      </c>
      <c r="F12" s="28">
        <v>0.0</v>
      </c>
      <c r="G12" s="28">
        <v>0.0</v>
      </c>
      <c r="H12" s="28">
        <v>0.0</v>
      </c>
    </row>
    <row r="13">
      <c r="A13" s="23" t="s">
        <v>51</v>
      </c>
      <c r="B13" s="28">
        <v>0.0</v>
      </c>
      <c r="C13" s="28">
        <v>0.0</v>
      </c>
      <c r="D13" s="28">
        <v>0.0</v>
      </c>
      <c r="E13" s="28">
        <f t="shared" ref="E13:H13" si="4">84300+67400</f>
        <v>151700</v>
      </c>
      <c r="F13" s="28">
        <f t="shared" si="4"/>
        <v>151700</v>
      </c>
      <c r="G13" s="28">
        <f t="shared" si="4"/>
        <v>151700</v>
      </c>
      <c r="H13" s="28">
        <f t="shared" si="4"/>
        <v>151700</v>
      </c>
    </row>
    <row r="14">
      <c r="A14" s="29" t="s">
        <v>52</v>
      </c>
      <c r="B14" s="30">
        <v>0.0</v>
      </c>
      <c r="C14" s="30">
        <v>0.0</v>
      </c>
      <c r="D14" s="30">
        <v>90000.0</v>
      </c>
      <c r="E14" s="30">
        <v>0.0</v>
      </c>
      <c r="F14" s="30">
        <v>0.0</v>
      </c>
      <c r="G14" s="30">
        <v>150840.0</v>
      </c>
      <c r="H14" s="30">
        <v>0.0</v>
      </c>
    </row>
    <row r="15">
      <c r="A15" s="29" t="s">
        <v>53</v>
      </c>
      <c r="B15" s="30">
        <v>0.0</v>
      </c>
      <c r="C15" s="30">
        <v>0.0</v>
      </c>
      <c r="D15" s="30">
        <v>105000.0</v>
      </c>
      <c r="E15" s="30">
        <v>105000.0</v>
      </c>
      <c r="F15" s="30">
        <v>0.0</v>
      </c>
      <c r="G15" s="30">
        <v>199457.0</v>
      </c>
      <c r="H15" s="30">
        <v>199457.0</v>
      </c>
    </row>
    <row r="16">
      <c r="A16" s="23" t="s">
        <v>54</v>
      </c>
      <c r="B16" s="26"/>
      <c r="C16" s="26"/>
      <c r="D16" s="26"/>
      <c r="E16" s="28">
        <f>5250000*0.25</f>
        <v>1312500</v>
      </c>
      <c r="F16" s="28">
        <f>5250000*0.2</f>
        <v>1050000</v>
      </c>
      <c r="G16" s="28">
        <f>5250000*0.25</f>
        <v>1312500</v>
      </c>
      <c r="H16" s="28">
        <v>0.0</v>
      </c>
    </row>
    <row r="17">
      <c r="A17" s="23" t="s">
        <v>55</v>
      </c>
      <c r="B17" s="28">
        <f t="shared" ref="B17:H17" si="5">B7+B16</f>
        <v>1120000</v>
      </c>
      <c r="C17" s="28">
        <f t="shared" si="5"/>
        <v>480000</v>
      </c>
      <c r="D17" s="28">
        <f t="shared" si="5"/>
        <v>923000</v>
      </c>
      <c r="E17" s="28">
        <f t="shared" si="5"/>
        <v>2089200</v>
      </c>
      <c r="F17" s="28">
        <f t="shared" si="5"/>
        <v>3141700</v>
      </c>
      <c r="G17" s="28">
        <f t="shared" si="5"/>
        <v>2904497</v>
      </c>
      <c r="H17" s="28">
        <f t="shared" si="5"/>
        <v>351157</v>
      </c>
    </row>
    <row r="18">
      <c r="A18" s="27" t="s">
        <v>56</v>
      </c>
      <c r="B18" s="26"/>
      <c r="C18" s="26"/>
      <c r="D18" s="26"/>
      <c r="E18" s="26"/>
      <c r="F18" s="26"/>
      <c r="G18" s="26"/>
      <c r="H18" s="26"/>
    </row>
    <row r="19">
      <c r="A19" s="32" t="s">
        <v>57</v>
      </c>
      <c r="B19" s="28">
        <f t="shared" ref="B19:H19" si="6">sum(B20:B23)</f>
        <v>140000</v>
      </c>
      <c r="C19" s="28">
        <f t="shared" si="6"/>
        <v>140000</v>
      </c>
      <c r="D19" s="28">
        <f t="shared" si="6"/>
        <v>183000</v>
      </c>
      <c r="E19" s="28">
        <f t="shared" si="6"/>
        <v>183000</v>
      </c>
      <c r="F19" s="28">
        <f t="shared" si="6"/>
        <v>183000</v>
      </c>
      <c r="G19" s="28">
        <f t="shared" si="6"/>
        <v>168000</v>
      </c>
      <c r="H19" s="28">
        <f t="shared" si="6"/>
        <v>168000</v>
      </c>
    </row>
    <row r="20">
      <c r="A20" s="32" t="s">
        <v>58</v>
      </c>
      <c r="B20" s="28">
        <v>140000.0</v>
      </c>
      <c r="C20" s="28">
        <v>140000.0</v>
      </c>
      <c r="D20" s="28">
        <v>140000.0</v>
      </c>
      <c r="E20" s="28">
        <v>140000.0</v>
      </c>
      <c r="F20" s="28">
        <v>140000.0</v>
      </c>
      <c r="G20" s="28">
        <v>140000.0</v>
      </c>
      <c r="H20" s="28">
        <v>140000.0</v>
      </c>
    </row>
    <row r="21">
      <c r="A21" s="32" t="s">
        <v>59</v>
      </c>
      <c r="B21" s="26"/>
      <c r="C21" s="26"/>
      <c r="D21" s="28">
        <v>17000.0</v>
      </c>
      <c r="E21" s="28">
        <v>17000.0</v>
      </c>
      <c r="F21" s="28">
        <v>17000.0</v>
      </c>
      <c r="G21" s="28">
        <v>17000.0</v>
      </c>
      <c r="H21" s="28">
        <v>17000.0</v>
      </c>
    </row>
    <row r="22">
      <c r="A22" s="32" t="s">
        <v>60</v>
      </c>
      <c r="B22" s="26"/>
      <c r="C22" s="26"/>
      <c r="D22" s="28">
        <v>11000.0</v>
      </c>
      <c r="E22" s="28">
        <v>11000.0</v>
      </c>
      <c r="F22" s="28">
        <v>11000.0</v>
      </c>
      <c r="G22" s="28">
        <v>11000.0</v>
      </c>
      <c r="H22" s="28">
        <v>11000.0</v>
      </c>
    </row>
    <row r="23">
      <c r="A23" s="32" t="s">
        <v>61</v>
      </c>
      <c r="B23" s="26"/>
      <c r="C23" s="26"/>
      <c r="D23" s="28">
        <v>15000.0</v>
      </c>
      <c r="E23" s="28">
        <v>15000.0</v>
      </c>
      <c r="F23" s="28">
        <v>15000.0</v>
      </c>
      <c r="G23" s="26"/>
      <c r="H23" s="26"/>
    </row>
  </sheetData>
  <drawing r:id="rId1"/>
</worksheet>
</file>