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pivotCache/pivotCacheRecords3.xml" ContentType="application/vnd.openxmlformats-officedocument.spreadsheetml.pivotCacheRecords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08" windowWidth="22980" windowHeight="9288"/>
  </bookViews>
  <sheets>
    <sheet name="SUMMARY" sheetId="1" r:id="rId1"/>
    <sheet name="MASTER SHEET" sheetId="2" r:id="rId2"/>
  </sheets>
  <calcPr calcId="125725"/>
  <pivotCaches>
    <pivotCache cacheId="0" r:id="rId3"/>
    <pivotCache cacheId="1" r:id="rId4"/>
    <pivotCache cacheId="2" r:id="rId5"/>
  </pivotCaches>
</workbook>
</file>

<file path=xl/calcChain.xml><?xml version="1.0" encoding="utf-8"?>
<calcChain xmlns="http://schemas.openxmlformats.org/spreadsheetml/2006/main">
  <c r="B16" i="2"/>
  <c r="C16"/>
  <c r="D16"/>
  <c r="E16"/>
  <c r="F16"/>
  <c r="G16"/>
  <c r="H16"/>
  <c r="I16"/>
  <c r="J16"/>
  <c r="K16"/>
  <c r="L16"/>
  <c r="M16"/>
  <c r="N16"/>
  <c r="O16"/>
  <c r="P16"/>
  <c r="Q16"/>
  <c r="R16"/>
  <c r="S16"/>
  <c r="T16"/>
  <c r="U16"/>
  <c r="V16"/>
  <c r="W16"/>
  <c r="X16"/>
  <c r="Y16"/>
  <c r="M26"/>
  <c r="I20"/>
  <c r="M20" s="1"/>
  <c r="I31"/>
  <c r="I30"/>
  <c r="M30" s="1"/>
  <c r="I29"/>
  <c r="M29" s="1"/>
  <c r="I28"/>
  <c r="M28" s="1"/>
  <c r="I27"/>
  <c r="I26"/>
  <c r="I25"/>
  <c r="M25" s="1"/>
  <c r="I24"/>
  <c r="M24" s="1"/>
  <c r="I23"/>
  <c r="I22"/>
  <c r="M22" s="1"/>
  <c r="I21"/>
  <c r="M21" s="1"/>
  <c r="Z4"/>
  <c r="Z5"/>
  <c r="Z6"/>
  <c r="Z7"/>
  <c r="Z8"/>
  <c r="Z9"/>
  <c r="Z10"/>
  <c r="Z11"/>
  <c r="Z12"/>
  <c r="Z13"/>
  <c r="Z14"/>
  <c r="Z15"/>
  <c r="M23" l="1"/>
  <c r="M27"/>
  <c r="M31"/>
</calcChain>
</file>

<file path=xl/sharedStrings.xml><?xml version="1.0" encoding="utf-8"?>
<sst xmlns="http://schemas.openxmlformats.org/spreadsheetml/2006/main" count="129" uniqueCount="85">
  <si>
    <t>Expenses 2022</t>
  </si>
  <si>
    <t>Income 2022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</si>
  <si>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</si>
  <si>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</si>
  <si>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</si>
  <si>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</si>
  <si>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</si>
  <si>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</si>
  <si>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</si>
  <si>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</si>
  <si>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</si>
  <si>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</si>
  <si>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</si>
  <si>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</si>
  <si>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Salary/Wages</t>
  </si>
  <si>
    <t>Freelance/Contract Income</t>
  </si>
  <si>
    <t>Rental Income</t>
  </si>
  <si>
    <t>Investment Income</t>
  </si>
  <si>
    <t>Side Gig Income</t>
  </si>
  <si>
    <t>Gifts</t>
  </si>
  <si>
    <t>Bonuses</t>
  </si>
  <si>
    <t>Total</t>
  </si>
  <si>
    <t>Electricity</t>
  </si>
  <si>
    <t>Water</t>
  </si>
  <si>
    <t>Gas</t>
  </si>
  <si>
    <t>Internet</t>
  </si>
  <si>
    <t>Car Payment</t>
  </si>
  <si>
    <t>Fuel</t>
  </si>
  <si>
    <t>Public Transport</t>
  </si>
  <si>
    <t>Groceries</t>
  </si>
  <si>
    <t>Dining Out</t>
  </si>
  <si>
    <t>Movies</t>
  </si>
  <si>
    <t>Concerts</t>
  </si>
  <si>
    <t>Hobbies</t>
  </si>
  <si>
    <t>Insurance</t>
  </si>
  <si>
    <t>Medication</t>
  </si>
  <si>
    <t>Summary 2022</t>
  </si>
  <si>
    <t>Credit Card</t>
  </si>
  <si>
    <t>Loans</t>
  </si>
  <si>
    <t>Month</t>
  </si>
  <si>
    <t>Savings</t>
  </si>
  <si>
    <t>Savings/Investment</t>
  </si>
  <si>
    <t>Travel</t>
  </si>
  <si>
    <t>Gifts and Donations</t>
  </si>
  <si>
    <t>Tution</t>
  </si>
  <si>
    <t>Courses</t>
  </si>
  <si>
    <t>Toiletories</t>
  </si>
  <si>
    <t>Haircuts</t>
  </si>
  <si>
    <t>Miscelilneus</t>
  </si>
  <si>
    <t>Grand Total</t>
  </si>
  <si>
    <t>(All)</t>
  </si>
  <si>
    <t xml:space="preserve">Savings </t>
  </si>
  <si>
    <t xml:space="preserve"> Electricity</t>
  </si>
  <si>
    <t xml:space="preserve"> Freelance/Contract Income</t>
  </si>
  <si>
    <t xml:space="preserve"> Water</t>
  </si>
  <si>
    <t xml:space="preserve"> Investment Income</t>
  </si>
  <si>
    <t xml:space="preserve"> Gas</t>
  </si>
  <si>
    <t xml:space="preserve"> Side Gig Income</t>
  </si>
  <si>
    <t xml:space="preserve"> Internet</t>
  </si>
  <si>
    <t xml:space="preserve"> Gifts</t>
  </si>
  <si>
    <t xml:space="preserve"> Car Payment</t>
  </si>
  <si>
    <t xml:space="preserve"> Bonuses</t>
  </si>
  <si>
    <t xml:space="preserve"> Fuel</t>
  </si>
  <si>
    <t xml:space="preserve"> Salary/Wages</t>
  </si>
  <si>
    <t xml:space="preserve"> Groceries</t>
  </si>
  <si>
    <t xml:space="preserve"> Rental Income</t>
  </si>
  <si>
    <t xml:space="preserve"> Public Transport</t>
  </si>
  <si>
    <t xml:space="preserve"> Dining Out</t>
  </si>
  <si>
    <t xml:space="preserve"> Movies</t>
  </si>
  <si>
    <t xml:space="preserve"> Concerts</t>
  </si>
  <si>
    <t xml:space="preserve"> Hobbies</t>
  </si>
  <si>
    <t xml:space="preserve"> Insurance</t>
  </si>
  <si>
    <t xml:space="preserve"> Medication</t>
  </si>
  <si>
    <t xml:space="preserve"> Credit Card</t>
  </si>
  <si>
    <t xml:space="preserve"> Loans</t>
  </si>
  <si>
    <t xml:space="preserve"> Savings/Investment</t>
  </si>
  <si>
    <t xml:space="preserve"> Travel</t>
  </si>
  <si>
    <t xml:space="preserve"> Gifts and Donations</t>
  </si>
  <si>
    <t xml:space="preserve"> Tution</t>
  </si>
  <si>
    <t xml:space="preserve"> Courses</t>
  </si>
  <si>
    <t xml:space="preserve"> Toiletories</t>
  </si>
  <si>
    <t xml:space="preserve"> Haircuts</t>
  </si>
  <si>
    <t xml:space="preserve"> Miscelilneus</t>
  </si>
  <si>
    <t>Expenses</t>
  </si>
  <si>
    <t>Income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</si>
</sst>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39997558519241921"/>
        <bgColor theme="4" tint="0.59999389629810485"/>
      </patternFill>
    </fill>
    <fill>
      <patternFill patternType="solid">
        <fgColor theme="3" tint="0.39997558519241921"/>
        <bgColor theme="4" tint="0.79998168889431442"/>
      </patternFill>
    </fill>
    <fill>
      <patternFill patternType="solid">
        <fgColor theme="0" tint="-0.34998626667073579"/>
        <bgColor theme="4" tint="0.59999389629810485"/>
      </patternFill>
    </fill>
    <fill>
      <patternFill patternType="solid">
        <fgColor theme="0" tint="-0.34998626667073579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41">
    <xf numFmtId="0" fontId="0" fillId="0" borderId="0" xfId="0"/>
    <xf numFmtId="0" fontId="2" fillId="4" borderId="2" xfId="0" applyFont="1" applyFill="1" applyBorder="1"/>
    <xf numFmtId="0" fontId="3" fillId="0" borderId="0" xfId="0" applyFont="1" applyFill="1" applyBorder="1"/>
    <xf numFmtId="0" fontId="0" fillId="5" borderId="2" xfId="0" applyFont="1" applyFill="1" applyBorder="1"/>
    <xf numFmtId="0" fontId="0" fillId="6" borderId="2" xfId="0" applyFont="1" applyFill="1" applyBorder="1"/>
    <xf numFmtId="0" fontId="0" fillId="7" borderId="2" xfId="0" applyFill="1" applyBorder="1"/>
    <xf numFmtId="0" fontId="0" fillId="0" borderId="0" xfId="0" applyFill="1" applyBorder="1"/>
    <xf numFmtId="0" fontId="1" fillId="0" borderId="0" xfId="1" applyFont="1" applyFill="1" applyBorder="1" applyAlignment="1">
      <alignment horizontal="center"/>
    </xf>
    <xf numFmtId="0" fontId="0" fillId="0" borderId="0" xfId="0" applyNumberFormat="1"/>
    <xf numFmtId="0" fontId="2" fillId="0" borderId="0" xfId="0" applyFont="1" applyFill="1" applyBorder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0" xfId="0" pivotButton="1"/>
    <xf numFmtId="0" fontId="0" fillId="0" borderId="0" xfId="0" applyFill="1"/>
    <xf numFmtId="0" fontId="0" fillId="0" borderId="0" xfId="0" applyAlignment="1">
      <alignment vertical="center" wrapText="1"/>
    </xf>
    <xf numFmtId="0" fontId="0" fillId="5" borderId="2" xfId="0" applyFont="1" applyFill="1" applyBorder="1" applyAlignment="1">
      <alignment wrapText="1"/>
    </xf>
    <xf numFmtId="0" fontId="0" fillId="0" borderId="0" xfId="0" applyAlignment="1"/>
    <xf numFmtId="0" fontId="0" fillId="0" borderId="0" xfId="0" applyAlignment="1">
      <alignment horizontal="left"/>
    </xf>
    <xf numFmtId="0" fontId="2" fillId="0" borderId="0" xfId="0" applyFont="1" applyFill="1" applyBorder="1" applyAlignment="1">
      <alignment horizontal="center"/>
    </xf>
    <xf numFmtId="0" fontId="3" fillId="0" borderId="0" xfId="0" applyFont="1" applyFill="1" applyBorder="1" applyAlignment="1"/>
    <xf numFmtId="0" fontId="3" fillId="0" borderId="0" xfId="0" applyFont="1" applyFill="1" applyBorder="1" applyAlignment="1">
      <alignment horizontal="center"/>
    </xf>
    <xf numFmtId="0" fontId="2" fillId="0" borderId="0" xfId="0" applyFont="1" applyFill="1" applyBorder="1" applyAlignment="1"/>
    <xf numFmtId="0" fontId="0" fillId="0" borderId="0" xfId="0" applyFill="1" applyBorder="1" applyAlignment="1"/>
    <xf numFmtId="0" fontId="2" fillId="8" borderId="2" xfId="0" applyFont="1" applyFill="1" applyBorder="1" applyAlignment="1">
      <alignment vertical="center" wrapText="1"/>
    </xf>
    <xf numFmtId="0" fontId="3" fillId="9" borderId="2" xfId="0" applyFont="1" applyFill="1" applyBorder="1" applyAlignment="1">
      <alignment vertical="center" wrapText="1"/>
    </xf>
    <xf numFmtId="0" fontId="3" fillId="10" borderId="2" xfId="0" applyFont="1" applyFill="1" applyBorder="1" applyAlignment="1">
      <alignment vertical="center" wrapText="1"/>
    </xf>
    <xf numFmtId="0" fontId="3" fillId="8" borderId="2" xfId="0" applyFont="1" applyFill="1" applyBorder="1" applyAlignment="1">
      <alignment vertical="center" wrapText="1"/>
    </xf>
    <xf numFmtId="0" fontId="3" fillId="9" borderId="2" xfId="0" applyFont="1" applyFill="1" applyBorder="1" applyAlignment="1">
      <alignment horizontal="center" vertical="center" wrapText="1"/>
    </xf>
    <xf numFmtId="0" fontId="0" fillId="0" borderId="2" xfId="0" applyNumberFormat="1" applyBorder="1"/>
    <xf numFmtId="0" fontId="2" fillId="8" borderId="2" xfId="0" applyFont="1" applyFill="1" applyBorder="1"/>
    <xf numFmtId="0" fontId="2" fillId="10" borderId="2" xfId="0" applyFont="1" applyFill="1" applyBorder="1"/>
    <xf numFmtId="0" fontId="2" fillId="9" borderId="2" xfId="0" applyFont="1" applyFill="1" applyBorder="1" applyAlignment="1">
      <alignment wrapText="1"/>
    </xf>
    <xf numFmtId="0" fontId="2" fillId="10" borderId="2" xfId="0" applyFont="1" applyFill="1" applyBorder="1" applyAlignment="1">
      <alignment vertical="center" wrapText="1"/>
    </xf>
    <xf numFmtId="0" fontId="2" fillId="10" borderId="2" xfId="0" applyFont="1" applyFill="1" applyBorder="1" applyAlignment="1">
      <alignment wrapText="1"/>
    </xf>
    <xf numFmtId="0" fontId="0" fillId="11" borderId="2" xfId="0" applyFont="1" applyFill="1" applyBorder="1"/>
    <xf numFmtId="0" fontId="0" fillId="12" borderId="2" xfId="0" applyFont="1" applyFill="1" applyBorder="1"/>
    <xf numFmtId="0" fontId="3" fillId="2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</cellXfs>
  <cellStyles count="2">
    <cellStyle name="Heading 3" xfId="1" builtinId="18"/>
    <cellStyle name="Normal" xfId="0" builtinId="0"/>
  </cellStyles>
  <dxfs count="3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0" tint="-0.34998626667073579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0" tint="-0.34998626667073579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0" tint="-0.34998626667073579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0" tint="-0.34998626667073579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0" tint="-0.34998626667073579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0" tint="-0.34998626667073579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0" tint="-0.34998626667073579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0" tint="-0.34998626667073579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0" tint="-0.34998626667073579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0" tint="-0.34998626667073579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0" tint="-0.34998626667073579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0" tint="-0.34998626667073579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0" tint="-0.34998626667073579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0" tint="-0.34998626667073579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0" tint="-0.34998626667073579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0" tint="-0.34998626667073579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0" tint="-0.34998626667073579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0" tint="-0.34998626667073579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0" tint="-0.34998626667073579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0" tint="-0.34998626667073579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0" tint="-0.34998626667073579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0" tint="-0.34998626667073579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theme="0" tint="-0.34998626667073579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0" tint="-0.34998626667073579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rgb="FF00B0F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rgb="FF00B0F0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3" tint="0.39997558519241921"/>
        </patternFill>
      </fill>
      <alignment horizontal="general" vertical="center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3.xml"/><Relationship Id="rId4" Type="http://schemas.openxmlformats.org/officeDocument/2006/relationships/pivotCacheDefinition" Target="pivotCache/pivotCacheDefinition2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8"/>
  <c:pivotSource>
    <c:name>[PERSONAL BUDGET TRACKER2.xlsx]SUMMARY!PivotTable1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Income</a:t>
            </a:r>
          </a:p>
        </c:rich>
      </c:tx>
      <c:layout/>
    </c:title>
    <c:pivotFmts>
      <c:pivotFmt>
        <c:idx val="0"/>
      </c:pivotFmt>
      <c:pivotFmt>
        <c:idx val="1"/>
        <c:marker>
          <c:symbol val="none"/>
        </c:marker>
        <c:dLbl>
          <c:idx val="0"/>
          <c:layout/>
          <c:showCatName val="1"/>
          <c:showPercent val="1"/>
        </c:dLbl>
      </c:pivotFmt>
      <c:pivotFmt>
        <c:idx val="2"/>
      </c:pivotFmt>
    </c:pivotFmts>
    <c:plotArea>
      <c:layout/>
      <c:pieChart>
        <c:varyColors val="1"/>
        <c:ser>
          <c:idx val="0"/>
          <c:order val="0"/>
          <c:tx>
            <c:strRef>
              <c:f>SUMMARY!$D$3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CatName val="1"/>
            <c:showPercent val="1"/>
            <c:showLeaderLines val="1"/>
          </c:dLbls>
          <c:cat>
            <c:strRef>
              <c:f>SUMMARY!$C$4:$C$10</c:f>
              <c:strCache>
                <c:ptCount val="7"/>
                <c:pt idx="0">
                  <c:v> Freelance/Contract Income</c:v>
                </c:pt>
                <c:pt idx="1">
                  <c:v> Investment Income</c:v>
                </c:pt>
                <c:pt idx="2">
                  <c:v> Side Gig Income</c:v>
                </c:pt>
                <c:pt idx="3">
                  <c:v> Gifts</c:v>
                </c:pt>
                <c:pt idx="4">
                  <c:v> Bonuses</c:v>
                </c:pt>
                <c:pt idx="5">
                  <c:v> Salary/Wages</c:v>
                </c:pt>
                <c:pt idx="6">
                  <c:v> Rental Income</c:v>
                </c:pt>
              </c:strCache>
            </c:strRef>
          </c:cat>
          <c:val>
            <c:numRef>
              <c:f>SUMMARY!$D$4:$D$10</c:f>
              <c:numCache>
                <c:formatCode>General</c:formatCode>
                <c:ptCount val="7"/>
                <c:pt idx="0">
                  <c:v>147000</c:v>
                </c:pt>
                <c:pt idx="1">
                  <c:v>12000</c:v>
                </c:pt>
                <c:pt idx="2">
                  <c:v>61300</c:v>
                </c:pt>
                <c:pt idx="3">
                  <c:v>4500</c:v>
                </c:pt>
                <c:pt idx="4">
                  <c:v>6000</c:v>
                </c:pt>
                <c:pt idx="5">
                  <c:v>600000</c:v>
                </c:pt>
                <c:pt idx="6">
                  <c:v>48000</c:v>
                </c:pt>
              </c:numCache>
            </c:numRef>
          </c:val>
        </c:ser>
        <c:dLbls>
          <c:showCatName val="1"/>
          <c:showPercent val="1"/>
        </c:dLbls>
        <c:firstSliceAng val="0"/>
      </c:pieChart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8"/>
  <c:pivotSource>
    <c:name>[PERSONAL BUDGET TRACKER2.xlsx]SUMMARY!PivotTable2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Savings</a:t>
            </a:r>
          </a:p>
        </c:rich>
      </c:tx>
      <c:layout/>
    </c:title>
    <c:pivotFmts>
      <c:pivotFmt>
        <c:idx val="0"/>
      </c:pivotFmt>
    </c:pivotFmts>
    <c:plotArea>
      <c:layout/>
      <c:lineChart>
        <c:grouping val="standard"/>
        <c:ser>
          <c:idx val="0"/>
          <c:order val="0"/>
          <c:tx>
            <c:strRef>
              <c:f>SUMMARY!$F$3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SUMMARY!$E$4:$E$16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SUMMARY!$F$4:$F$16</c:f>
              <c:numCache>
                <c:formatCode>General</c:formatCode>
                <c:ptCount val="12"/>
                <c:pt idx="0">
                  <c:v>41800</c:v>
                </c:pt>
                <c:pt idx="1">
                  <c:v>38100</c:v>
                </c:pt>
                <c:pt idx="2">
                  <c:v>39500</c:v>
                </c:pt>
                <c:pt idx="3">
                  <c:v>40500</c:v>
                </c:pt>
                <c:pt idx="4">
                  <c:v>34300</c:v>
                </c:pt>
                <c:pt idx="5">
                  <c:v>32400</c:v>
                </c:pt>
                <c:pt idx="6">
                  <c:v>38500</c:v>
                </c:pt>
                <c:pt idx="7">
                  <c:v>36200</c:v>
                </c:pt>
                <c:pt idx="8">
                  <c:v>40900</c:v>
                </c:pt>
                <c:pt idx="9">
                  <c:v>35400</c:v>
                </c:pt>
                <c:pt idx="10">
                  <c:v>36800</c:v>
                </c:pt>
                <c:pt idx="11">
                  <c:v>36900</c:v>
                </c:pt>
              </c:numCache>
            </c:numRef>
          </c:val>
        </c:ser>
        <c:marker val="1"/>
        <c:axId val="160551680"/>
        <c:axId val="160553216"/>
      </c:lineChart>
      <c:catAx>
        <c:axId val="160551680"/>
        <c:scaling>
          <c:orientation val="minMax"/>
        </c:scaling>
        <c:axPos val="b"/>
        <c:tickLblPos val="nextTo"/>
        <c:crossAx val="160553216"/>
        <c:crosses val="autoZero"/>
        <c:auto val="1"/>
        <c:lblAlgn val="ctr"/>
        <c:lblOffset val="100"/>
      </c:catAx>
      <c:valAx>
        <c:axId val="160553216"/>
        <c:scaling>
          <c:orientation val="minMax"/>
        </c:scaling>
        <c:axPos val="l"/>
        <c:majorGridlines/>
        <c:numFmt formatCode="General" sourceLinked="1"/>
        <c:tickLblPos val="nextTo"/>
        <c:crossAx val="160551680"/>
        <c:crosses val="autoZero"/>
        <c:crossBetween val="between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0</xdr:row>
      <xdr:rowOff>15240</xdr:rowOff>
    </xdr:from>
    <xdr:to>
      <xdr:col>10</xdr:col>
      <xdr:colOff>716280</xdr:colOff>
      <xdr:row>15</xdr:row>
      <xdr:rowOff>15240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7620</xdr:colOff>
      <xdr:row>15</xdr:row>
      <xdr:rowOff>7620</xdr:rowOff>
    </xdr:from>
    <xdr:to>
      <xdr:col>10</xdr:col>
      <xdr:colOff>723900</xdr:colOff>
      <xdr:row>28</xdr:row>
      <xdr:rowOff>53340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nkit gangwar" refreshedDate="45166.592906597223" createdVersion="3" refreshedVersion="3" minRefreshableVersion="3" recordCount="12">
  <cacheSource type="worksheet">
    <worksheetSource ref="A3:Y15" sheet="MASTER SHEET"/>
  </cacheSource>
  <cacheFields count="25">
    <cacheField name="Month" numFmtId="0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Electricity" numFmtId="0">
      <sharedItems containsSemiMixedTypes="0" containsString="0" containsNumber="1" containsInteger="1" minValue="500" maxValue="500"/>
    </cacheField>
    <cacheField name="Water" numFmtId="0">
      <sharedItems containsSemiMixedTypes="0" containsString="0" containsNumber="1" containsInteger="1" minValue="100" maxValue="100"/>
    </cacheField>
    <cacheField name="Gas" numFmtId="0">
      <sharedItems containsSemiMixedTypes="0" containsString="0" containsNumber="1" containsInteger="1" minValue="800" maxValue="800"/>
    </cacheField>
    <cacheField name="Internet" numFmtId="0">
      <sharedItems containsSemiMixedTypes="0" containsString="0" containsNumber="1" containsInteger="1" minValue="800" maxValue="1600"/>
    </cacheField>
    <cacheField name="Car Payment" numFmtId="0">
      <sharedItems containsSemiMixedTypes="0" containsString="0" containsNumber="1" containsInteger="1" minValue="2000" maxValue="2000"/>
    </cacheField>
    <cacheField name="Fuel" numFmtId="0">
      <sharedItems containsSemiMixedTypes="0" containsString="0" containsNumber="1" containsInteger="1" minValue="2500" maxValue="5000"/>
    </cacheField>
    <cacheField name="Public Transport" numFmtId="0">
      <sharedItems containsSemiMixedTypes="0" containsString="0" containsNumber="1" containsInteger="1" minValue="400" maxValue="900"/>
    </cacheField>
    <cacheField name="Groceries" numFmtId="0">
      <sharedItems containsSemiMixedTypes="0" containsString="0" containsNumber="1" containsInteger="1" minValue="1000" maxValue="1500"/>
    </cacheField>
    <cacheField name="Dining Out" numFmtId="0">
      <sharedItems containsSemiMixedTypes="0" containsString="0" containsNumber="1" containsInteger="1" minValue="1000" maxValue="2500"/>
    </cacheField>
    <cacheField name="Movies" numFmtId="0">
      <sharedItems containsSemiMixedTypes="0" containsString="0" containsNumber="1" containsInteger="1" minValue="250" maxValue="700"/>
    </cacheField>
    <cacheField name="Concerts" numFmtId="0">
      <sharedItems containsSemiMixedTypes="0" containsString="0" containsNumber="1" containsInteger="1" minValue="200" maxValue="700"/>
    </cacheField>
    <cacheField name="Hobbies" numFmtId="0">
      <sharedItems containsSemiMixedTypes="0" containsString="0" containsNumber="1" containsInteger="1" minValue="200" maxValue="1000"/>
    </cacheField>
    <cacheField name="Insurance" numFmtId="0">
      <sharedItems containsSemiMixedTypes="0" containsString="0" containsNumber="1" containsInteger="1" minValue="1000" maxValue="1000"/>
    </cacheField>
    <cacheField name="Medication" numFmtId="0">
      <sharedItems containsSemiMixedTypes="0" containsString="0" containsNumber="1" containsInteger="1" minValue="0" maxValue="600"/>
    </cacheField>
    <cacheField name="Credit Card" numFmtId="0">
      <sharedItems containsSemiMixedTypes="0" containsString="0" containsNumber="1" containsInteger="1" minValue="5000" maxValue="5000"/>
    </cacheField>
    <cacheField name="Loans" numFmtId="0">
      <sharedItems containsSemiMixedTypes="0" containsString="0" containsNumber="1" containsInteger="1" minValue="2000" maxValue="2000"/>
    </cacheField>
    <cacheField name="Savings/Investment" numFmtId="0">
      <sharedItems containsSemiMixedTypes="0" containsString="0" containsNumber="1" containsInteger="1" minValue="5000" maxValue="5000"/>
    </cacheField>
    <cacheField name="Travel" numFmtId="0">
      <sharedItems containsSemiMixedTypes="0" containsString="0" containsNumber="1" containsInteger="1" minValue="500" maxValue="1500"/>
    </cacheField>
    <cacheField name="Gifts and Donations" numFmtId="0">
      <sharedItems containsSemiMixedTypes="0" containsString="0" containsNumber="1" containsInteger="1" minValue="500" maxValue="2500"/>
    </cacheField>
    <cacheField name="Tution" numFmtId="0">
      <sharedItems containsSemiMixedTypes="0" containsString="0" containsNumber="1" containsInteger="1" minValue="2000" maxValue="2000"/>
    </cacheField>
    <cacheField name="Courses" numFmtId="0">
      <sharedItems containsSemiMixedTypes="0" containsString="0" containsNumber="1" containsInteger="1" minValue="2000" maxValue="2000"/>
    </cacheField>
    <cacheField name="Toiletories" numFmtId="0">
      <sharedItems containsSemiMixedTypes="0" containsString="0" containsNumber="1" containsInteger="1" minValue="500" maxValue="500"/>
    </cacheField>
    <cacheField name="Haircuts" numFmtId="0">
      <sharedItems containsSemiMixedTypes="0" containsString="0" containsNumber="1" containsInteger="1" minValue="200" maxValue="200"/>
    </cacheField>
    <cacheField name="Miscelilneus" numFmtId="0">
      <sharedItems containsSemiMixedTypes="0" containsString="0" containsNumber="1" containsInteger="1" minValue="2000" maxValue="2000"/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nkit gangwar" refreshedDate="45168.248901967592" createdVersion="3" refreshedVersion="3" minRefreshableVersion="3" recordCount="12">
  <cacheSource type="worksheet">
    <worksheetSource ref="A19:I31" sheet="MASTER SHEET"/>
  </cacheSource>
  <cacheFields count="9">
    <cacheField name="Month" numFmtId="0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Salary/Wages" numFmtId="0">
      <sharedItems containsSemiMixedTypes="0" containsString="0" containsNumber="1" containsInteger="1" minValue="50000" maxValue="50000"/>
    </cacheField>
    <cacheField name="Freelance/Contract Income" numFmtId="0">
      <sharedItems containsSemiMixedTypes="0" containsString="0" containsNumber="1" containsInteger="1" minValue="10000" maxValue="15000"/>
    </cacheField>
    <cacheField name="Rental Income" numFmtId="0">
      <sharedItems containsSemiMixedTypes="0" containsString="0" containsNumber="1" containsInteger="1" minValue="4000" maxValue="4000"/>
    </cacheField>
    <cacheField name="Investment Income" numFmtId="0">
      <sharedItems containsSemiMixedTypes="0" containsString="0" containsNumber="1" containsInteger="1" minValue="1000" maxValue="1000"/>
    </cacheField>
    <cacheField name="Side Gig Income" numFmtId="0">
      <sharedItems containsSemiMixedTypes="0" containsString="0" containsNumber="1" containsInteger="1" minValue="3600" maxValue="6700"/>
    </cacheField>
    <cacheField name="Gifts" numFmtId="0">
      <sharedItems containsSemiMixedTypes="0" containsString="0" containsNumber="1" containsInteger="1" minValue="0" maxValue="2000"/>
    </cacheField>
    <cacheField name="Bonuses" numFmtId="0">
      <sharedItems containsSemiMixedTypes="0" containsString="0" containsNumber="1" containsInteger="1" minValue="0" maxValue="3000"/>
    </cacheField>
    <cacheField name="Total" numFmtId="0">
      <sharedItems containsSemiMixedTypes="0" containsString="0" containsNumber="1" containsInteger="1" minValue="69600" maxValue="76400"/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nkit gangwar" refreshedDate="45168.249894328706" createdVersion="3" refreshedVersion="3" minRefreshableVersion="3" recordCount="12">
  <cacheSource type="worksheet">
    <worksheetSource ref="L19:M31" sheet="MASTER SHEET"/>
  </cacheSource>
  <cacheFields count="2">
    <cacheField name="Month" numFmtId="0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Savings" numFmtId="0">
      <sharedItems containsSemiMixedTypes="0" containsString="0" containsNumber="1" containsInteger="1" minValue="32400" maxValue="41800" count="12">
        <n v="41800"/>
        <n v="38100"/>
        <n v="39500"/>
        <n v="40500"/>
        <n v="34300"/>
        <n v="32400"/>
        <n v="38500"/>
        <n v="36200"/>
        <n v="40900"/>
        <n v="35400"/>
        <n v="36800"/>
        <n v="36900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">
  <r>
    <x v="0"/>
    <n v="500"/>
    <n v="100"/>
    <n v="800"/>
    <n v="1000"/>
    <n v="2000"/>
    <n v="3000"/>
    <n v="500"/>
    <n v="1000"/>
    <n v="2000"/>
    <n v="500"/>
    <n v="200"/>
    <n v="500"/>
    <n v="1000"/>
    <n v="400"/>
    <n v="5000"/>
    <n v="2000"/>
    <n v="5000"/>
    <n v="1000"/>
    <n v="1000"/>
    <n v="2000"/>
    <n v="2000"/>
    <n v="500"/>
    <n v="200"/>
    <n v="2000"/>
  </r>
  <r>
    <x v="1"/>
    <n v="500"/>
    <n v="100"/>
    <n v="800"/>
    <n v="1000"/>
    <n v="2000"/>
    <n v="3500"/>
    <n v="400"/>
    <n v="1000"/>
    <n v="2500"/>
    <n v="600"/>
    <n v="200"/>
    <n v="400"/>
    <n v="1000"/>
    <n v="200"/>
    <n v="5000"/>
    <n v="2000"/>
    <n v="5000"/>
    <n v="1500"/>
    <n v="500"/>
    <n v="2000"/>
    <n v="2000"/>
    <n v="500"/>
    <n v="200"/>
    <n v="2000"/>
  </r>
  <r>
    <x v="2"/>
    <n v="500"/>
    <n v="100"/>
    <n v="800"/>
    <n v="1200"/>
    <n v="2000"/>
    <n v="2800"/>
    <n v="600"/>
    <n v="1200"/>
    <n v="1500"/>
    <n v="300"/>
    <n v="250"/>
    <n v="450"/>
    <n v="1000"/>
    <n v="600"/>
    <n v="5000"/>
    <n v="2000"/>
    <n v="5000"/>
    <n v="500"/>
    <n v="2000"/>
    <n v="2000"/>
    <n v="2000"/>
    <n v="500"/>
    <n v="200"/>
    <n v="2000"/>
  </r>
  <r>
    <x v="3"/>
    <n v="500"/>
    <n v="100"/>
    <n v="800"/>
    <n v="1500"/>
    <n v="2000"/>
    <n v="2500"/>
    <n v="500"/>
    <n v="1500"/>
    <n v="1000"/>
    <n v="250"/>
    <n v="250"/>
    <n v="200"/>
    <n v="1000"/>
    <n v="500"/>
    <n v="5000"/>
    <n v="2000"/>
    <n v="5000"/>
    <n v="700"/>
    <n v="2500"/>
    <n v="2000"/>
    <n v="2000"/>
    <n v="500"/>
    <n v="200"/>
    <n v="2000"/>
  </r>
  <r>
    <x v="4"/>
    <n v="500"/>
    <n v="100"/>
    <n v="800"/>
    <n v="800"/>
    <n v="2000"/>
    <n v="4000"/>
    <n v="500"/>
    <n v="1200"/>
    <n v="1500"/>
    <n v="400"/>
    <n v="400"/>
    <n v="200"/>
    <n v="1000"/>
    <n v="400"/>
    <n v="5000"/>
    <n v="2000"/>
    <n v="5000"/>
    <n v="1300"/>
    <n v="1500"/>
    <n v="2000"/>
    <n v="2000"/>
    <n v="500"/>
    <n v="200"/>
    <n v="2000"/>
  </r>
  <r>
    <x v="5"/>
    <n v="500"/>
    <n v="100"/>
    <n v="800"/>
    <n v="1500"/>
    <n v="2000"/>
    <n v="5000"/>
    <n v="600"/>
    <n v="1000"/>
    <n v="2000"/>
    <n v="500"/>
    <n v="500"/>
    <n v="700"/>
    <n v="1000"/>
    <n v="0"/>
    <n v="5000"/>
    <n v="2000"/>
    <n v="5000"/>
    <n v="1500"/>
    <n v="1800"/>
    <n v="2000"/>
    <n v="2000"/>
    <n v="500"/>
    <n v="200"/>
    <n v="2000"/>
  </r>
  <r>
    <x v="6"/>
    <n v="500"/>
    <n v="100"/>
    <n v="800"/>
    <n v="1600"/>
    <n v="2000"/>
    <n v="4500"/>
    <n v="500"/>
    <n v="1200"/>
    <n v="1500"/>
    <n v="400"/>
    <n v="700"/>
    <n v="600"/>
    <n v="1000"/>
    <n v="600"/>
    <n v="5000"/>
    <n v="2000"/>
    <n v="5000"/>
    <n v="1200"/>
    <n v="800"/>
    <n v="2000"/>
    <n v="2000"/>
    <n v="500"/>
    <n v="200"/>
    <n v="2000"/>
  </r>
  <r>
    <x v="7"/>
    <n v="500"/>
    <n v="100"/>
    <n v="800"/>
    <n v="1300"/>
    <n v="2000"/>
    <n v="3700"/>
    <n v="600"/>
    <n v="1400"/>
    <n v="1000"/>
    <n v="300"/>
    <n v="400"/>
    <n v="600"/>
    <n v="1000"/>
    <n v="500"/>
    <n v="5000"/>
    <n v="2000"/>
    <n v="5000"/>
    <n v="1400"/>
    <n v="900"/>
    <n v="2000"/>
    <n v="2000"/>
    <n v="500"/>
    <n v="200"/>
    <n v="2000"/>
  </r>
  <r>
    <x v="8"/>
    <n v="500"/>
    <n v="100"/>
    <n v="800"/>
    <n v="1200"/>
    <n v="2000"/>
    <n v="3000"/>
    <n v="500"/>
    <n v="1000"/>
    <n v="2000"/>
    <n v="500"/>
    <n v="500"/>
    <n v="500"/>
    <n v="1000"/>
    <n v="400"/>
    <n v="5000"/>
    <n v="2000"/>
    <n v="5000"/>
    <n v="1000"/>
    <n v="1800"/>
    <n v="2000"/>
    <n v="2000"/>
    <n v="500"/>
    <n v="200"/>
    <n v="2000"/>
  </r>
  <r>
    <x v="9"/>
    <n v="500"/>
    <n v="100"/>
    <n v="800"/>
    <n v="900"/>
    <n v="2000"/>
    <n v="3600"/>
    <n v="500"/>
    <n v="1000"/>
    <n v="2000"/>
    <n v="700"/>
    <n v="200"/>
    <n v="500"/>
    <n v="1000"/>
    <n v="600"/>
    <n v="5000"/>
    <n v="2000"/>
    <n v="5000"/>
    <n v="1000"/>
    <n v="1000"/>
    <n v="2000"/>
    <n v="2000"/>
    <n v="500"/>
    <n v="200"/>
    <n v="2000"/>
  </r>
  <r>
    <x v="10"/>
    <n v="500"/>
    <n v="100"/>
    <n v="800"/>
    <n v="1600"/>
    <n v="2000"/>
    <n v="3000"/>
    <n v="900"/>
    <n v="1000"/>
    <n v="2000"/>
    <n v="600"/>
    <n v="200"/>
    <n v="500"/>
    <n v="1000"/>
    <n v="400"/>
    <n v="5000"/>
    <n v="2000"/>
    <n v="5000"/>
    <n v="1400"/>
    <n v="2000"/>
    <n v="2000"/>
    <n v="2000"/>
    <n v="500"/>
    <n v="200"/>
    <n v="2000"/>
  </r>
  <r>
    <x v="11"/>
    <n v="500"/>
    <n v="100"/>
    <n v="800"/>
    <n v="1000"/>
    <n v="2000"/>
    <n v="3500"/>
    <n v="500"/>
    <n v="1500"/>
    <n v="2000"/>
    <n v="500"/>
    <n v="200"/>
    <n v="1000"/>
    <n v="1000"/>
    <n v="400"/>
    <n v="5000"/>
    <n v="2000"/>
    <n v="5000"/>
    <n v="1000"/>
    <n v="2000"/>
    <n v="2000"/>
    <n v="2000"/>
    <n v="500"/>
    <n v="200"/>
    <n v="20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2">
  <r>
    <x v="0"/>
    <n v="50000"/>
    <n v="12000"/>
    <n v="4000"/>
    <n v="1000"/>
    <n v="5000"/>
    <n v="1000"/>
    <n v="3000"/>
    <n v="76000"/>
  </r>
  <r>
    <x v="1"/>
    <n v="50000"/>
    <n v="14000"/>
    <n v="4000"/>
    <n v="1000"/>
    <n v="4000"/>
    <n v="0"/>
    <n v="0"/>
    <n v="73000"/>
  </r>
  <r>
    <x v="2"/>
    <n v="50000"/>
    <n v="13000"/>
    <n v="4000"/>
    <n v="1000"/>
    <n v="6000"/>
    <n v="0"/>
    <n v="0"/>
    <n v="74000"/>
  </r>
  <r>
    <x v="3"/>
    <n v="50000"/>
    <n v="12500"/>
    <n v="4000"/>
    <n v="1000"/>
    <n v="5500"/>
    <n v="2000"/>
    <n v="0"/>
    <n v="75000"/>
  </r>
  <r>
    <x v="4"/>
    <n v="50000"/>
    <n v="11000"/>
    <n v="4000"/>
    <n v="1000"/>
    <n v="3600"/>
    <n v="0"/>
    <n v="0"/>
    <n v="69600"/>
  </r>
  <r>
    <x v="5"/>
    <n v="50000"/>
    <n v="10000"/>
    <n v="4000"/>
    <n v="1000"/>
    <n v="5600"/>
    <n v="0"/>
    <n v="0"/>
    <n v="70600"/>
  </r>
  <r>
    <x v="6"/>
    <n v="50000"/>
    <n v="10500"/>
    <n v="4000"/>
    <n v="1000"/>
    <n v="6700"/>
    <n v="0"/>
    <n v="3000"/>
    <n v="75200"/>
  </r>
  <r>
    <x v="7"/>
    <n v="50000"/>
    <n v="11400"/>
    <n v="4000"/>
    <n v="1000"/>
    <n v="5000"/>
    <n v="0"/>
    <n v="0"/>
    <n v="71400"/>
  </r>
  <r>
    <x v="8"/>
    <n v="50000"/>
    <n v="15000"/>
    <n v="4000"/>
    <n v="1000"/>
    <n v="4900"/>
    <n v="1500"/>
    <n v="0"/>
    <n v="76400"/>
  </r>
  <r>
    <x v="9"/>
    <n v="50000"/>
    <n v="11500"/>
    <n v="4000"/>
    <n v="1000"/>
    <n v="4000"/>
    <n v="0"/>
    <n v="0"/>
    <n v="70500"/>
  </r>
  <r>
    <x v="10"/>
    <n v="50000"/>
    <n v="13500"/>
    <n v="4000"/>
    <n v="1000"/>
    <n v="5000"/>
    <n v="0"/>
    <n v="0"/>
    <n v="73500"/>
  </r>
  <r>
    <x v="11"/>
    <n v="50000"/>
    <n v="12600"/>
    <n v="4000"/>
    <n v="1000"/>
    <n v="6000"/>
    <n v="0"/>
    <n v="0"/>
    <n v="7360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2">
  <r>
    <x v="0"/>
    <x v="0"/>
  </r>
  <r>
    <x v="1"/>
    <x v="1"/>
  </r>
  <r>
    <x v="2"/>
    <x v="2"/>
  </r>
  <r>
    <x v="3"/>
    <x v="3"/>
  </r>
  <r>
    <x v="4"/>
    <x v="4"/>
  </r>
  <r>
    <x v="5"/>
    <x v="5"/>
  </r>
  <r>
    <x v="6"/>
    <x v="6"/>
  </r>
  <r>
    <x v="7"/>
    <x v="7"/>
  </r>
  <r>
    <x v="8"/>
    <x v="8"/>
  </r>
  <r>
    <x v="9"/>
    <x v="9"/>
  </r>
  <r>
    <x v="10"/>
    <x v="10"/>
  </r>
  <r>
    <x v="11"/>
    <x v="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2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 rowHeaderCaption="Month">
  <location ref="E3:F16" firstHeaderRow="1" firstDataRow="1" firstDataCol="1"/>
  <pivotFields count="2"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>
      <items count="13">
        <item x="5"/>
        <item x="4"/>
        <item x="9"/>
        <item x="7"/>
        <item x="10"/>
        <item x="11"/>
        <item x="1"/>
        <item x="6"/>
        <item x="2"/>
        <item x="3"/>
        <item x="8"/>
        <item x="0"/>
        <item t="default"/>
      </items>
    </pivotField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avings 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Dark20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1" cacheId="1" dataOnRows="1" applyNumberFormats="0" applyBorderFormats="0" applyFontFormats="0" applyPatternFormats="0" applyAlignmentFormats="0" applyWidthHeightFormats="1" dataCaption="Income" updatedVersion="3" minRefreshableVersion="3" showCalcMbrs="0" useAutoFormatting="1" itemPrintTitles="1" createdVersion="3" indent="0" outline="1" outlineData="1" multipleFieldFilters="0" chartFormat="1">
  <location ref="C3:D10" firstHeaderRow="1" firstDataRow="1" firstDataCol="1" rowPageCount="1" colPageCount="1"/>
  <pivotFields count="9">
    <pivotField axis="axisPage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</pivotFields>
  <rowFields count="1">
    <field x="-2"/>
  </rowFields>
  <row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rowItems>
  <colItems count="1">
    <i/>
  </colItems>
  <pageFields count="1">
    <pageField fld="0" hier="-1"/>
  </pageFields>
  <dataFields count="7">
    <dataField name=" Freelance/Contract Income" fld="2" baseField="0" baseItem="0"/>
    <dataField name=" Investment Income" fld="4" baseField="0" baseItem="0"/>
    <dataField name=" Side Gig Income" fld="5" baseField="0" baseItem="0"/>
    <dataField name=" Gifts" fld="6" baseField="0" baseItem="0"/>
    <dataField name=" Bonuses" fld="7" baseField="0" baseItem="0"/>
    <dataField name=" Salary/Wages" fld="1" baseField="0" baseItem="0"/>
    <dataField name=" Rental Income" fld="3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Dark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9" cacheId="0" dataOnRows="1" applyNumberFormats="0" applyBorderFormats="0" applyFontFormats="0" applyPatternFormats="0" applyAlignmentFormats="0" applyWidthHeightFormats="1" dataCaption="Expenses" updatedVersion="3" minRefreshableVersion="3" showCalcMbrs="0" useAutoFormatting="1" itemPrintTitles="1" createdVersion="3" indent="0" outline="1" outlineData="1" multipleFieldFilters="0" chartFormat="1">
  <location ref="A3:B27" firstHeaderRow="1" firstDataRow="1" firstDataCol="1" rowPageCount="1" colPageCount="1"/>
  <pivotFields count="25">
    <pivotField axis="axisPage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-2"/>
  </rowFields>
  <rowItems count="24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  <i i="20">
      <x v="20"/>
    </i>
    <i i="21">
      <x v="21"/>
    </i>
    <i i="22">
      <x v="22"/>
    </i>
    <i i="23">
      <x v="23"/>
    </i>
  </rowItems>
  <colItems count="1">
    <i/>
  </colItems>
  <pageFields count="1">
    <pageField fld="0" hier="-1"/>
  </pageFields>
  <dataFields count="24">
    <dataField name=" Electricity" fld="1" baseField="0" baseItem="0"/>
    <dataField name=" Water" fld="2" baseField="0" baseItem="0"/>
    <dataField name=" Gas" fld="3" baseField="0" baseItem="0"/>
    <dataField name=" Internet" fld="4" baseField="0" baseItem="0"/>
    <dataField name=" Car Payment" fld="5" baseField="0" baseItem="0"/>
    <dataField name=" Fuel" fld="6" baseField="0" baseItem="0"/>
    <dataField name=" Groceries" fld="8" baseField="0" baseItem="0"/>
    <dataField name=" Public Transport" fld="7" baseField="0" baseItem="0"/>
    <dataField name=" Dining Out" fld="9" baseField="0" baseItem="0"/>
    <dataField name=" Movies" fld="10" baseField="0" baseItem="0"/>
    <dataField name=" Concerts" fld="11" baseField="0" baseItem="0"/>
    <dataField name=" Hobbies" fld="12" baseField="0" baseItem="0"/>
    <dataField name=" Insurance" fld="13" baseField="0" baseItem="0"/>
    <dataField name=" Medication" fld="14" baseField="0" baseItem="0"/>
    <dataField name=" Credit Card" fld="15" baseField="0" baseItem="0"/>
    <dataField name=" Loans" fld="16" baseField="0" baseItem="0"/>
    <dataField name=" Savings/Investment" fld="17" baseField="0" baseItem="0"/>
    <dataField name=" Travel" fld="18" baseField="0" baseItem="0"/>
    <dataField name=" Gifts and Donations" fld="19" baseField="0" baseItem="0"/>
    <dataField name=" Tution" fld="20" baseField="0" baseItem="0"/>
    <dataField name=" Courses" fld="21" baseField="0" baseItem="0"/>
    <dataField name=" Toiletories" fld="22" baseField="0" baseItem="0"/>
    <dataField name=" Haircuts" fld="23" baseField="0" baseItem="0"/>
    <dataField name=" Miscelilneus" fld="24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Dark17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le1" displayName="Table1" ref="A3:Z16" totalsRowCount="1" headerRowDxfId="32" totalsRowDxfId="29" headerRowBorderDxfId="31" tableBorderDxfId="30" totalsRowBorderDxfId="28">
  <tableColumns count="26">
    <tableColumn id="1" name="Month" totalsRowLabel="Total" dataDxfId="27" totalsRowDxfId="26"/>
    <tableColumn id="2" name="Electricity" totalsRowFunction="sum" totalsRowDxfId="25"/>
    <tableColumn id="3" name="Water" totalsRowFunction="sum" totalsRowDxfId="24"/>
    <tableColumn id="4" name="Gas" totalsRowFunction="sum" totalsRowDxfId="23"/>
    <tableColumn id="5" name="Internet" totalsRowFunction="sum" totalsRowDxfId="22"/>
    <tableColumn id="6" name="Car Payment" totalsRowFunction="sum" totalsRowDxfId="21"/>
    <tableColumn id="7" name="Fuel" totalsRowFunction="sum" totalsRowDxfId="20"/>
    <tableColumn id="8" name="Public Transport" totalsRowFunction="sum" totalsRowDxfId="19"/>
    <tableColumn id="9" name="Groceries" totalsRowFunction="sum" totalsRowDxfId="18"/>
    <tableColumn id="10" name="Dining Out" totalsRowFunction="sum" totalsRowDxfId="17"/>
    <tableColumn id="11" name="Movies" totalsRowFunction="sum" totalsRowDxfId="16"/>
    <tableColumn id="12" name="Concerts" totalsRowFunction="sum" totalsRowDxfId="15"/>
    <tableColumn id="13" name="Hobbies" totalsRowFunction="sum" totalsRowDxfId="14"/>
    <tableColumn id="14" name="Insurance" totalsRowFunction="sum" totalsRowDxfId="13"/>
    <tableColumn id="15" name="Medication" totalsRowFunction="sum" totalsRowDxfId="12"/>
    <tableColumn id="16" name="Credit Card" totalsRowFunction="sum" totalsRowDxfId="11"/>
    <tableColumn id="17" name="Loans" totalsRowFunction="sum" totalsRowDxfId="10"/>
    <tableColumn id="18" name="Savings/Investment" totalsRowFunction="sum" totalsRowDxfId="9"/>
    <tableColumn id="19" name="Travel" totalsRowFunction="sum" totalsRowDxfId="8"/>
    <tableColumn id="20" name="Gifts and Donations" totalsRowFunction="sum" totalsRowDxfId="7"/>
    <tableColumn id="21" name="Tution" totalsRowFunction="sum" totalsRowDxfId="6"/>
    <tableColumn id="22" name="Courses" totalsRowFunction="sum" totalsRowDxfId="5"/>
    <tableColumn id="23" name="Toiletories" totalsRowFunction="sum" totalsRowDxfId="4"/>
    <tableColumn id="24" name="Haircuts" totalsRowFunction="sum" totalsRowDxfId="3"/>
    <tableColumn id="25" name="Miscelilneus" totalsRowFunction="sum" totalsRowDxfId="2"/>
    <tableColumn id="26" name="Total" dataDxfId="1" totalsRowDxfId="0">
      <calculatedColumnFormula>SUM(B4:Y4)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27"/>
  <sheetViews>
    <sheetView tabSelected="1" workbookViewId="0">
      <selection activeCell="C4" sqref="C4"/>
    </sheetView>
  </sheetViews>
  <sheetFormatPr defaultRowHeight="14.4"/>
  <cols>
    <col min="1" max="1" width="23.44140625" bestFit="1" customWidth="1"/>
    <col min="2" max="2" width="6.33203125" bestFit="1" customWidth="1"/>
    <col min="3" max="3" width="30" bestFit="1" customWidth="1"/>
    <col min="4" max="4" width="7" bestFit="1" customWidth="1"/>
    <col min="5" max="5" width="10.77734375" customWidth="1"/>
    <col min="6" max="6" width="7.77734375" customWidth="1"/>
    <col min="7" max="7" width="19.77734375" customWidth="1"/>
    <col min="8" max="8" width="12.5546875" customWidth="1"/>
    <col min="9" max="9" width="13.88671875" customWidth="1"/>
    <col min="10" max="14" width="17.88671875" customWidth="1"/>
  </cols>
  <sheetData>
    <row r="1" spans="1:19">
      <c r="A1" s="12" t="s">
        <v>39</v>
      </c>
      <c r="B1" t="s">
        <v>50</v>
      </c>
      <c r="C1" s="12" t="s">
        <v>39</v>
      </c>
      <c r="D1" t="s">
        <v>50</v>
      </c>
      <c r="G1" s="16"/>
      <c r="J1" s="16"/>
      <c r="K1" s="16"/>
      <c r="L1" s="16"/>
      <c r="M1" s="16"/>
      <c r="N1" s="16"/>
      <c r="O1" s="16"/>
      <c r="P1" s="16"/>
      <c r="Q1" s="16"/>
      <c r="R1" s="16"/>
      <c r="S1" s="16"/>
    </row>
    <row r="2" spans="1:19">
      <c r="A2" s="16"/>
      <c r="B2" s="16"/>
      <c r="C2" s="16"/>
      <c r="D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</row>
    <row r="3" spans="1:19">
      <c r="A3" s="12" t="s">
        <v>83</v>
      </c>
      <c r="C3" s="12" t="s">
        <v>84</v>
      </c>
      <c r="E3" s="12" t="s">
        <v>39</v>
      </c>
      <c r="F3" t="s">
        <v>51</v>
      </c>
      <c r="K3" s="16"/>
      <c r="L3" s="16"/>
      <c r="M3" s="16"/>
      <c r="N3" s="16"/>
      <c r="O3" s="16"/>
      <c r="P3" s="16"/>
      <c r="Q3" s="16"/>
      <c r="R3" s="16"/>
      <c r="S3" s="16"/>
    </row>
    <row r="4" spans="1:19">
      <c r="A4" s="17" t="s">
        <v>52</v>
      </c>
      <c r="B4" s="8">
        <v>6000</v>
      </c>
      <c r="C4" s="17" t="s">
        <v>53</v>
      </c>
      <c r="D4" s="8">
        <v>147000</v>
      </c>
      <c r="E4" s="17" t="s">
        <v>2</v>
      </c>
      <c r="F4" s="8">
        <v>41800</v>
      </c>
    </row>
    <row r="5" spans="1:19">
      <c r="A5" s="17" t="s">
        <v>54</v>
      </c>
      <c r="B5" s="8">
        <v>1200</v>
      </c>
      <c r="C5" s="17" t="s">
        <v>55</v>
      </c>
      <c r="D5" s="8">
        <v>12000</v>
      </c>
      <c r="E5" s="17" t="s">
        <v>3</v>
      </c>
      <c r="F5" s="8">
        <v>38100</v>
      </c>
    </row>
    <row r="6" spans="1:19">
      <c r="A6" s="17" t="s">
        <v>56</v>
      </c>
      <c r="B6" s="8">
        <v>9600</v>
      </c>
      <c r="C6" s="17" t="s">
        <v>57</v>
      </c>
      <c r="D6" s="8">
        <v>61300</v>
      </c>
      <c r="E6" s="17" t="s">
        <v>4</v>
      </c>
      <c r="F6" s="8">
        <v>39500</v>
      </c>
    </row>
    <row r="7" spans="1:19">
      <c r="A7" s="17" t="s">
        <v>58</v>
      </c>
      <c r="B7" s="8">
        <v>14600</v>
      </c>
      <c r="C7" s="17" t="s">
        <v>59</v>
      </c>
      <c r="D7" s="8">
        <v>4500</v>
      </c>
      <c r="E7" s="17" t="s">
        <v>5</v>
      </c>
      <c r="F7" s="8">
        <v>40500</v>
      </c>
    </row>
    <row r="8" spans="1:19">
      <c r="A8" s="17" t="s">
        <v>60</v>
      </c>
      <c r="B8" s="8">
        <v>24000</v>
      </c>
      <c r="C8" s="17" t="s">
        <v>61</v>
      </c>
      <c r="D8" s="8">
        <v>6000</v>
      </c>
      <c r="E8" s="17" t="s">
        <v>6</v>
      </c>
      <c r="F8" s="8">
        <v>34300</v>
      </c>
    </row>
    <row r="9" spans="1:19">
      <c r="A9" s="17" t="s">
        <v>62</v>
      </c>
      <c r="B9" s="8">
        <v>42100</v>
      </c>
      <c r="C9" s="17" t="s">
        <v>63</v>
      </c>
      <c r="D9" s="8">
        <v>600000</v>
      </c>
      <c r="E9" s="17" t="s">
        <v>7</v>
      </c>
      <c r="F9" s="8">
        <v>32400</v>
      </c>
    </row>
    <row r="10" spans="1:19">
      <c r="A10" s="17" t="s">
        <v>64</v>
      </c>
      <c r="B10" s="8">
        <v>14000</v>
      </c>
      <c r="C10" s="17" t="s">
        <v>65</v>
      </c>
      <c r="D10" s="8">
        <v>48000</v>
      </c>
      <c r="E10" s="17" t="s">
        <v>8</v>
      </c>
      <c r="F10" s="8">
        <v>38500</v>
      </c>
    </row>
    <row r="11" spans="1:19">
      <c r="A11" s="17" t="s">
        <v>66</v>
      </c>
      <c r="B11" s="8">
        <v>6600</v>
      </c>
      <c r="D11" s="6"/>
      <c r="E11" s="17" t="s">
        <v>9</v>
      </c>
      <c r="F11" s="8">
        <v>36200</v>
      </c>
    </row>
    <row r="12" spans="1:19">
      <c r="A12" s="17" t="s">
        <v>67</v>
      </c>
      <c r="B12" s="8">
        <v>21000</v>
      </c>
      <c r="D12" s="6"/>
      <c r="E12" s="17" t="s">
        <v>10</v>
      </c>
      <c r="F12" s="8">
        <v>40900</v>
      </c>
    </row>
    <row r="13" spans="1:19">
      <c r="A13" s="17" t="s">
        <v>68</v>
      </c>
      <c r="B13" s="8">
        <v>5550</v>
      </c>
      <c r="D13" s="6"/>
      <c r="E13" s="17" t="s">
        <v>11</v>
      </c>
      <c r="F13" s="8">
        <v>35400</v>
      </c>
    </row>
    <row r="14" spans="1:19">
      <c r="A14" s="17" t="s">
        <v>69</v>
      </c>
      <c r="B14" s="8">
        <v>4000</v>
      </c>
      <c r="D14" s="6"/>
      <c r="E14" s="17" t="s">
        <v>12</v>
      </c>
      <c r="F14" s="8">
        <v>36800</v>
      </c>
    </row>
    <row r="15" spans="1:19">
      <c r="A15" s="17" t="s">
        <v>70</v>
      </c>
      <c r="B15" s="8">
        <v>6150</v>
      </c>
      <c r="D15" s="6"/>
      <c r="E15" s="17" t="s">
        <v>13</v>
      </c>
      <c r="F15" s="8">
        <v>36900</v>
      </c>
    </row>
    <row r="16" spans="1:19">
      <c r="A16" s="17" t="s">
        <v>71</v>
      </c>
      <c r="B16" s="8">
        <v>12000</v>
      </c>
      <c r="D16" s="6"/>
      <c r="E16" s="17" t="s">
        <v>49</v>
      </c>
      <c r="F16" s="8">
        <v>451300</v>
      </c>
    </row>
    <row r="17" spans="1:6">
      <c r="A17" s="17" t="s">
        <v>72</v>
      </c>
      <c r="B17" s="8">
        <v>5000</v>
      </c>
      <c r="D17" s="6"/>
    </row>
    <row r="18" spans="1:6">
      <c r="A18" s="17" t="s">
        <v>73</v>
      </c>
      <c r="B18" s="8">
        <v>60000</v>
      </c>
      <c r="D18" s="6"/>
    </row>
    <row r="19" spans="1:6">
      <c r="A19" s="17" t="s">
        <v>74</v>
      </c>
      <c r="B19" s="8">
        <v>24000</v>
      </c>
      <c r="D19" s="6"/>
    </row>
    <row r="20" spans="1:6">
      <c r="A20" s="17" t="s">
        <v>75</v>
      </c>
      <c r="B20" s="8">
        <v>60000</v>
      </c>
      <c r="D20" s="6"/>
    </row>
    <row r="21" spans="1:6">
      <c r="A21" s="17" t="s">
        <v>76</v>
      </c>
      <c r="B21" s="8">
        <v>13500</v>
      </c>
      <c r="D21" s="6"/>
      <c r="E21" s="6"/>
      <c r="F21" s="6"/>
    </row>
    <row r="22" spans="1:6">
      <c r="A22" s="17" t="s">
        <v>77</v>
      </c>
      <c r="B22" s="8">
        <v>17800</v>
      </c>
      <c r="D22" s="6"/>
      <c r="E22" s="6"/>
      <c r="F22" s="6"/>
    </row>
    <row r="23" spans="1:6">
      <c r="A23" s="17" t="s">
        <v>78</v>
      </c>
      <c r="B23" s="8">
        <v>24000</v>
      </c>
    </row>
    <row r="24" spans="1:6">
      <c r="A24" s="17" t="s">
        <v>79</v>
      </c>
      <c r="B24" s="8">
        <v>24000</v>
      </c>
    </row>
    <row r="25" spans="1:6">
      <c r="A25" s="17" t="s">
        <v>80</v>
      </c>
      <c r="B25" s="8">
        <v>6000</v>
      </c>
    </row>
    <row r="26" spans="1:6">
      <c r="A26" s="17" t="s">
        <v>81</v>
      </c>
      <c r="B26" s="8">
        <v>2400</v>
      </c>
    </row>
    <row r="27" spans="1:6">
      <c r="A27" s="17" t="s">
        <v>82</v>
      </c>
      <c r="B27" s="8">
        <v>24000</v>
      </c>
    </row>
  </sheetData>
  <pageMargins left="0.7" right="0.7" top="0.75" bottom="0.75" header="0.3" footer="0.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>
  <dimension ref="A1:AC43"/>
  <sheetViews>
    <sheetView workbookViewId="0">
      <selection activeCell="I19" sqref="I19:I31"/>
    </sheetView>
  </sheetViews>
  <sheetFormatPr defaultRowHeight="14.4"/>
  <cols>
    <col min="1" max="1" width="8.5546875" bestFit="1" customWidth="1"/>
    <col min="2" max="2" width="9.109375" bestFit="1" customWidth="1"/>
    <col min="3" max="3" width="15.109375" customWidth="1"/>
    <col min="4" max="4" width="5.88671875" bestFit="1" customWidth="1"/>
    <col min="5" max="5" width="10.77734375" customWidth="1"/>
    <col min="6" max="6" width="11.77734375" bestFit="1" customWidth="1"/>
    <col min="7" max="7" width="6" bestFit="1" customWidth="1"/>
    <col min="8" max="8" width="14.77734375" bestFit="1" customWidth="1"/>
    <col min="9" max="9" width="8.77734375" bestFit="1" customWidth="1"/>
    <col min="10" max="10" width="9.88671875" bestFit="1" customWidth="1"/>
    <col min="11" max="11" width="7.109375" bestFit="1" customWidth="1"/>
    <col min="12" max="12" width="8.33203125" bestFit="1" customWidth="1"/>
    <col min="13" max="13" width="7.77734375" bestFit="1" customWidth="1"/>
    <col min="14" max="14" width="9.21875" style="13" bestFit="1" customWidth="1"/>
    <col min="15" max="15" width="10.5546875" bestFit="1" customWidth="1"/>
    <col min="16" max="16" width="10.33203125" bestFit="1" customWidth="1"/>
    <col min="17" max="17" width="6" bestFit="1" customWidth="1"/>
    <col min="18" max="18" width="18" bestFit="1" customWidth="1"/>
    <col min="19" max="19" width="6.109375" bestFit="1" customWidth="1"/>
    <col min="20" max="20" width="17.6640625" bestFit="1" customWidth="1"/>
    <col min="21" max="21" width="6.44140625" bestFit="1" customWidth="1"/>
    <col min="22" max="22" width="7.5546875" bestFit="1" customWidth="1"/>
    <col min="23" max="23" width="9.6640625" bestFit="1" customWidth="1"/>
    <col min="24" max="24" width="7.77734375" bestFit="1" customWidth="1"/>
    <col min="25" max="25" width="11.21875" bestFit="1" customWidth="1"/>
    <col min="26" max="27" width="6" bestFit="1" customWidth="1"/>
    <col min="29" max="29" width="6" bestFit="1" customWidth="1"/>
  </cols>
  <sheetData>
    <row r="1" spans="1:26">
      <c r="A1" s="36" t="s">
        <v>0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</row>
    <row r="2" spans="1:26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</row>
    <row r="3" spans="1:26" s="14" customFormat="1">
      <c r="A3" s="23" t="s">
        <v>39</v>
      </c>
      <c r="B3" s="24" t="s">
        <v>22</v>
      </c>
      <c r="C3" s="25" t="s">
        <v>23</v>
      </c>
      <c r="D3" s="24" t="s">
        <v>24</v>
      </c>
      <c r="E3" s="25" t="s">
        <v>25</v>
      </c>
      <c r="F3" s="24" t="s">
        <v>26</v>
      </c>
      <c r="G3" s="25" t="s">
        <v>27</v>
      </c>
      <c r="H3" s="24" t="s">
        <v>28</v>
      </c>
      <c r="I3" s="25" t="s">
        <v>29</v>
      </c>
      <c r="J3" s="24" t="s">
        <v>30</v>
      </c>
      <c r="K3" s="25" t="s">
        <v>31</v>
      </c>
      <c r="L3" s="24" t="s">
        <v>32</v>
      </c>
      <c r="M3" s="25" t="s">
        <v>33</v>
      </c>
      <c r="N3" s="26" t="s">
        <v>34</v>
      </c>
      <c r="O3" s="25" t="s">
        <v>35</v>
      </c>
      <c r="P3" s="24" t="s">
        <v>37</v>
      </c>
      <c r="Q3" s="25" t="s">
        <v>38</v>
      </c>
      <c r="R3" s="27" t="s">
        <v>41</v>
      </c>
      <c r="S3" s="25" t="s">
        <v>42</v>
      </c>
      <c r="T3" s="24" t="s">
        <v>43</v>
      </c>
      <c r="U3" s="25" t="s">
        <v>44</v>
      </c>
      <c r="V3" s="24" t="s">
        <v>45</v>
      </c>
      <c r="W3" s="25" t="s">
        <v>46</v>
      </c>
      <c r="X3" s="24" t="s">
        <v>47</v>
      </c>
      <c r="Y3" s="25" t="s">
        <v>48</v>
      </c>
      <c r="Z3" s="25" t="s">
        <v>21</v>
      </c>
    </row>
    <row r="4" spans="1:26">
      <c r="A4" s="1" t="s">
        <v>2</v>
      </c>
      <c r="B4" s="3">
        <v>500</v>
      </c>
      <c r="C4" s="4">
        <v>100</v>
      </c>
      <c r="D4" s="3">
        <v>800</v>
      </c>
      <c r="E4" s="4">
        <v>1000</v>
      </c>
      <c r="F4" s="3">
        <v>2000</v>
      </c>
      <c r="G4" s="4">
        <v>3000</v>
      </c>
      <c r="H4" s="3">
        <v>500</v>
      </c>
      <c r="I4" s="4">
        <v>1000</v>
      </c>
      <c r="J4" s="3">
        <v>2000</v>
      </c>
      <c r="K4" s="4">
        <v>500</v>
      </c>
      <c r="L4" s="3">
        <v>200</v>
      </c>
      <c r="M4" s="4">
        <v>500</v>
      </c>
      <c r="N4" s="11">
        <v>1000</v>
      </c>
      <c r="O4" s="4">
        <v>400</v>
      </c>
      <c r="P4" s="3">
        <v>5000</v>
      </c>
      <c r="Q4" s="4">
        <v>2000</v>
      </c>
      <c r="R4" s="3">
        <v>5000</v>
      </c>
      <c r="S4" s="4">
        <v>1000</v>
      </c>
      <c r="T4" s="3">
        <v>1000</v>
      </c>
      <c r="U4" s="4">
        <v>2000</v>
      </c>
      <c r="V4" s="3">
        <v>2000</v>
      </c>
      <c r="W4" s="4">
        <v>500</v>
      </c>
      <c r="X4" s="3">
        <v>200</v>
      </c>
      <c r="Y4" s="4">
        <v>2000</v>
      </c>
      <c r="Z4" s="28">
        <f t="shared" ref="Z4:Z15" si="0">SUM(B4:Y4)</f>
        <v>34200</v>
      </c>
    </row>
    <row r="5" spans="1:26">
      <c r="A5" s="1" t="s">
        <v>3</v>
      </c>
      <c r="B5" s="3">
        <v>500</v>
      </c>
      <c r="C5" s="4">
        <v>100</v>
      </c>
      <c r="D5" s="3">
        <v>800</v>
      </c>
      <c r="E5" s="4">
        <v>1000</v>
      </c>
      <c r="F5" s="3">
        <v>2000</v>
      </c>
      <c r="G5" s="4">
        <v>3500</v>
      </c>
      <c r="H5" s="3">
        <v>400</v>
      </c>
      <c r="I5" s="4">
        <v>1000</v>
      </c>
      <c r="J5" s="3">
        <v>2500</v>
      </c>
      <c r="K5" s="4">
        <v>600</v>
      </c>
      <c r="L5" s="3">
        <v>200</v>
      </c>
      <c r="M5" s="4">
        <v>400</v>
      </c>
      <c r="N5" s="11">
        <v>1000</v>
      </c>
      <c r="O5" s="4">
        <v>200</v>
      </c>
      <c r="P5" s="3">
        <v>5000</v>
      </c>
      <c r="Q5" s="4">
        <v>2000</v>
      </c>
      <c r="R5" s="3">
        <v>5000</v>
      </c>
      <c r="S5" s="4">
        <v>1500</v>
      </c>
      <c r="T5" s="3">
        <v>500</v>
      </c>
      <c r="U5" s="4">
        <v>2000</v>
      </c>
      <c r="V5" s="3">
        <v>2000</v>
      </c>
      <c r="W5" s="4">
        <v>500</v>
      </c>
      <c r="X5" s="3">
        <v>200</v>
      </c>
      <c r="Y5" s="4">
        <v>2000</v>
      </c>
      <c r="Z5" s="28">
        <f t="shared" si="0"/>
        <v>34900</v>
      </c>
    </row>
    <row r="6" spans="1:26">
      <c r="A6" s="1" t="s">
        <v>4</v>
      </c>
      <c r="B6" s="3">
        <v>500</v>
      </c>
      <c r="C6" s="4">
        <v>100</v>
      </c>
      <c r="D6" s="3">
        <v>800</v>
      </c>
      <c r="E6" s="4">
        <v>1200</v>
      </c>
      <c r="F6" s="3">
        <v>2000</v>
      </c>
      <c r="G6" s="4">
        <v>2800</v>
      </c>
      <c r="H6" s="3">
        <v>600</v>
      </c>
      <c r="I6" s="4">
        <v>1200</v>
      </c>
      <c r="J6" s="15">
        <v>1500</v>
      </c>
      <c r="K6" s="4">
        <v>300</v>
      </c>
      <c r="L6" s="3">
        <v>250</v>
      </c>
      <c r="M6" s="4">
        <v>450</v>
      </c>
      <c r="N6" s="11">
        <v>1000</v>
      </c>
      <c r="O6" s="4">
        <v>600</v>
      </c>
      <c r="P6" s="3">
        <v>5000</v>
      </c>
      <c r="Q6" s="4">
        <v>2000</v>
      </c>
      <c r="R6" s="3">
        <v>5000</v>
      </c>
      <c r="S6" s="4">
        <v>500</v>
      </c>
      <c r="T6" s="3">
        <v>2000</v>
      </c>
      <c r="U6" s="4">
        <v>2000</v>
      </c>
      <c r="V6" s="3">
        <v>2000</v>
      </c>
      <c r="W6" s="4">
        <v>500</v>
      </c>
      <c r="X6" s="3">
        <v>200</v>
      </c>
      <c r="Y6" s="4">
        <v>2000</v>
      </c>
      <c r="Z6" s="28">
        <f t="shared" si="0"/>
        <v>34500</v>
      </c>
    </row>
    <row r="7" spans="1:26">
      <c r="A7" s="1" t="s">
        <v>5</v>
      </c>
      <c r="B7" s="3">
        <v>500</v>
      </c>
      <c r="C7" s="4">
        <v>100</v>
      </c>
      <c r="D7" s="3">
        <v>800</v>
      </c>
      <c r="E7" s="4">
        <v>1500</v>
      </c>
      <c r="F7" s="3">
        <v>2000</v>
      </c>
      <c r="G7" s="4">
        <v>2500</v>
      </c>
      <c r="H7" s="3">
        <v>500</v>
      </c>
      <c r="I7" s="4">
        <v>1500</v>
      </c>
      <c r="J7" s="3">
        <v>1000</v>
      </c>
      <c r="K7" s="4">
        <v>250</v>
      </c>
      <c r="L7" s="3">
        <v>250</v>
      </c>
      <c r="M7" s="4">
        <v>200</v>
      </c>
      <c r="N7" s="11">
        <v>1000</v>
      </c>
      <c r="O7" s="4">
        <v>500</v>
      </c>
      <c r="P7" s="3">
        <v>5000</v>
      </c>
      <c r="Q7" s="4">
        <v>2000</v>
      </c>
      <c r="R7" s="3">
        <v>5000</v>
      </c>
      <c r="S7" s="4">
        <v>700</v>
      </c>
      <c r="T7" s="3">
        <v>2500</v>
      </c>
      <c r="U7" s="4">
        <v>2000</v>
      </c>
      <c r="V7" s="3">
        <v>2000</v>
      </c>
      <c r="W7" s="4">
        <v>500</v>
      </c>
      <c r="X7" s="3">
        <v>200</v>
      </c>
      <c r="Y7" s="4">
        <v>2000</v>
      </c>
      <c r="Z7" s="28">
        <f t="shared" si="0"/>
        <v>34500</v>
      </c>
    </row>
    <row r="8" spans="1:26">
      <c r="A8" s="1" t="s">
        <v>6</v>
      </c>
      <c r="B8" s="3">
        <v>500</v>
      </c>
      <c r="C8" s="4">
        <v>100</v>
      </c>
      <c r="D8" s="3">
        <v>800</v>
      </c>
      <c r="E8" s="4">
        <v>800</v>
      </c>
      <c r="F8" s="3">
        <v>2000</v>
      </c>
      <c r="G8" s="4">
        <v>4000</v>
      </c>
      <c r="H8" s="3">
        <v>500</v>
      </c>
      <c r="I8" s="4">
        <v>1200</v>
      </c>
      <c r="J8" s="3">
        <v>1500</v>
      </c>
      <c r="K8" s="4">
        <v>400</v>
      </c>
      <c r="L8" s="3">
        <v>400</v>
      </c>
      <c r="M8" s="4">
        <v>200</v>
      </c>
      <c r="N8" s="11">
        <v>1000</v>
      </c>
      <c r="O8" s="4">
        <v>400</v>
      </c>
      <c r="P8" s="3">
        <v>5000</v>
      </c>
      <c r="Q8" s="4">
        <v>2000</v>
      </c>
      <c r="R8" s="3">
        <v>5000</v>
      </c>
      <c r="S8" s="4">
        <v>1300</v>
      </c>
      <c r="T8" s="3">
        <v>1500</v>
      </c>
      <c r="U8" s="4">
        <v>2000</v>
      </c>
      <c r="V8" s="3">
        <v>2000</v>
      </c>
      <c r="W8" s="4">
        <v>500</v>
      </c>
      <c r="X8" s="3">
        <v>200</v>
      </c>
      <c r="Y8" s="4">
        <v>2000</v>
      </c>
      <c r="Z8" s="28">
        <f t="shared" si="0"/>
        <v>35300</v>
      </c>
    </row>
    <row r="9" spans="1:26">
      <c r="A9" s="1" t="s">
        <v>7</v>
      </c>
      <c r="B9" s="3">
        <v>500</v>
      </c>
      <c r="C9" s="4">
        <v>100</v>
      </c>
      <c r="D9" s="3">
        <v>800</v>
      </c>
      <c r="E9" s="4">
        <v>1500</v>
      </c>
      <c r="F9" s="3">
        <v>2000</v>
      </c>
      <c r="G9" s="4">
        <v>5000</v>
      </c>
      <c r="H9" s="3">
        <v>600</v>
      </c>
      <c r="I9" s="4">
        <v>1000</v>
      </c>
      <c r="J9" s="3">
        <v>2000</v>
      </c>
      <c r="K9" s="4">
        <v>500</v>
      </c>
      <c r="L9" s="3">
        <v>500</v>
      </c>
      <c r="M9" s="4">
        <v>700</v>
      </c>
      <c r="N9" s="11">
        <v>1000</v>
      </c>
      <c r="O9" s="4">
        <v>0</v>
      </c>
      <c r="P9" s="3">
        <v>5000</v>
      </c>
      <c r="Q9" s="4">
        <v>2000</v>
      </c>
      <c r="R9" s="3">
        <v>5000</v>
      </c>
      <c r="S9" s="4">
        <v>1500</v>
      </c>
      <c r="T9" s="3">
        <v>1800</v>
      </c>
      <c r="U9" s="4">
        <v>2000</v>
      </c>
      <c r="V9" s="3">
        <v>2000</v>
      </c>
      <c r="W9" s="4">
        <v>500</v>
      </c>
      <c r="X9" s="3">
        <v>200</v>
      </c>
      <c r="Y9" s="4">
        <v>2000</v>
      </c>
      <c r="Z9" s="28">
        <f t="shared" si="0"/>
        <v>38200</v>
      </c>
    </row>
    <row r="10" spans="1:26">
      <c r="A10" s="1" t="s">
        <v>8</v>
      </c>
      <c r="B10" s="3">
        <v>500</v>
      </c>
      <c r="C10" s="4">
        <v>100</v>
      </c>
      <c r="D10" s="3">
        <v>800</v>
      </c>
      <c r="E10" s="4">
        <v>1600</v>
      </c>
      <c r="F10" s="3">
        <v>2000</v>
      </c>
      <c r="G10" s="4">
        <v>4500</v>
      </c>
      <c r="H10" s="3">
        <v>500</v>
      </c>
      <c r="I10" s="4">
        <v>1200</v>
      </c>
      <c r="J10" s="3">
        <v>1500</v>
      </c>
      <c r="K10" s="4">
        <v>400</v>
      </c>
      <c r="L10" s="3">
        <v>700</v>
      </c>
      <c r="M10" s="4">
        <v>600</v>
      </c>
      <c r="N10" s="11">
        <v>1000</v>
      </c>
      <c r="O10" s="4">
        <v>600</v>
      </c>
      <c r="P10" s="3">
        <v>5000</v>
      </c>
      <c r="Q10" s="4">
        <v>2000</v>
      </c>
      <c r="R10" s="3">
        <v>5000</v>
      </c>
      <c r="S10" s="4">
        <v>1200</v>
      </c>
      <c r="T10" s="3">
        <v>800</v>
      </c>
      <c r="U10" s="4">
        <v>2000</v>
      </c>
      <c r="V10" s="3">
        <v>2000</v>
      </c>
      <c r="W10" s="4">
        <v>500</v>
      </c>
      <c r="X10" s="3">
        <v>200</v>
      </c>
      <c r="Y10" s="4">
        <v>2000</v>
      </c>
      <c r="Z10" s="28">
        <f t="shared" si="0"/>
        <v>36700</v>
      </c>
    </row>
    <row r="11" spans="1:26">
      <c r="A11" s="1" t="s">
        <v>9</v>
      </c>
      <c r="B11" s="3">
        <v>500</v>
      </c>
      <c r="C11" s="4">
        <v>100</v>
      </c>
      <c r="D11" s="3">
        <v>800</v>
      </c>
      <c r="E11" s="4">
        <v>1300</v>
      </c>
      <c r="F11" s="3">
        <v>2000</v>
      </c>
      <c r="G11" s="4">
        <v>3700</v>
      </c>
      <c r="H11" s="3">
        <v>600</v>
      </c>
      <c r="I11" s="4">
        <v>1400</v>
      </c>
      <c r="J11" s="3">
        <v>1000</v>
      </c>
      <c r="K11" s="4">
        <v>300</v>
      </c>
      <c r="L11" s="3">
        <v>400</v>
      </c>
      <c r="M11" s="4">
        <v>600</v>
      </c>
      <c r="N11" s="11">
        <v>1000</v>
      </c>
      <c r="O11" s="4">
        <v>500</v>
      </c>
      <c r="P11" s="3">
        <v>5000</v>
      </c>
      <c r="Q11" s="4">
        <v>2000</v>
      </c>
      <c r="R11" s="3">
        <v>5000</v>
      </c>
      <c r="S11" s="4">
        <v>1400</v>
      </c>
      <c r="T11" s="3">
        <v>900</v>
      </c>
      <c r="U11" s="4">
        <v>2000</v>
      </c>
      <c r="V11" s="3">
        <v>2000</v>
      </c>
      <c r="W11" s="4">
        <v>500</v>
      </c>
      <c r="X11" s="3">
        <v>200</v>
      </c>
      <c r="Y11" s="4">
        <v>2000</v>
      </c>
      <c r="Z11" s="28">
        <f t="shared" si="0"/>
        <v>35200</v>
      </c>
    </row>
    <row r="12" spans="1:26">
      <c r="A12" s="1" t="s">
        <v>10</v>
      </c>
      <c r="B12" s="3">
        <v>500</v>
      </c>
      <c r="C12" s="4">
        <v>100</v>
      </c>
      <c r="D12" s="3">
        <v>800</v>
      </c>
      <c r="E12" s="4">
        <v>1200</v>
      </c>
      <c r="F12" s="3">
        <v>2000</v>
      </c>
      <c r="G12" s="4">
        <v>3000</v>
      </c>
      <c r="H12" s="3">
        <v>500</v>
      </c>
      <c r="I12" s="4">
        <v>1000</v>
      </c>
      <c r="J12" s="3">
        <v>2000</v>
      </c>
      <c r="K12" s="4">
        <v>500</v>
      </c>
      <c r="L12" s="3">
        <v>500</v>
      </c>
      <c r="M12" s="4">
        <v>500</v>
      </c>
      <c r="N12" s="11">
        <v>1000</v>
      </c>
      <c r="O12" s="4">
        <v>400</v>
      </c>
      <c r="P12" s="3">
        <v>5000</v>
      </c>
      <c r="Q12" s="4">
        <v>2000</v>
      </c>
      <c r="R12" s="3">
        <v>5000</v>
      </c>
      <c r="S12" s="4">
        <v>1000</v>
      </c>
      <c r="T12" s="3">
        <v>1800</v>
      </c>
      <c r="U12" s="4">
        <v>2000</v>
      </c>
      <c r="V12" s="3">
        <v>2000</v>
      </c>
      <c r="W12" s="4">
        <v>500</v>
      </c>
      <c r="X12" s="3">
        <v>200</v>
      </c>
      <c r="Y12" s="4">
        <v>2000</v>
      </c>
      <c r="Z12" s="28">
        <f t="shared" si="0"/>
        <v>35500</v>
      </c>
    </row>
    <row r="13" spans="1:26">
      <c r="A13" s="1" t="s">
        <v>11</v>
      </c>
      <c r="B13" s="3">
        <v>500</v>
      </c>
      <c r="C13" s="4">
        <v>100</v>
      </c>
      <c r="D13" s="3">
        <v>800</v>
      </c>
      <c r="E13" s="4">
        <v>900</v>
      </c>
      <c r="F13" s="3">
        <v>2000</v>
      </c>
      <c r="G13" s="4">
        <v>3600</v>
      </c>
      <c r="H13" s="3">
        <v>500</v>
      </c>
      <c r="I13" s="4">
        <v>1000</v>
      </c>
      <c r="J13" s="3">
        <v>2000</v>
      </c>
      <c r="K13" s="4">
        <v>700</v>
      </c>
      <c r="L13" s="3">
        <v>200</v>
      </c>
      <c r="M13" s="4">
        <v>500</v>
      </c>
      <c r="N13" s="11">
        <v>1000</v>
      </c>
      <c r="O13" s="4">
        <v>600</v>
      </c>
      <c r="P13" s="3">
        <v>5000</v>
      </c>
      <c r="Q13" s="4">
        <v>2000</v>
      </c>
      <c r="R13" s="3">
        <v>5000</v>
      </c>
      <c r="S13" s="4">
        <v>1000</v>
      </c>
      <c r="T13" s="3">
        <v>1000</v>
      </c>
      <c r="U13" s="4">
        <v>2000</v>
      </c>
      <c r="V13" s="3">
        <v>2000</v>
      </c>
      <c r="W13" s="4">
        <v>500</v>
      </c>
      <c r="X13" s="3">
        <v>200</v>
      </c>
      <c r="Y13" s="4">
        <v>2000</v>
      </c>
      <c r="Z13" s="28">
        <f t="shared" si="0"/>
        <v>35100</v>
      </c>
    </row>
    <row r="14" spans="1:26">
      <c r="A14" s="1" t="s">
        <v>12</v>
      </c>
      <c r="B14" s="3">
        <v>500</v>
      </c>
      <c r="C14" s="4">
        <v>100</v>
      </c>
      <c r="D14" s="3">
        <v>800</v>
      </c>
      <c r="E14" s="4">
        <v>1600</v>
      </c>
      <c r="F14" s="3">
        <v>2000</v>
      </c>
      <c r="G14" s="4">
        <v>3000</v>
      </c>
      <c r="H14" s="3">
        <v>900</v>
      </c>
      <c r="I14" s="4">
        <v>1000</v>
      </c>
      <c r="J14" s="3">
        <v>2000</v>
      </c>
      <c r="K14" s="4">
        <v>600</v>
      </c>
      <c r="L14" s="3">
        <v>200</v>
      </c>
      <c r="M14" s="4">
        <v>500</v>
      </c>
      <c r="N14" s="11">
        <v>1000</v>
      </c>
      <c r="O14" s="4">
        <v>400</v>
      </c>
      <c r="P14" s="3">
        <v>5000</v>
      </c>
      <c r="Q14" s="4">
        <v>2000</v>
      </c>
      <c r="R14" s="3">
        <v>5000</v>
      </c>
      <c r="S14" s="4">
        <v>1400</v>
      </c>
      <c r="T14" s="3">
        <v>2000</v>
      </c>
      <c r="U14" s="4">
        <v>2000</v>
      </c>
      <c r="V14" s="3">
        <v>2000</v>
      </c>
      <c r="W14" s="4">
        <v>500</v>
      </c>
      <c r="X14" s="3">
        <v>200</v>
      </c>
      <c r="Y14" s="4">
        <v>2000</v>
      </c>
      <c r="Z14" s="28">
        <f t="shared" si="0"/>
        <v>36700</v>
      </c>
    </row>
    <row r="15" spans="1:26">
      <c r="A15" s="1" t="s">
        <v>13</v>
      </c>
      <c r="B15" s="3">
        <v>500</v>
      </c>
      <c r="C15" s="4">
        <v>100</v>
      </c>
      <c r="D15" s="3">
        <v>800</v>
      </c>
      <c r="E15" s="4">
        <v>1000</v>
      </c>
      <c r="F15" s="3">
        <v>2000</v>
      </c>
      <c r="G15" s="4">
        <v>3500</v>
      </c>
      <c r="H15" s="3">
        <v>500</v>
      </c>
      <c r="I15" s="4">
        <v>1500</v>
      </c>
      <c r="J15" s="3">
        <v>2000</v>
      </c>
      <c r="K15" s="4">
        <v>500</v>
      </c>
      <c r="L15" s="3">
        <v>200</v>
      </c>
      <c r="M15" s="4">
        <v>1000</v>
      </c>
      <c r="N15" s="11">
        <v>1000</v>
      </c>
      <c r="O15" s="4">
        <v>400</v>
      </c>
      <c r="P15" s="3">
        <v>5000</v>
      </c>
      <c r="Q15" s="4">
        <v>2000</v>
      </c>
      <c r="R15" s="3">
        <v>5000</v>
      </c>
      <c r="S15" s="4">
        <v>1000</v>
      </c>
      <c r="T15" s="3">
        <v>2000</v>
      </c>
      <c r="U15" s="4">
        <v>2000</v>
      </c>
      <c r="V15" s="3">
        <v>2000</v>
      </c>
      <c r="W15" s="4">
        <v>500</v>
      </c>
      <c r="X15" s="3">
        <v>200</v>
      </c>
      <c r="Y15" s="4">
        <v>2000</v>
      </c>
      <c r="Z15" s="28">
        <f t="shared" si="0"/>
        <v>36700</v>
      </c>
    </row>
    <row r="16" spans="1:26">
      <c r="A16" s="1" t="s">
        <v>21</v>
      </c>
      <c r="B16" s="34">
        <f>SUBTOTAL(109,[Electricity])</f>
        <v>6000</v>
      </c>
      <c r="C16" s="35">
        <f>SUBTOTAL(109,[Water])</f>
        <v>1200</v>
      </c>
      <c r="D16" s="34">
        <f>SUBTOTAL(109,[Gas])</f>
        <v>9600</v>
      </c>
      <c r="E16" s="34">
        <f>SUBTOTAL(109,[Internet])</f>
        <v>14600</v>
      </c>
      <c r="F16" s="34">
        <f>SUBTOTAL(109,[Car Payment])</f>
        <v>24000</v>
      </c>
      <c r="G16" s="34">
        <f>SUBTOTAL(109,[Fuel])</f>
        <v>42100</v>
      </c>
      <c r="H16" s="34">
        <f>SUBTOTAL(109,[Public Transport])</f>
        <v>6600</v>
      </c>
      <c r="I16" s="34">
        <f>SUBTOTAL(109,[Groceries])</f>
        <v>14000</v>
      </c>
      <c r="J16" s="34">
        <f>SUBTOTAL(109,[Dining Out])</f>
        <v>21000</v>
      </c>
      <c r="K16" s="34">
        <f>SUBTOTAL(109,[Movies])</f>
        <v>5550</v>
      </c>
      <c r="L16" s="34">
        <f>SUBTOTAL(109,[Concerts])</f>
        <v>4000</v>
      </c>
      <c r="M16" s="34">
        <f>SUBTOTAL(109,[Hobbies])</f>
        <v>6150</v>
      </c>
      <c r="N16" s="34">
        <f>SUBTOTAL(109,[Insurance])</f>
        <v>12000</v>
      </c>
      <c r="O16" s="34">
        <f>SUBTOTAL(109,[Medication])</f>
        <v>5000</v>
      </c>
      <c r="P16" s="34">
        <f>SUBTOTAL(109,[Credit Card])</f>
        <v>60000</v>
      </c>
      <c r="Q16" s="34">
        <f>SUBTOTAL(109,[Loans])</f>
        <v>24000</v>
      </c>
      <c r="R16" s="34">
        <f>SUBTOTAL(109,[Savings/Investment])</f>
        <v>60000</v>
      </c>
      <c r="S16" s="34">
        <f>SUBTOTAL(109,[Travel])</f>
        <v>13500</v>
      </c>
      <c r="T16" s="34">
        <f>SUBTOTAL(109,[Gifts and Donations])</f>
        <v>17800</v>
      </c>
      <c r="U16" s="34">
        <f>SUBTOTAL(109,[Tution])</f>
        <v>24000</v>
      </c>
      <c r="V16" s="34">
        <f>SUBTOTAL(109,[Courses])</f>
        <v>24000</v>
      </c>
      <c r="W16" s="34">
        <f>SUBTOTAL(109,[Toiletories])</f>
        <v>6000</v>
      </c>
      <c r="X16" s="34">
        <f>SUBTOTAL(109,[Haircuts])</f>
        <v>2400</v>
      </c>
      <c r="Y16" s="34">
        <f>SUBTOTAL(109,[Miscelilneus])</f>
        <v>24000</v>
      </c>
      <c r="Z16" s="34"/>
    </row>
    <row r="17" spans="1:29">
      <c r="A17" s="40" t="s">
        <v>1</v>
      </c>
      <c r="B17" s="40"/>
      <c r="C17" s="40"/>
      <c r="D17" s="40"/>
      <c r="E17" s="40"/>
      <c r="F17" s="40"/>
      <c r="G17" s="40"/>
      <c r="H17" s="40"/>
      <c r="I17" s="40"/>
      <c r="J17" s="20"/>
      <c r="K17" s="20"/>
      <c r="L17" s="38" t="s">
        <v>36</v>
      </c>
      <c r="M17" s="38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7"/>
      <c r="AC17" s="7"/>
    </row>
    <row r="18" spans="1:29">
      <c r="A18" s="39"/>
      <c r="B18" s="39"/>
      <c r="C18" s="39"/>
      <c r="D18" s="39"/>
      <c r="E18" s="39"/>
      <c r="F18" s="39"/>
      <c r="G18" s="39"/>
      <c r="H18" s="39"/>
      <c r="I18" s="39"/>
      <c r="J18" s="19"/>
      <c r="K18" s="19"/>
      <c r="L18" s="39"/>
      <c r="M18" s="39"/>
      <c r="N18" s="9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</row>
    <row r="19" spans="1:29" ht="31.8" customHeight="1">
      <c r="A19" s="29" t="s">
        <v>39</v>
      </c>
      <c r="B19" s="31" t="s">
        <v>14</v>
      </c>
      <c r="C19" s="32" t="s">
        <v>15</v>
      </c>
      <c r="D19" s="31" t="s">
        <v>16</v>
      </c>
      <c r="E19" s="33" t="s">
        <v>17</v>
      </c>
      <c r="F19" s="31" t="s">
        <v>18</v>
      </c>
      <c r="G19" s="33" t="s">
        <v>19</v>
      </c>
      <c r="H19" s="31" t="s">
        <v>20</v>
      </c>
      <c r="I19" s="33" t="s">
        <v>21</v>
      </c>
      <c r="J19" s="9"/>
      <c r="K19" s="9"/>
      <c r="L19" s="29" t="s">
        <v>39</v>
      </c>
      <c r="M19" s="30" t="s">
        <v>40</v>
      </c>
      <c r="N19" s="2"/>
      <c r="O19" s="18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</row>
    <row r="20" spans="1:29">
      <c r="A20" s="1" t="s">
        <v>2</v>
      </c>
      <c r="B20" s="3">
        <v>50000</v>
      </c>
      <c r="C20" s="4">
        <v>12000</v>
      </c>
      <c r="D20" s="3">
        <v>4000</v>
      </c>
      <c r="E20" s="4">
        <v>1000</v>
      </c>
      <c r="F20" s="3">
        <v>5000</v>
      </c>
      <c r="G20" s="4">
        <v>1000</v>
      </c>
      <c r="H20" s="3">
        <v>3000</v>
      </c>
      <c r="I20" s="5">
        <f t="shared" ref="I20:I31" si="1">SUM(B20:H20)</f>
        <v>76000</v>
      </c>
      <c r="J20" s="10"/>
      <c r="K20" s="10"/>
      <c r="L20" s="1" t="s">
        <v>2</v>
      </c>
      <c r="M20" s="3">
        <f t="shared" ref="M20:M31" si="2">I20-Z4</f>
        <v>41800</v>
      </c>
      <c r="N20" s="2"/>
      <c r="O20" s="18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</row>
    <row r="21" spans="1:29">
      <c r="A21" s="1" t="s">
        <v>3</v>
      </c>
      <c r="B21" s="3">
        <v>50000</v>
      </c>
      <c r="C21" s="4">
        <v>14000</v>
      </c>
      <c r="D21" s="3">
        <v>4000</v>
      </c>
      <c r="E21" s="4">
        <v>1000</v>
      </c>
      <c r="F21" s="3">
        <v>4000</v>
      </c>
      <c r="G21" s="4">
        <v>0</v>
      </c>
      <c r="H21" s="3">
        <v>0</v>
      </c>
      <c r="I21" s="5">
        <f t="shared" si="1"/>
        <v>73000</v>
      </c>
      <c r="J21" s="10"/>
      <c r="K21" s="10"/>
      <c r="L21" s="1" t="s">
        <v>3</v>
      </c>
      <c r="M21" s="3">
        <f t="shared" si="2"/>
        <v>38100</v>
      </c>
      <c r="N21" s="2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</row>
    <row r="22" spans="1:29">
      <c r="A22" s="1" t="s">
        <v>4</v>
      </c>
      <c r="B22" s="3">
        <v>50000</v>
      </c>
      <c r="C22" s="4">
        <v>13000</v>
      </c>
      <c r="D22" s="3">
        <v>4000</v>
      </c>
      <c r="E22" s="4">
        <v>1000</v>
      </c>
      <c r="F22" s="3">
        <v>6000</v>
      </c>
      <c r="G22" s="4">
        <v>0</v>
      </c>
      <c r="H22" s="3">
        <v>0</v>
      </c>
      <c r="I22" s="5">
        <f t="shared" si="1"/>
        <v>74000</v>
      </c>
      <c r="J22" s="10"/>
      <c r="K22" s="10"/>
      <c r="L22" s="1" t="s">
        <v>4</v>
      </c>
      <c r="M22" s="3">
        <f t="shared" si="2"/>
        <v>39500</v>
      </c>
      <c r="N22" s="2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</row>
    <row r="23" spans="1:29">
      <c r="A23" s="1" t="s">
        <v>5</v>
      </c>
      <c r="B23" s="3">
        <v>50000</v>
      </c>
      <c r="C23" s="4">
        <v>12500</v>
      </c>
      <c r="D23" s="3">
        <v>4000</v>
      </c>
      <c r="E23" s="4">
        <v>1000</v>
      </c>
      <c r="F23" s="3">
        <v>5500</v>
      </c>
      <c r="G23" s="4">
        <v>2000</v>
      </c>
      <c r="H23" s="3">
        <v>0</v>
      </c>
      <c r="I23" s="5">
        <f t="shared" si="1"/>
        <v>75000</v>
      </c>
      <c r="J23" s="10"/>
      <c r="K23" s="10"/>
      <c r="L23" s="1" t="s">
        <v>5</v>
      </c>
      <c r="M23" s="3">
        <f t="shared" si="2"/>
        <v>40500</v>
      </c>
      <c r="N23" s="2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</row>
    <row r="24" spans="1:29">
      <c r="A24" s="1" t="s">
        <v>6</v>
      </c>
      <c r="B24" s="3">
        <v>50000</v>
      </c>
      <c r="C24" s="4">
        <v>11000</v>
      </c>
      <c r="D24" s="3">
        <v>4000</v>
      </c>
      <c r="E24" s="4">
        <v>1000</v>
      </c>
      <c r="F24" s="3">
        <v>3600</v>
      </c>
      <c r="G24" s="4">
        <v>0</v>
      </c>
      <c r="H24" s="3">
        <v>0</v>
      </c>
      <c r="I24" s="5">
        <f t="shared" si="1"/>
        <v>69600</v>
      </c>
      <c r="J24" s="10"/>
      <c r="K24" s="10"/>
      <c r="L24" s="1" t="s">
        <v>6</v>
      </c>
      <c r="M24" s="3">
        <f t="shared" si="2"/>
        <v>34300</v>
      </c>
      <c r="N24" s="2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</row>
    <row r="25" spans="1:29">
      <c r="A25" s="1" t="s">
        <v>7</v>
      </c>
      <c r="B25" s="3">
        <v>50000</v>
      </c>
      <c r="C25" s="4">
        <v>10000</v>
      </c>
      <c r="D25" s="3">
        <v>4000</v>
      </c>
      <c r="E25" s="4">
        <v>1000</v>
      </c>
      <c r="F25" s="3">
        <v>5600</v>
      </c>
      <c r="G25" s="4">
        <v>0</v>
      </c>
      <c r="H25" s="3">
        <v>0</v>
      </c>
      <c r="I25" s="5">
        <f t="shared" si="1"/>
        <v>70600</v>
      </c>
      <c r="J25" s="10"/>
      <c r="K25" s="10"/>
      <c r="L25" s="1" t="s">
        <v>7</v>
      </c>
      <c r="M25" s="3">
        <f t="shared" si="2"/>
        <v>32400</v>
      </c>
      <c r="N25" s="2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</row>
    <row r="26" spans="1:29">
      <c r="A26" s="1" t="s">
        <v>8</v>
      </c>
      <c r="B26" s="3">
        <v>50000</v>
      </c>
      <c r="C26" s="4">
        <v>10500</v>
      </c>
      <c r="D26" s="3">
        <v>4000</v>
      </c>
      <c r="E26" s="4">
        <v>1000</v>
      </c>
      <c r="F26" s="3">
        <v>6700</v>
      </c>
      <c r="G26" s="4">
        <v>0</v>
      </c>
      <c r="H26" s="3">
        <v>3000</v>
      </c>
      <c r="I26" s="5">
        <f t="shared" si="1"/>
        <v>75200</v>
      </c>
      <c r="J26" s="10"/>
      <c r="K26" s="10"/>
      <c r="L26" s="1" t="s">
        <v>8</v>
      </c>
      <c r="M26" s="3">
        <f t="shared" si="2"/>
        <v>38500</v>
      </c>
      <c r="N26" s="2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</row>
    <row r="27" spans="1:29">
      <c r="A27" s="1" t="s">
        <v>9</v>
      </c>
      <c r="B27" s="3">
        <v>50000</v>
      </c>
      <c r="C27" s="4">
        <v>11400</v>
      </c>
      <c r="D27" s="3">
        <v>4000</v>
      </c>
      <c r="E27" s="4">
        <v>1000</v>
      </c>
      <c r="F27" s="3">
        <v>5000</v>
      </c>
      <c r="G27" s="4">
        <v>0</v>
      </c>
      <c r="H27" s="3">
        <v>0</v>
      </c>
      <c r="I27" s="5">
        <f t="shared" si="1"/>
        <v>71400</v>
      </c>
      <c r="J27" s="6"/>
      <c r="K27" s="6"/>
      <c r="L27" s="1" t="s">
        <v>9</v>
      </c>
      <c r="M27" s="3">
        <f t="shared" si="2"/>
        <v>36200</v>
      </c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</row>
    <row r="28" spans="1:29">
      <c r="A28" s="1" t="s">
        <v>10</v>
      </c>
      <c r="B28" s="3">
        <v>50000</v>
      </c>
      <c r="C28" s="4">
        <v>15000</v>
      </c>
      <c r="D28" s="3">
        <v>4000</v>
      </c>
      <c r="E28" s="4">
        <v>1000</v>
      </c>
      <c r="F28" s="3">
        <v>4900</v>
      </c>
      <c r="G28" s="4">
        <v>1500</v>
      </c>
      <c r="H28" s="3">
        <v>0</v>
      </c>
      <c r="I28" s="5">
        <f t="shared" si="1"/>
        <v>76400</v>
      </c>
      <c r="L28" s="1" t="s">
        <v>10</v>
      </c>
      <c r="M28" s="3">
        <f t="shared" si="2"/>
        <v>40900</v>
      </c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</row>
    <row r="29" spans="1:29">
      <c r="A29" s="1" t="s">
        <v>11</v>
      </c>
      <c r="B29" s="3">
        <v>50000</v>
      </c>
      <c r="C29" s="4">
        <v>11500</v>
      </c>
      <c r="D29" s="3">
        <v>4000</v>
      </c>
      <c r="E29" s="4">
        <v>1000</v>
      </c>
      <c r="F29" s="3">
        <v>4000</v>
      </c>
      <c r="G29" s="4">
        <v>0</v>
      </c>
      <c r="H29" s="3">
        <v>0</v>
      </c>
      <c r="I29" s="5">
        <f t="shared" si="1"/>
        <v>70500</v>
      </c>
      <c r="L29" s="1" t="s">
        <v>11</v>
      </c>
      <c r="M29" s="3">
        <f t="shared" si="2"/>
        <v>35400</v>
      </c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</row>
    <row r="30" spans="1:29">
      <c r="A30" s="1" t="s">
        <v>12</v>
      </c>
      <c r="B30" s="3">
        <v>50000</v>
      </c>
      <c r="C30" s="4">
        <v>13500</v>
      </c>
      <c r="D30" s="3">
        <v>4000</v>
      </c>
      <c r="E30" s="4">
        <v>1000</v>
      </c>
      <c r="F30" s="3">
        <v>5000</v>
      </c>
      <c r="G30" s="4">
        <v>0</v>
      </c>
      <c r="H30" s="3">
        <v>0</v>
      </c>
      <c r="I30" s="5">
        <f t="shared" si="1"/>
        <v>73500</v>
      </c>
      <c r="L30" s="1" t="s">
        <v>12</v>
      </c>
      <c r="M30" s="3">
        <f t="shared" si="2"/>
        <v>36800</v>
      </c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</row>
    <row r="31" spans="1:29">
      <c r="A31" s="1" t="s">
        <v>13</v>
      </c>
      <c r="B31" s="3">
        <v>50000</v>
      </c>
      <c r="C31" s="4">
        <v>12600</v>
      </c>
      <c r="D31" s="3">
        <v>4000</v>
      </c>
      <c r="E31" s="4">
        <v>1000</v>
      </c>
      <c r="F31" s="3">
        <v>6000</v>
      </c>
      <c r="G31" s="4">
        <v>0</v>
      </c>
      <c r="H31" s="3">
        <v>0</v>
      </c>
      <c r="I31" s="5">
        <f t="shared" si="1"/>
        <v>73600</v>
      </c>
      <c r="L31" s="1" t="s">
        <v>13</v>
      </c>
      <c r="M31" s="3">
        <f t="shared" si="2"/>
        <v>36900</v>
      </c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</row>
    <row r="32" spans="1:29"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</row>
    <row r="33" spans="1:27">
      <c r="Q33" s="10"/>
      <c r="R33" s="10"/>
      <c r="S33" s="10"/>
      <c r="T33" s="10"/>
      <c r="U33" s="10"/>
      <c r="V33" s="10"/>
      <c r="W33" s="10"/>
      <c r="X33" s="10"/>
      <c r="Y33" s="10"/>
      <c r="Z33" s="9"/>
      <c r="AA33" s="10"/>
    </row>
    <row r="34" spans="1:27">
      <c r="Z34" s="10"/>
    </row>
    <row r="35" spans="1:27">
      <c r="Z35" s="10"/>
    </row>
    <row r="36" spans="1:27">
      <c r="Z36" s="10"/>
    </row>
    <row r="37" spans="1:27">
      <c r="Z37" s="10"/>
    </row>
    <row r="38" spans="1:27">
      <c r="Z38" s="10"/>
    </row>
    <row r="39" spans="1:27">
      <c r="Z39" s="10"/>
    </row>
    <row r="40" spans="1:27">
      <c r="Z40" s="10"/>
    </row>
    <row r="41" spans="1:27">
      <c r="Z41" s="6"/>
    </row>
    <row r="43" spans="1:27">
      <c r="A43" s="9"/>
      <c r="B43" s="10"/>
      <c r="C43" s="10"/>
      <c r="D43" s="10"/>
      <c r="E43" s="10"/>
      <c r="F43" s="10"/>
      <c r="G43" s="10"/>
      <c r="H43" s="10"/>
      <c r="I43" s="6"/>
      <c r="J43" s="6"/>
      <c r="K43" s="6"/>
      <c r="L43" s="6"/>
      <c r="M43" s="6"/>
    </row>
  </sheetData>
  <mergeCells count="6">
    <mergeCell ref="A1:Z1"/>
    <mergeCell ref="A2:Z2"/>
    <mergeCell ref="L17:M17"/>
    <mergeCell ref="L18:M18"/>
    <mergeCell ref="A17:I17"/>
    <mergeCell ref="A18:I18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MASTER SHEET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ankit gangwar</dc:creator>
  <cp:lastModifiedBy>ankit gangwar</cp:lastModifiedBy>
  <dcterms:created xsi:type="dcterms:W3CDTF">2023-08-28T07:45:01Z</dcterms:created>
  <dcterms:modified xsi:type="dcterms:W3CDTF">2023-08-30T09:41:09Z</dcterms:modified>
</cp:coreProperties>
</file>