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\Documents\"/>
    </mc:Choice>
  </mc:AlternateContent>
  <xr:revisionPtr revIDLastSave="0" documentId="13_ncr:1_{2E415E24-39C4-44BD-B796-EE39646C188A}" xr6:coauthVersionLast="45" xr6:coauthVersionMax="45" xr10:uidLastSave="{00000000-0000-0000-0000-000000000000}"/>
  <bookViews>
    <workbookView xWindow="-120" yWindow="-120" windowWidth="29040" windowHeight="15990" activeTab="2" xr2:uid="{050FC27D-F95B-4347-90A7-2E08C10F50FE}"/>
  </bookViews>
  <sheets>
    <sheet name="Mean" sheetId="1" r:id="rId1"/>
    <sheet name="Varians" sheetId="2" r:id="rId2"/>
    <sheet name="Pengujian" sheetId="4" r:id="rId3"/>
    <sheet name="Sheet6" sheetId="6" r:id="rId4"/>
    <sheet name="Sheet7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2" i="4" l="1"/>
  <c r="R14" i="4"/>
  <c r="U14" i="4"/>
  <c r="U17" i="4"/>
  <c r="R17" i="4"/>
  <c r="U16" i="4"/>
  <c r="T31" i="4"/>
  <c r="R18" i="4"/>
  <c r="R16" i="4"/>
  <c r="R15" i="4"/>
  <c r="R3" i="7" l="1"/>
  <c r="C4" i="7"/>
  <c r="I23" i="7"/>
  <c r="G16" i="7"/>
  <c r="K11" i="7"/>
  <c r="K5" i="7"/>
  <c r="N5" i="4"/>
  <c r="T34" i="4" l="1"/>
  <c r="T35" i="4"/>
  <c r="R35" i="4"/>
  <c r="S35" i="4"/>
  <c r="Q35" i="4"/>
  <c r="R34" i="4"/>
  <c r="S34" i="4"/>
  <c r="Q34" i="4"/>
  <c r="R33" i="4"/>
  <c r="S33" i="4"/>
  <c r="T33" i="4"/>
  <c r="L35" i="4"/>
  <c r="M35" i="4"/>
  <c r="N35" i="4"/>
  <c r="K35" i="4"/>
  <c r="K34" i="4"/>
  <c r="Q33" i="4"/>
  <c r="R32" i="4"/>
  <c r="S32" i="4"/>
  <c r="T32" i="4"/>
  <c r="Q32" i="4"/>
  <c r="R31" i="4"/>
  <c r="S31" i="4"/>
  <c r="Q31" i="4"/>
  <c r="L34" i="4"/>
  <c r="M34" i="4"/>
  <c r="N34" i="4"/>
  <c r="L33" i="4"/>
  <c r="M33" i="4"/>
  <c r="N33" i="4"/>
  <c r="K33" i="4"/>
  <c r="K32" i="4"/>
  <c r="M32" i="4"/>
  <c r="N32" i="4"/>
  <c r="L32" i="4"/>
  <c r="N31" i="4"/>
  <c r="M31" i="4"/>
  <c r="L31" i="4"/>
  <c r="K31" i="4"/>
  <c r="K5" i="4"/>
  <c r="L26" i="4"/>
  <c r="M26" i="4"/>
  <c r="N26" i="4"/>
  <c r="N25" i="4"/>
  <c r="L25" i="4"/>
  <c r="M25" i="4"/>
  <c r="L24" i="4"/>
  <c r="M24" i="4"/>
  <c r="N24" i="4"/>
  <c r="K26" i="4"/>
  <c r="K25" i="4"/>
  <c r="K24" i="4"/>
  <c r="N23" i="4"/>
  <c r="M23" i="4"/>
  <c r="L23" i="4"/>
  <c r="K23" i="4"/>
  <c r="N22" i="4"/>
  <c r="M22" i="4"/>
  <c r="L22" i="4"/>
  <c r="K22" i="4"/>
  <c r="M13" i="1"/>
  <c r="M4" i="1"/>
  <c r="K13" i="1" l="1"/>
  <c r="J13" i="1"/>
  <c r="M8" i="1"/>
  <c r="M7" i="1"/>
  <c r="M6" i="1"/>
  <c r="M5" i="1"/>
  <c r="J6" i="1"/>
  <c r="K4" i="1"/>
  <c r="J15" i="1"/>
  <c r="J17" i="1"/>
  <c r="J19" i="1"/>
  <c r="J21" i="1"/>
  <c r="L13" i="1"/>
  <c r="E29" i="6"/>
  <c r="J4" i="1"/>
  <c r="K6" i="4"/>
  <c r="M6" i="4"/>
  <c r="K7" i="4"/>
  <c r="L5" i="4"/>
  <c r="M5" i="4"/>
  <c r="G13" i="6" l="1"/>
  <c r="G8" i="6"/>
  <c r="G11" i="6"/>
  <c r="M8" i="4"/>
  <c r="L8" i="4"/>
  <c r="N9" i="4"/>
  <c r="M9" i="4"/>
  <c r="L9" i="4"/>
  <c r="K9" i="4"/>
  <c r="N8" i="4"/>
  <c r="K8" i="4"/>
  <c r="N7" i="4"/>
  <c r="M7" i="4"/>
  <c r="L7" i="4"/>
  <c r="N6" i="4"/>
  <c r="L6" i="4"/>
  <c r="L15" i="1"/>
  <c r="M21" i="1"/>
  <c r="L21" i="1"/>
  <c r="K21" i="1"/>
  <c r="L17" i="1"/>
  <c r="K17" i="1"/>
  <c r="M19" i="1"/>
  <c r="L19" i="1"/>
  <c r="K19" i="1"/>
  <c r="M17" i="1"/>
  <c r="M15" i="1"/>
  <c r="K15" i="1"/>
  <c r="L8" i="1"/>
  <c r="K8" i="1"/>
  <c r="J8" i="1"/>
  <c r="L7" i="1"/>
  <c r="K7" i="1"/>
  <c r="J7" i="1"/>
  <c r="L6" i="1"/>
  <c r="K6" i="1"/>
  <c r="J5" i="1"/>
  <c r="L5" i="1"/>
  <c r="K5" i="1"/>
  <c r="L4" i="1"/>
  <c r="U18" i="4" l="1"/>
  <c r="U21" i="4" l="1"/>
  <c r="U15" i="4"/>
</calcChain>
</file>

<file path=xl/sharedStrings.xml><?xml version="1.0" encoding="utf-8"?>
<sst xmlns="http://schemas.openxmlformats.org/spreadsheetml/2006/main" count="65" uniqueCount="20">
  <si>
    <t>Kelas</t>
  </si>
  <si>
    <t>Mean Hue</t>
  </si>
  <si>
    <t>Mean S</t>
  </si>
  <si>
    <t>Mean V</t>
  </si>
  <si>
    <t>Mean Canny</t>
  </si>
  <si>
    <t>Bunga daisy</t>
  </si>
  <si>
    <t>Bunga dandelion</t>
  </si>
  <si>
    <t>Bunga mawar</t>
  </si>
  <si>
    <t>Bunga matahari</t>
  </si>
  <si>
    <t>Bunga tulip</t>
  </si>
  <si>
    <t>Mean</t>
  </si>
  <si>
    <t>Mean H</t>
  </si>
  <si>
    <t>Varians</t>
  </si>
  <si>
    <t>?</t>
  </si>
  <si>
    <t>Evidence</t>
  </si>
  <si>
    <t>P(Bunga daisy)</t>
  </si>
  <si>
    <t>P(Bunga dandelion)</t>
  </si>
  <si>
    <t>P(Bunga mawar)</t>
  </si>
  <si>
    <t>P(Bunga matahari)</t>
  </si>
  <si>
    <t>P(Bunga tulip)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</si>
</sst>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164" fontId="0" fillId="0" borderId="0" xfId="0" applyNumberFormat="1"/>
    <xf numFmtId="0" fontId="0" fillId="0" borderId="0" xfId="0" applyAlignment="1"/>
    <xf numFmtId="0" fontId="1" fillId="2" borderId="2" xfId="0" applyFont="1" applyFill="1" applyBorder="1" applyAlignment="1">
      <alignment horizontal="justify" vertical="center" wrapText="1"/>
    </xf>
    <xf numFmtId="0" fontId="3" fillId="2" borderId="4" xfId="0" applyFont="1" applyFill="1" applyBorder="1" applyAlignment="1">
      <alignment horizontal="justify" vertical="center" wrapText="1"/>
    </xf>
    <xf numFmtId="0" fontId="0" fillId="2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E8A98-ECE3-4996-B2A6-A6B370E7F7CB}">
  <dimension ref="B2:M21"/>
  <sheetViews>
    <sheetView workbookViewId="0">
      <selection activeCell="M13" sqref="M13"/>
    </sheetView>
  </sheetViews>
  <sheetFormatPr defaultRowHeight="15" x14ac:dyDescent="0.25"/>
  <cols>
    <col min="6" max="6" width="10.7109375" bestFit="1" customWidth="1"/>
    <col min="9" max="9" width="22" customWidth="1"/>
    <col min="10" max="10" width="19.42578125" customWidth="1"/>
    <col min="11" max="11" width="15.85546875" customWidth="1"/>
    <col min="12" max="12" width="20.42578125" customWidth="1"/>
    <col min="13" max="13" width="25" customWidth="1"/>
  </cols>
  <sheetData>
    <row r="2" spans="2:13" ht="15.75" thickBot="1" x14ac:dyDescent="0.3"/>
    <row r="3" spans="2:13" ht="32.25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I3" s="7" t="s">
        <v>10</v>
      </c>
      <c r="J3" t="s">
        <v>11</v>
      </c>
      <c r="K3" t="s">
        <v>2</v>
      </c>
      <c r="L3" t="s">
        <v>3</v>
      </c>
      <c r="M3" t="s">
        <v>4</v>
      </c>
    </row>
    <row r="4" spans="2:13" ht="32.25" thickBot="1" x14ac:dyDescent="0.3">
      <c r="B4" s="3" t="s">
        <v>5</v>
      </c>
      <c r="C4" s="4">
        <v>0.31369999999999998</v>
      </c>
      <c r="D4" s="4">
        <v>0.39140000000000003</v>
      </c>
      <c r="E4" s="4">
        <v>0.4632</v>
      </c>
      <c r="F4" s="4">
        <v>0.1230468</v>
      </c>
      <c r="J4">
        <f>(C4+C5)/2</f>
        <v>0.32230000000000003</v>
      </c>
      <c r="K4">
        <f>(D4+D5)/2</f>
        <v>0.40955000000000003</v>
      </c>
      <c r="L4">
        <f>(E4+E5)/2</f>
        <v>0.43725000000000003</v>
      </c>
      <c r="M4">
        <f>(F4+F5)/2</f>
        <v>0.14501939999999999</v>
      </c>
    </row>
    <row r="5" spans="2:13" ht="32.25" thickBot="1" x14ac:dyDescent="0.3">
      <c r="B5" s="3" t="s">
        <v>5</v>
      </c>
      <c r="C5" s="4">
        <v>0.33090000000000003</v>
      </c>
      <c r="D5" s="4">
        <v>0.42770000000000002</v>
      </c>
      <c r="E5" s="4">
        <v>0.4113</v>
      </c>
      <c r="F5" s="5">
        <v>0.166992</v>
      </c>
      <c r="J5">
        <f>(C6+C7)/2</f>
        <v>0.17415</v>
      </c>
      <c r="K5">
        <f>(D6+D7)/2</f>
        <v>0.85089999999999999</v>
      </c>
      <c r="L5">
        <f>(E6+E7)/2</f>
        <v>0.49249999999999999</v>
      </c>
      <c r="M5">
        <f>(F6+F7)/2</f>
        <v>0.18603500000000001</v>
      </c>
    </row>
    <row r="6" spans="2:13" ht="48" thickBot="1" x14ac:dyDescent="0.3">
      <c r="B6" s="3" t="s">
        <v>6</v>
      </c>
      <c r="C6" s="4">
        <v>0.1749</v>
      </c>
      <c r="D6" s="4">
        <v>0.79910000000000003</v>
      </c>
      <c r="E6" s="4">
        <v>0.49259999999999998</v>
      </c>
      <c r="F6" s="6">
        <v>0.19628899999999999</v>
      </c>
      <c r="J6">
        <f>(C8+C9)/2</f>
        <v>0.40329999999999999</v>
      </c>
      <c r="K6">
        <f>(D8+D9)/2</f>
        <v>0.61555000000000004</v>
      </c>
      <c r="L6">
        <f>(E8+E9)/2</f>
        <v>0.49369999999999997</v>
      </c>
      <c r="M6">
        <f>(F8+F9)/2</f>
        <v>0.163574</v>
      </c>
    </row>
    <row r="7" spans="2:13" ht="48" thickBot="1" x14ac:dyDescent="0.3">
      <c r="B7" s="3" t="s">
        <v>6</v>
      </c>
      <c r="C7" s="4">
        <v>0.1734</v>
      </c>
      <c r="D7" s="4">
        <v>0.90269999999999995</v>
      </c>
      <c r="E7" s="4">
        <v>0.4924</v>
      </c>
      <c r="F7" s="6">
        <v>0.17578099999999999</v>
      </c>
      <c r="J7">
        <f>(C10+C11)/2</f>
        <v>0.31285000000000002</v>
      </c>
      <c r="K7">
        <f>(D10+D11)/2</f>
        <v>0.75790000000000002</v>
      </c>
      <c r="L7">
        <f>(E10+E11)/2</f>
        <v>0.62660000000000005</v>
      </c>
      <c r="M7">
        <f>(F10+F11)/2</f>
        <v>0.13427749999999999</v>
      </c>
    </row>
    <row r="8" spans="2:13" ht="32.25" thickBot="1" x14ac:dyDescent="0.3">
      <c r="B8" s="3" t="s">
        <v>7</v>
      </c>
      <c r="C8" s="4">
        <v>0.58050000000000002</v>
      </c>
      <c r="D8" s="4">
        <v>0.69910000000000005</v>
      </c>
      <c r="E8" s="4">
        <v>0.56689999999999996</v>
      </c>
      <c r="F8" s="6">
        <v>0.151367</v>
      </c>
      <c r="J8">
        <f>(C12+C13)/2</f>
        <v>0.25985000000000003</v>
      </c>
      <c r="K8">
        <f>(D12+D13)/2</f>
        <v>0.72575000000000001</v>
      </c>
      <c r="L8">
        <f>(E12+E13)/2</f>
        <v>0.49359999999999998</v>
      </c>
      <c r="M8">
        <f>(F12+F13)/2</f>
        <v>0.12744150000000001</v>
      </c>
    </row>
    <row r="9" spans="2:13" ht="32.25" thickBot="1" x14ac:dyDescent="0.3">
      <c r="B9" s="3" t="s">
        <v>7</v>
      </c>
      <c r="C9" s="4">
        <v>0.2261</v>
      </c>
      <c r="D9" s="4">
        <v>0.53200000000000003</v>
      </c>
      <c r="E9" s="4">
        <v>0.42049999999999998</v>
      </c>
      <c r="F9" s="6">
        <v>0.17578099999999999</v>
      </c>
    </row>
    <row r="10" spans="2:13" ht="32.25" thickBot="1" x14ac:dyDescent="0.3">
      <c r="B10" s="3" t="s">
        <v>8</v>
      </c>
      <c r="C10" s="4">
        <v>0.19520000000000001</v>
      </c>
      <c r="D10" s="4">
        <v>0.72140000000000004</v>
      </c>
      <c r="E10" s="4">
        <v>0.63990000000000002</v>
      </c>
      <c r="F10" s="6">
        <v>0.12597700000000001</v>
      </c>
    </row>
    <row r="11" spans="2:13" ht="32.25" thickBot="1" x14ac:dyDescent="0.3">
      <c r="B11" s="3" t="s">
        <v>8</v>
      </c>
      <c r="C11" s="4">
        <v>0.43049999999999999</v>
      </c>
      <c r="D11" s="4">
        <v>0.7944</v>
      </c>
      <c r="E11" s="4">
        <v>0.61329999999999996</v>
      </c>
      <c r="F11" s="6">
        <v>0.14257800000000001</v>
      </c>
    </row>
    <row r="12" spans="2:13" ht="32.25" thickBot="1" x14ac:dyDescent="0.3">
      <c r="B12" s="3" t="s">
        <v>9</v>
      </c>
      <c r="C12" s="4">
        <v>0.31609999999999999</v>
      </c>
      <c r="D12" s="4">
        <v>0.89</v>
      </c>
      <c r="E12" s="4">
        <v>0.31669999999999998</v>
      </c>
      <c r="F12" s="6">
        <v>0.11328100000000001</v>
      </c>
      <c r="I12" t="s">
        <v>12</v>
      </c>
    </row>
    <row r="13" spans="2:13" ht="32.25" thickBot="1" x14ac:dyDescent="0.3">
      <c r="B13" s="3" t="s">
        <v>9</v>
      </c>
      <c r="C13" s="4">
        <v>0.2036</v>
      </c>
      <c r="D13" s="4">
        <v>0.5615</v>
      </c>
      <c r="E13" s="4">
        <v>0.67049999999999998</v>
      </c>
      <c r="F13" s="6">
        <v>0.14160200000000001</v>
      </c>
      <c r="J13">
        <f>1/(2-1)*((C4-J4)^2+(C5-J4)^2)</f>
        <v>1.4792000000000082E-4</v>
      </c>
      <c r="K13">
        <f>1/(2-1)*((D4-K4)^2+(D5-K4)^2)</f>
        <v>6.5884499999999992E-4</v>
      </c>
      <c r="L13">
        <f>1/(2-1)*((E4-L4)^2+(E5-L4)^2)</f>
        <v>1.346805E-3</v>
      </c>
      <c r="M13" s="12">
        <f>1/(2-1)*((F4-M4)^2+(F5-M4)^2)</f>
        <v>9.6559030152000016E-4</v>
      </c>
    </row>
    <row r="15" spans="2:13" x14ac:dyDescent="0.25">
      <c r="J15">
        <f>1/(2-1)*((C6-J5)^2+(C7-J5)^2)</f>
        <v>1.1250000000000019E-6</v>
      </c>
      <c r="K15">
        <f>1/(2-1)*((D6-K5)^2+(D7-K5)^2)</f>
        <v>5.3664799999999912E-3</v>
      </c>
      <c r="L15" s="8">
        <f>1/(2-1)*((E6-L5)^2+(E7-L5)^2)</f>
        <v>1.9999999999995593E-8</v>
      </c>
      <c r="M15">
        <f>1/(2-1)*((F6-M5)^2+(F7-M5)^2)</f>
        <v>2.1028903199999996E-4</v>
      </c>
    </row>
    <row r="17" spans="10:13" x14ac:dyDescent="0.25">
      <c r="J17">
        <f>1/(2-1)*((C8-J6)^2+(C9-J6)^2)</f>
        <v>6.2799679999999997E-2</v>
      </c>
      <c r="K17">
        <f>1/(2-1)*((D8-K6)^2+(D9-K6)^2)</f>
        <v>1.3961205000000004E-2</v>
      </c>
      <c r="L17">
        <f>1/(2-1)*((E8-L6)^2+(E9-L6)^2)</f>
        <v>1.0716479999999997E-2</v>
      </c>
      <c r="M17">
        <f>1/(2-1)*((F8-M6)^2+(F9-M6)^2)</f>
        <v>2.980216979999998E-4</v>
      </c>
    </row>
    <row r="19" spans="10:13" x14ac:dyDescent="0.25">
      <c r="J19">
        <f>1/(2-1)*((C10-J7)^2+(C11-J7)^2)</f>
        <v>2.7683044999999996E-2</v>
      </c>
      <c r="K19">
        <f>1/(2-1)*((D10-K7)^2+(D11-K7)^2)</f>
        <v>2.6644999999999967E-3</v>
      </c>
      <c r="L19">
        <f>1/(2-1)*((E10-L7)^2+(E11-L7)^2)</f>
        <v>3.5378000000000178E-4</v>
      </c>
      <c r="M19">
        <f>1/(2-1)*((F10-M7)^2+(F11-M7)^2)</f>
        <v>1.3779660050000007E-4</v>
      </c>
    </row>
    <row r="21" spans="10:13" x14ac:dyDescent="0.25">
      <c r="J21">
        <f>1/(2-1)*((C12-J8)^2+(C13-J8)^2)</f>
        <v>6.3281249999999987E-3</v>
      </c>
      <c r="K21">
        <f>1/(2-1)*((D12-K8)^2+(D13-K8)^2)</f>
        <v>5.3956125000000008E-2</v>
      </c>
      <c r="L21">
        <f>1/(2-1)*((E12-L8)^2+(E13-L8)^2)</f>
        <v>6.2587219999999999E-2</v>
      </c>
      <c r="M21">
        <f>1/(2-1)*((F12-M8)^2+(F13-M8)^2)</f>
        <v>4.0103952049999993E-4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B0D6-92B3-4A41-AF4E-FEAE29789CC3}">
  <dimension ref="B2:F13"/>
  <sheetViews>
    <sheetView workbookViewId="0">
      <selection activeCell="H9" sqref="H9"/>
    </sheetView>
  </sheetViews>
  <sheetFormatPr defaultRowHeight="15" x14ac:dyDescent="0.25"/>
  <sheetData>
    <row r="2" spans="2:6" ht="15.75" thickBot="1" x14ac:dyDescent="0.3"/>
    <row r="3" spans="2:6" ht="32.25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2:6" ht="32.25" thickBot="1" x14ac:dyDescent="0.3">
      <c r="B4" s="3" t="s">
        <v>5</v>
      </c>
      <c r="C4" s="4">
        <v>0.31369999999999998</v>
      </c>
      <c r="D4" s="4">
        <v>0.39140000000000003</v>
      </c>
      <c r="E4" s="4">
        <v>0.4632</v>
      </c>
      <c r="F4" s="4">
        <v>0.12306599999999999</v>
      </c>
    </row>
    <row r="5" spans="2:6" ht="32.25" thickBot="1" x14ac:dyDescent="0.3">
      <c r="B5" s="3" t="s">
        <v>5</v>
      </c>
      <c r="C5" s="4">
        <v>0.33090000000000003</v>
      </c>
      <c r="D5" s="4">
        <v>0.42770000000000002</v>
      </c>
      <c r="E5" s="4">
        <v>0.4113</v>
      </c>
      <c r="F5" s="5">
        <v>0.166992</v>
      </c>
    </row>
    <row r="6" spans="2:6" ht="48" thickBot="1" x14ac:dyDescent="0.3">
      <c r="B6" s="3" t="s">
        <v>6</v>
      </c>
      <c r="C6" s="4">
        <v>0.1749</v>
      </c>
      <c r="D6" s="4">
        <v>0.79910000000000003</v>
      </c>
      <c r="E6" s="4">
        <v>0.49259999999999998</v>
      </c>
      <c r="F6" s="6">
        <v>0.19628899999999999</v>
      </c>
    </row>
    <row r="7" spans="2:6" ht="48" thickBot="1" x14ac:dyDescent="0.3">
      <c r="B7" s="3" t="s">
        <v>6</v>
      </c>
      <c r="C7" s="4">
        <v>0.1734</v>
      </c>
      <c r="D7" s="4">
        <v>0.90269999999999995</v>
      </c>
      <c r="E7" s="4">
        <v>0.4924</v>
      </c>
      <c r="F7" s="6">
        <v>0.17578099999999999</v>
      </c>
    </row>
    <row r="8" spans="2:6" ht="32.25" thickBot="1" x14ac:dyDescent="0.3">
      <c r="B8" s="3" t="s">
        <v>7</v>
      </c>
      <c r="C8" s="4">
        <v>0.58050000000000002</v>
      </c>
      <c r="D8" s="4">
        <v>0.69910000000000005</v>
      </c>
      <c r="E8" s="4">
        <v>0.56689999999999996</v>
      </c>
      <c r="F8" s="6">
        <v>0.151367</v>
      </c>
    </row>
    <row r="9" spans="2:6" ht="32.25" thickBot="1" x14ac:dyDescent="0.3">
      <c r="B9" s="3" t="s">
        <v>7</v>
      </c>
      <c r="C9" s="4">
        <v>0.2261</v>
      </c>
      <c r="D9" s="4">
        <v>0.53200000000000003</v>
      </c>
      <c r="E9" s="4">
        <v>0.42049999999999998</v>
      </c>
      <c r="F9" s="6">
        <v>0.17578099999999999</v>
      </c>
    </row>
    <row r="10" spans="2:6" ht="32.25" thickBot="1" x14ac:dyDescent="0.3">
      <c r="B10" s="3" t="s">
        <v>8</v>
      </c>
      <c r="C10" s="4">
        <v>0.19520000000000001</v>
      </c>
      <c r="D10" s="4">
        <v>0.72140000000000004</v>
      </c>
      <c r="E10" s="4">
        <v>0.63990000000000002</v>
      </c>
      <c r="F10" s="6">
        <v>0.12597700000000001</v>
      </c>
    </row>
    <row r="11" spans="2:6" ht="32.25" thickBot="1" x14ac:dyDescent="0.3">
      <c r="B11" s="3" t="s">
        <v>8</v>
      </c>
      <c r="C11" s="4">
        <v>0.43049999999999999</v>
      </c>
      <c r="D11" s="4">
        <v>0.7944</v>
      </c>
      <c r="E11" s="4">
        <v>0.61329999999999996</v>
      </c>
      <c r="F11" s="6">
        <v>0.14257800000000001</v>
      </c>
    </row>
    <row r="12" spans="2:6" ht="32.25" thickBot="1" x14ac:dyDescent="0.3">
      <c r="B12" s="3" t="s">
        <v>9</v>
      </c>
      <c r="C12" s="4">
        <v>0.31609999999999999</v>
      </c>
      <c r="D12" s="4">
        <v>0.89</v>
      </c>
      <c r="E12" s="4">
        <v>0.31669999999999998</v>
      </c>
      <c r="F12" s="6">
        <v>0.11328100000000001</v>
      </c>
    </row>
    <row r="13" spans="2:6" ht="32.25" thickBot="1" x14ac:dyDescent="0.3">
      <c r="B13" s="3" t="s">
        <v>9</v>
      </c>
      <c r="C13" s="4">
        <v>0.2036</v>
      </c>
      <c r="D13" s="4">
        <v>0.5615</v>
      </c>
      <c r="E13" s="4">
        <v>0.67049999999999998</v>
      </c>
      <c r="F13" s="6">
        <v>0.14160200000000001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E82D-3C25-4221-AD3D-04ACE8D0E67C}">
  <dimension ref="B3:U35"/>
  <sheetViews>
    <sheetView tabSelected="1" zoomScale="70" zoomScaleNormal="70" workbookViewId="0">
      <selection activeCell="M12" sqref="M12"/>
    </sheetView>
  </sheetViews>
  <sheetFormatPr defaultRowHeight="15" x14ac:dyDescent="0.25"/>
  <cols>
    <col min="4" max="4" width="23" customWidth="1"/>
    <col min="5" max="5" width="19.85546875" customWidth="1"/>
    <col min="6" max="6" width="20.7109375" customWidth="1"/>
    <col min="7" max="7" width="22.85546875" customWidth="1"/>
    <col min="11" max="11" width="20.7109375" customWidth="1"/>
    <col min="12" max="12" width="18.7109375" customWidth="1"/>
    <col min="13" max="13" width="20.42578125" customWidth="1"/>
    <col min="14" max="14" width="18" customWidth="1"/>
    <col min="17" max="17" width="20.42578125" customWidth="1"/>
    <col min="18" max="18" width="22.7109375" customWidth="1"/>
    <col min="19" max="19" width="14.85546875" bestFit="1" customWidth="1"/>
    <col min="20" max="20" width="17.140625" customWidth="1"/>
    <col min="21" max="21" width="13" customWidth="1"/>
  </cols>
  <sheetData>
    <row r="3" spans="2:21" x14ac:dyDescent="0.25">
      <c r="J3">
        <v>3.14</v>
      </c>
    </row>
    <row r="4" spans="2:21" ht="15.75" thickBot="1" x14ac:dyDescent="0.3"/>
    <row r="5" spans="2:21" ht="32.25" customHeight="1" thickBot="1" x14ac:dyDescent="0.3">
      <c r="B5" s="1"/>
      <c r="C5" s="2" t="s">
        <v>0</v>
      </c>
      <c r="D5" s="2" t="s">
        <v>11</v>
      </c>
      <c r="E5" s="10" t="s">
        <v>2</v>
      </c>
      <c r="F5" s="2" t="s">
        <v>3</v>
      </c>
      <c r="G5" s="2" t="s">
        <v>4</v>
      </c>
      <c r="K5">
        <f>1/(SQRT(2*$J$3*D11))*EXP(-((C19-D6)^2)/(2*D11))</f>
        <v>2.3015836764292653E-24</v>
      </c>
      <c r="L5">
        <f>1/(SQRT(2*$J$3*E11))*EXP(-((D19-E6)^2)/(2*E11))</f>
        <v>1.2187540938755587E-56</v>
      </c>
      <c r="M5">
        <f>1/(SQRT(2*$J$3*F11))*EXP(-((E19-F6)^2)/(2*F11))</f>
        <v>0.80943092263272476</v>
      </c>
      <c r="N5" s="12">
        <f>1/(SQRT(2*$J$3*G11))*EXP(-((F19-G6)^2)/(2*G11))</f>
        <v>4.8297183613775188</v>
      </c>
    </row>
    <row r="6" spans="2:21" ht="32.25" thickBot="1" x14ac:dyDescent="0.3">
      <c r="B6" s="22" t="s">
        <v>10</v>
      </c>
      <c r="C6" s="4" t="s">
        <v>5</v>
      </c>
      <c r="D6" s="6">
        <v>0.32229999999999998</v>
      </c>
      <c r="E6" s="11">
        <v>0.40955000000000003</v>
      </c>
      <c r="F6" s="6">
        <v>0.43725000000000003</v>
      </c>
      <c r="G6" s="11">
        <v>0.14501939999999999</v>
      </c>
      <c r="K6">
        <f>1/(SQRT(2*$J$3*D12))*EXP(-((C19-D7)^2)/(2*D12))</f>
        <v>0</v>
      </c>
      <c r="L6">
        <f>1/(SQRT(2*$J$3*E12))*EXP(-((D19-E7)^2)/(2*E12))</f>
        <v>5.1366849685938245</v>
      </c>
      <c r="M6">
        <f>1/(SQRT(2*$J$3*F12))*EXP(-((E19-F7)^2)/(2*F12))</f>
        <v>0</v>
      </c>
      <c r="N6">
        <f>1/(SQRT(2*$J$3*G12))*EXP(-((F19-G7)^2)/(2*G12))</f>
        <v>27.130403589326519</v>
      </c>
    </row>
    <row r="7" spans="2:21" ht="48" thickBot="1" x14ac:dyDescent="0.3">
      <c r="B7" s="23"/>
      <c r="C7" s="4" t="s">
        <v>6</v>
      </c>
      <c r="D7" s="6">
        <v>0.17415</v>
      </c>
      <c r="E7" s="11">
        <v>0.85089999999999999</v>
      </c>
      <c r="F7" s="6">
        <v>0.49249999999999999</v>
      </c>
      <c r="G7" s="6">
        <v>0.18603500000000001</v>
      </c>
      <c r="K7">
        <f>1/(SQRT(2*$J$3*D13))*EXP(-((C19-D8)^2)/(2*D13))</f>
        <v>1.5611030252730822</v>
      </c>
      <c r="L7">
        <f>1/(SQRT(2*$J$3*E13))*EXP(-((D19-E8)^2)/(2*E13))</f>
        <v>0.69344192779422653</v>
      </c>
      <c r="M7">
        <f>1/(SQRT(2*$J$3*F13))*EXP(-((E19-F8)^2)/(2*F13))</f>
        <v>1.542670538541026</v>
      </c>
      <c r="N7">
        <f>1/(SQRT(2*$J$3*G13))*EXP(-((F19-G8)^2)/(2*G13))</f>
        <v>8.1666929005471829</v>
      </c>
    </row>
    <row r="8" spans="2:21" ht="32.25" thickBot="1" x14ac:dyDescent="0.3">
      <c r="B8" s="23"/>
      <c r="C8" s="4" t="s">
        <v>7</v>
      </c>
      <c r="D8" s="6">
        <v>0.40329999999999999</v>
      </c>
      <c r="E8" s="11">
        <v>0.61555000000000004</v>
      </c>
      <c r="F8" s="6">
        <v>0.49370000000000003</v>
      </c>
      <c r="G8" s="6">
        <v>0.163574</v>
      </c>
      <c r="K8">
        <f>1/(SQRT(2*$J$3*D14))*EXP(-((C19-D9)^2)/(2*D14))</f>
        <v>1.6803515623601601</v>
      </c>
      <c r="L8">
        <f>1/(SQRT(2*$J$3*E14))*EXP(-((D19-E9)^2)/(2*E14))</f>
        <v>3.2544706138122703</v>
      </c>
      <c r="M8">
        <f>1/(SQRT(2*$J$3*F14))*EXP(-((E19-F9)^2)/(2*F14))</f>
        <v>3.8138984287697102E-45</v>
      </c>
      <c r="N8">
        <f>1/(SQRT(2*$J$3*G14))*EXP(-((F19-G9)^2)/(2*G14))</f>
        <v>7.9851633465272901E-4</v>
      </c>
    </row>
    <row r="9" spans="2:21" ht="32.25" thickBot="1" x14ac:dyDescent="0.3">
      <c r="B9" s="23"/>
      <c r="C9" s="4" t="s">
        <v>8</v>
      </c>
      <c r="D9" s="6">
        <v>0.31285000000000002</v>
      </c>
      <c r="E9" s="11">
        <v>0.75790000000000002</v>
      </c>
      <c r="F9" s="6">
        <v>0.62660000000000005</v>
      </c>
      <c r="G9" s="6">
        <v>0.13427749999999999</v>
      </c>
      <c r="K9">
        <f>1/(SQRT(2*$J$3*D15))*EXP(-((C19-D10)^2)/(2*D15))</f>
        <v>0.26155140071698729</v>
      </c>
      <c r="L9">
        <f>1/(SQRT(2*$J$3*E15))*EXP(-((D19-E10)^2)/(2*E15))</f>
        <v>1.5657210689219176</v>
      </c>
      <c r="M9">
        <f>1/(SQRT(2*$J$3*F15))*EXP(-((E19-F10)^2)/(2*F15))</f>
        <v>1.3638759504855629</v>
      </c>
      <c r="N9">
        <f>1/(SQRT(2*$J$3*G15))*EXP(-((F19-G10)^2)/(2*G15))</f>
        <v>0.19157360526686523</v>
      </c>
    </row>
    <row r="10" spans="2:21" ht="32.25" thickBot="1" x14ac:dyDescent="0.3">
      <c r="B10" s="24"/>
      <c r="C10" s="4" t="s">
        <v>9</v>
      </c>
      <c r="D10" s="6">
        <v>0.25985000000000003</v>
      </c>
      <c r="E10" s="11">
        <v>0.72575000000000001</v>
      </c>
      <c r="F10" s="6">
        <v>0.49359999999999998</v>
      </c>
      <c r="G10" s="6">
        <v>0.12744150000000001</v>
      </c>
    </row>
    <row r="11" spans="2:21" ht="32.25" thickBot="1" x14ac:dyDescent="0.3">
      <c r="B11" s="22" t="s">
        <v>12</v>
      </c>
      <c r="C11" s="4" t="s">
        <v>5</v>
      </c>
      <c r="D11" s="6">
        <v>1.4792000000000001E-4</v>
      </c>
      <c r="E11" s="11">
        <v>6.5884500000000003E-4</v>
      </c>
      <c r="F11" s="6">
        <v>1.346805E-3</v>
      </c>
      <c r="G11" s="11">
        <v>9.6559E-4</v>
      </c>
    </row>
    <row r="12" spans="2:21" ht="48" thickBot="1" x14ac:dyDescent="0.3">
      <c r="B12" s="23"/>
      <c r="C12" s="4" t="s">
        <v>6</v>
      </c>
      <c r="D12" s="6">
        <v>1.125E-6</v>
      </c>
      <c r="E12" s="11">
        <v>5.3664799999999999E-3</v>
      </c>
      <c r="F12" s="6">
        <v>2E-8</v>
      </c>
      <c r="G12" s="6">
        <v>2.1028900000000001E-4</v>
      </c>
      <c r="Q12" t="s">
        <v>14</v>
      </c>
      <c r="R12">
        <f>(0.2*K5*L5*M5*N5)+(0.2*K6*L6*M6*N6)+(0.2*K7*L7*M7*N7)+(0.2*K8*L8*M8*N8)+(0.2*K9*L9*M9*N9)</f>
        <v>2.74906514569988</v>
      </c>
    </row>
    <row r="13" spans="2:21" ht="32.25" thickBot="1" x14ac:dyDescent="0.3">
      <c r="B13" s="23"/>
      <c r="C13" s="4" t="s">
        <v>7</v>
      </c>
      <c r="D13" s="6">
        <v>6.2799679999999997E-2</v>
      </c>
      <c r="E13" s="11">
        <v>1.3961205000000001E-2</v>
      </c>
      <c r="F13" s="6">
        <v>1.071648E-2</v>
      </c>
      <c r="G13" s="6">
        <v>2.98022E-4</v>
      </c>
    </row>
    <row r="14" spans="2:21" ht="32.25" thickBot="1" x14ac:dyDescent="0.3">
      <c r="B14" s="23"/>
      <c r="C14" s="4" t="s">
        <v>8</v>
      </c>
      <c r="D14" s="6">
        <v>2.7683045E-2</v>
      </c>
      <c r="E14" s="11">
        <v>2.6645000000000002E-3</v>
      </c>
      <c r="F14" s="6">
        <v>3.5377999999999999E-4</v>
      </c>
      <c r="G14" s="6">
        <v>1.37797E-4</v>
      </c>
      <c r="Q14" t="s">
        <v>15</v>
      </c>
      <c r="R14">
        <f>(0.2*K5*L5*M5*N5)</f>
        <v>2.1931808736000475E-80</v>
      </c>
      <c r="U14" s="12">
        <f>R14/R12</f>
        <v>7.9779152452267153E-81</v>
      </c>
    </row>
    <row r="15" spans="2:21" ht="32.25" thickBot="1" x14ac:dyDescent="0.3">
      <c r="B15" s="24"/>
      <c r="C15" s="4" t="s">
        <v>9</v>
      </c>
      <c r="D15" s="6">
        <v>6.3281250000000004E-3</v>
      </c>
      <c r="E15" s="11">
        <v>5.3956125000000001E-2</v>
      </c>
      <c r="F15" s="6">
        <v>6.2587219999999999E-2</v>
      </c>
      <c r="G15" s="6">
        <v>4.0104000000000002E-4</v>
      </c>
      <c r="Q15" t="s">
        <v>16</v>
      </c>
      <c r="R15">
        <f>(0.2*K6*L6*M6*N6)</f>
        <v>0</v>
      </c>
      <c r="U15">
        <f>R15/R12</f>
        <v>0</v>
      </c>
    </row>
    <row r="16" spans="2:21" x14ac:dyDescent="0.25">
      <c r="Q16" t="s">
        <v>17</v>
      </c>
      <c r="R16">
        <f>(0.2*K7*L7*M7*N7)</f>
        <v>2.7276652338040641</v>
      </c>
      <c r="U16">
        <f>R16/R12</f>
        <v>0.99221556756147089</v>
      </c>
    </row>
    <row r="17" spans="2:21" ht="15.75" thickBot="1" x14ac:dyDescent="0.3">
      <c r="Q17" t="s">
        <v>18</v>
      </c>
      <c r="R17">
        <f>(0.2*K8*L8*M8*N8)</f>
        <v>3.3309140898799931E-48</v>
      </c>
      <c r="U17">
        <f>R17/R12</f>
        <v>1.2116533851845046E-48</v>
      </c>
    </row>
    <row r="18" spans="2:21" ht="32.25" thickBot="1" x14ac:dyDescent="0.3">
      <c r="B18" s="1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Q18" t="s">
        <v>19</v>
      </c>
      <c r="R18">
        <f>(0.2*K9*L9*M9*N9)</f>
        <v>2.139991189581596E-2</v>
      </c>
      <c r="U18">
        <f>R18/R12</f>
        <v>7.7844324385291323E-3</v>
      </c>
    </row>
    <row r="19" spans="2:21" ht="16.5" thickBot="1" x14ac:dyDescent="0.3">
      <c r="B19" s="3" t="s">
        <v>13</v>
      </c>
      <c r="C19" s="4">
        <v>0.45319999999999999</v>
      </c>
      <c r="D19" s="4">
        <v>0.82579999999999998</v>
      </c>
      <c r="E19" s="4">
        <v>0.35360000000000003</v>
      </c>
      <c r="F19" s="6">
        <v>0.18847656300000001</v>
      </c>
    </row>
    <row r="21" spans="2:21" x14ac:dyDescent="0.25">
      <c r="U21">
        <f>MAX(U14:U18)</f>
        <v>0.99221556756147089</v>
      </c>
    </row>
    <row r="22" spans="2:21" x14ac:dyDescent="0.25">
      <c r="K22" s="13">
        <f t="shared" ref="K22:N23" si="0">1/(SQRT(2*$J$3*D11))</f>
        <v>32.810037673436064</v>
      </c>
      <c r="L22" s="14">
        <f t="shared" si="0"/>
        <v>15.546353938928382</v>
      </c>
      <c r="M22" s="14">
        <f t="shared" si="0"/>
        <v>10.873461425493263</v>
      </c>
      <c r="N22" s="15">
        <f t="shared" si="0"/>
        <v>12.841737802849273</v>
      </c>
    </row>
    <row r="23" spans="2:21" x14ac:dyDescent="0.25">
      <c r="K23" s="16">
        <f t="shared" si="0"/>
        <v>376.22176532206691</v>
      </c>
      <c r="L23" s="17">
        <f t="shared" si="0"/>
        <v>5.4472263318832068</v>
      </c>
      <c r="M23" s="17">
        <f t="shared" si="0"/>
        <v>2821.6632399155014</v>
      </c>
      <c r="N23" s="18">
        <f t="shared" si="0"/>
        <v>27.517685338442629</v>
      </c>
    </row>
    <row r="24" spans="2:21" x14ac:dyDescent="0.25">
      <c r="K24" s="16">
        <f t="shared" ref="K24" si="1">1/(SQRT(2*$J$3*D13))</f>
        <v>1.5923607448733079</v>
      </c>
      <c r="L24" s="17">
        <f t="shared" ref="L24:L26" si="2">1/(SQRT(2*$J$3*E13))</f>
        <v>3.3772151285643344</v>
      </c>
      <c r="M24" s="17">
        <f t="shared" ref="M24:M26" si="3">1/(SQRT(2*$J$3*F13))</f>
        <v>3.8547312020703575</v>
      </c>
      <c r="N24" s="18">
        <f t="shared" ref="N24" si="4">1/(SQRT(2*$J$3*G13))</f>
        <v>23.115112724270727</v>
      </c>
    </row>
    <row r="25" spans="2:21" x14ac:dyDescent="0.25">
      <c r="K25" s="16">
        <f>1/(SQRT(2*$J$3*D14))</f>
        <v>2.3983537950832994</v>
      </c>
      <c r="L25" s="17">
        <f t="shared" si="2"/>
        <v>7.7305842189465794</v>
      </c>
      <c r="M25" s="17">
        <f t="shared" si="3"/>
        <v>21.215513082071439</v>
      </c>
      <c r="N25" s="18">
        <f>1/(SQRT(2*$J$3*G14))</f>
        <v>33.993845547140317</v>
      </c>
    </row>
    <row r="26" spans="2:21" x14ac:dyDescent="0.25">
      <c r="K26" s="19">
        <f>1/(SQRT(2*$J$3*D15))</f>
        <v>5.0162902042942248</v>
      </c>
      <c r="L26" s="20">
        <f t="shared" si="2"/>
        <v>1.7179076042103509</v>
      </c>
      <c r="M26" s="20">
        <f t="shared" si="3"/>
        <v>1.5950611870635962</v>
      </c>
      <c r="N26" s="21">
        <f t="shared" ref="N26" si="5">1/(SQRT(2*$J$3*G15))</f>
        <v>19.926284757363081</v>
      </c>
    </row>
    <row r="31" spans="2:21" x14ac:dyDescent="0.25">
      <c r="K31" s="13">
        <f>EXP(-((C19-D6)^2)/(2*D11))</f>
        <v>7.0148766646881744E-26</v>
      </c>
      <c r="L31" s="14">
        <f>EXP(-((D19-E6)^2)/(2*E11))</f>
        <v>7.8394850565171682E-58</v>
      </c>
      <c r="M31" s="14">
        <f>EXP(-((E19-F6)^2)/(2*F11))</f>
        <v>7.4440961434321343E-2</v>
      </c>
      <c r="N31" s="15">
        <f>EXP(-((F19-G6)^2)/(2*G11))</f>
        <v>0.37609538798603415</v>
      </c>
      <c r="Q31" s="13">
        <f>K22*K31</f>
        <v>2.3015836764292653E-24</v>
      </c>
      <c r="R31" s="14">
        <f t="shared" ref="R31:S31" si="6">L22*L31</f>
        <v>1.2187540938755587E-56</v>
      </c>
      <c r="S31" s="14">
        <f t="shared" si="6"/>
        <v>0.80943092263272476</v>
      </c>
      <c r="T31" s="15">
        <f>N22*N31</f>
        <v>4.8297183613775188</v>
      </c>
    </row>
    <row r="32" spans="2:21" x14ac:dyDescent="0.25">
      <c r="K32" s="16">
        <f>EXP(-((C19-D7)^2)/(2*D12))</f>
        <v>0</v>
      </c>
      <c r="L32" s="17">
        <f>EXP(-((D19-E7)^2)/(2*E12))</f>
        <v>0.94299091971417637</v>
      </c>
      <c r="M32" s="17">
        <f t="shared" ref="M32:N32" si="7">EXP(-((E19-F7)^2)/(2*F12))</f>
        <v>0</v>
      </c>
      <c r="N32" s="18">
        <f t="shared" si="7"/>
        <v>0.9859260782891841</v>
      </c>
      <c r="Q32" s="16">
        <f>K23*K32</f>
        <v>0</v>
      </c>
      <c r="R32" s="17">
        <f t="shared" ref="R32:T32" si="8">L23*L32</f>
        <v>5.1366849685938245</v>
      </c>
      <c r="S32" s="17">
        <f t="shared" si="8"/>
        <v>0</v>
      </c>
      <c r="T32" s="18">
        <f t="shared" si="8"/>
        <v>27.130403589326519</v>
      </c>
    </row>
    <row r="33" spans="11:20" x14ac:dyDescent="0.25">
      <c r="K33" s="16">
        <f>EXP(-((C19-D8)^2)/(2*D13))</f>
        <v>0.98037020210347336</v>
      </c>
      <c r="L33" s="17">
        <f t="shared" ref="L33:N33" si="9">EXP(-((D19-E8)^2)/(2*E13))</f>
        <v>0.20532951008336003</v>
      </c>
      <c r="M33" s="17">
        <f t="shared" si="9"/>
        <v>0.40020184486857735</v>
      </c>
      <c r="N33" s="18">
        <f t="shared" si="9"/>
        <v>0.35330534607223457</v>
      </c>
      <c r="Q33" s="16">
        <f>K24*K33</f>
        <v>1.5611030252730822</v>
      </c>
      <c r="R33" s="17">
        <f t="shared" ref="R33:T33" si="10">L24*L33</f>
        <v>0.69344192779422653</v>
      </c>
      <c r="S33" s="17">
        <f t="shared" si="10"/>
        <v>1.542670538541026</v>
      </c>
      <c r="T33" s="18">
        <f t="shared" si="10"/>
        <v>8.1666929005471829</v>
      </c>
    </row>
    <row r="34" spans="11:20" x14ac:dyDescent="0.25">
      <c r="K34" s="16">
        <f>EXP(-((C19-D9)^2)/(2*D14))</f>
        <v>0.70062705752793175</v>
      </c>
      <c r="L34" s="17">
        <f t="shared" ref="L34:N34" si="11">EXP(-((D19-E9)^2)/(2*E14))</f>
        <v>0.42098637329841365</v>
      </c>
      <c r="M34" s="17">
        <f t="shared" si="11"/>
        <v>1.7976932323134411E-46</v>
      </c>
      <c r="N34" s="18">
        <f t="shared" si="11"/>
        <v>2.3490026556289483E-5</v>
      </c>
      <c r="Q34" s="16">
        <f>K25*K34</f>
        <v>1.6803515623601601</v>
      </c>
      <c r="R34" s="17">
        <f t="shared" ref="R34:S34" si="12">L25*L34</f>
        <v>3.2544706138122703</v>
      </c>
      <c r="S34" s="17">
        <f t="shared" si="12"/>
        <v>3.8138984287697102E-45</v>
      </c>
      <c r="T34" s="18">
        <f>N25*N34</f>
        <v>7.9851633465272901E-4</v>
      </c>
    </row>
    <row r="35" spans="11:20" x14ac:dyDescent="0.25">
      <c r="K35" s="19">
        <f>EXP(-((C19-D10)^2)/(2*D15))</f>
        <v>5.2140404574895743E-2</v>
      </c>
      <c r="L35" s="20">
        <f t="shared" ref="L35:N35" si="13">EXP(-((D19-E10)^2)/(2*E15))</f>
        <v>0.91141168773253844</v>
      </c>
      <c r="M35" s="20">
        <f t="shared" si="13"/>
        <v>0.85506183809560921</v>
      </c>
      <c r="N35" s="21">
        <f t="shared" si="13"/>
        <v>9.6141156065771734E-3</v>
      </c>
      <c r="Q35" s="19">
        <f>K26*K35</f>
        <v>0.26155140071698729</v>
      </c>
      <c r="R35" s="20">
        <f t="shared" ref="R35:S35" si="14">L26*L35</f>
        <v>1.5657210689219176</v>
      </c>
      <c r="S35" s="20">
        <f t="shared" si="14"/>
        <v>1.3638759504855629</v>
      </c>
      <c r="T35" s="21">
        <f>N26*N35</f>
        <v>0.19157360526686523</v>
      </c>
    </row>
  </sheetData>
  <mergeCells count="2">
    <mergeCell ref="B6:B10"/>
    <mergeCell ref="B11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99BE-2EE6-4731-9B2F-6782948CE896}">
  <dimension ref="B6:G29"/>
  <sheetViews>
    <sheetView workbookViewId="0">
      <selection activeCell="E30" sqref="E30"/>
    </sheetView>
  </sheetViews>
  <sheetFormatPr defaultRowHeight="15" x14ac:dyDescent="0.25"/>
  <cols>
    <col min="7" max="7" width="137.7109375" customWidth="1"/>
  </cols>
  <sheetData>
    <row r="6" spans="2:7" x14ac:dyDescent="0.25">
      <c r="G6" s="9"/>
    </row>
    <row r="7" spans="2:7" x14ac:dyDescent="0.25">
      <c r="G7" s="9"/>
    </row>
    <row r="8" spans="2:7" x14ac:dyDescent="0.25">
      <c r="G8" s="9">
        <f>(0.5*0.25145*5.377358*3.207308*30.597647*1.307025)+(0.5*0.00000725697*0.0000000000907539*0.000007642928*7.270741E-16*0.0000006109901)</f>
        <v>86.716788791385412</v>
      </c>
    </row>
    <row r="9" spans="2:7" x14ac:dyDescent="0.25">
      <c r="G9" s="9"/>
    </row>
    <row r="10" spans="2:7" x14ac:dyDescent="0.25">
      <c r="G10" s="9"/>
    </row>
    <row r="11" spans="2:7" x14ac:dyDescent="0.25">
      <c r="B11">
        <v>0.36315599999999998</v>
      </c>
      <c r="G11" s="9">
        <f>(0.5*0.25145*5.377358*3.207308*30.597647*1.307025)</f>
        <v>86.716788791385412</v>
      </c>
    </row>
    <row r="12" spans="2:7" x14ac:dyDescent="0.25">
      <c r="G12" s="9"/>
    </row>
    <row r="13" spans="2:7" x14ac:dyDescent="0.25">
      <c r="B13">
        <v>0.33056600000000003</v>
      </c>
      <c r="G13" s="9">
        <f>(0.5*0.00000725697*0.0000000000907539*0.000007642928*7.270741E-16*0.0000006109901)</f>
        <v>1.1180551987268321E-42</v>
      </c>
    </row>
    <row r="14" spans="2:7" x14ac:dyDescent="0.25">
      <c r="G14" s="9"/>
    </row>
    <row r="15" spans="2:7" x14ac:dyDescent="0.25">
      <c r="B15">
        <v>0.346891</v>
      </c>
      <c r="G15" s="9"/>
    </row>
    <row r="16" spans="2:7" x14ac:dyDescent="0.25">
      <c r="G16" s="9"/>
    </row>
    <row r="17" spans="5:7" x14ac:dyDescent="0.25">
      <c r="G17" s="9"/>
    </row>
    <row r="18" spans="5:7" x14ac:dyDescent="0.25">
      <c r="G18" s="9"/>
    </row>
    <row r="19" spans="5:7" x14ac:dyDescent="0.25">
      <c r="G19" s="9"/>
    </row>
    <row r="20" spans="5:7" x14ac:dyDescent="0.25">
      <c r="G20" s="9"/>
    </row>
    <row r="21" spans="5:7" x14ac:dyDescent="0.25">
      <c r="G21" s="9"/>
    </row>
    <row r="22" spans="5:7" x14ac:dyDescent="0.25">
      <c r="G22" s="9"/>
    </row>
    <row r="23" spans="5:7" x14ac:dyDescent="0.25">
      <c r="G23" s="9"/>
    </row>
    <row r="24" spans="5:7" x14ac:dyDescent="0.25">
      <c r="G24" s="9"/>
    </row>
    <row r="25" spans="5:7" x14ac:dyDescent="0.25">
      <c r="G25" s="9"/>
    </row>
    <row r="26" spans="5:7" x14ac:dyDescent="0.25">
      <c r="G26" s="9"/>
    </row>
    <row r="29" spans="5:7" x14ac:dyDescent="0.25">
      <c r="E29">
        <f>1/(2-1)*((B11-B15)^2+(B13-B15)^2)</f>
        <v>5.3105584999999845E-4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8F0F-4C8A-4D9C-9331-C2C5A35376AB}">
  <dimension ref="C3:U23"/>
  <sheetViews>
    <sheetView workbookViewId="0">
      <selection activeCell="Q12" sqref="Q12"/>
    </sheetView>
  </sheetViews>
  <sheetFormatPr defaultRowHeight="15" x14ac:dyDescent="0.25"/>
  <cols>
    <col min="3" max="3" width="12" bestFit="1" customWidth="1"/>
    <col min="9" max="9" width="12" bestFit="1" customWidth="1"/>
    <col min="11" max="11" width="11" bestFit="1" customWidth="1"/>
    <col min="18" max="18" width="13.5703125" customWidth="1"/>
  </cols>
  <sheetData>
    <row r="3" spans="3:21" x14ac:dyDescent="0.25">
      <c r="F3">
        <v>3.14</v>
      </c>
      <c r="R3">
        <f>(1/(SQRT(2*F3*U6)))*EXP(-((U10-U14)^2)/(2*U6))</f>
        <v>9.0795499696737634E-11</v>
      </c>
    </row>
    <row r="4" spans="3:21" x14ac:dyDescent="0.25">
      <c r="C4">
        <f>(1/(SQRT(2*F3*D11)))*EXP(-((D14-D18)^2)/(2*D11))</f>
        <v>7.5499216548561298E-16</v>
      </c>
    </row>
    <row r="5" spans="3:21" x14ac:dyDescent="0.25">
      <c r="K5">
        <f>(-((D14-D18)^2)/(2*D11))</f>
        <v>-40.462320999999996</v>
      </c>
    </row>
    <row r="6" spans="3:21" x14ac:dyDescent="0.25">
      <c r="U6">
        <v>4.3100000000000001E-4</v>
      </c>
    </row>
    <row r="10" spans="3:21" x14ac:dyDescent="0.25">
      <c r="U10">
        <v>0.38211000000000001</v>
      </c>
    </row>
    <row r="11" spans="3:21" x14ac:dyDescent="0.25">
      <c r="D11">
        <v>1.9999999999999999E-6</v>
      </c>
      <c r="K11">
        <f>EXP(-((D14-D18)^2)/(2*D11))</f>
        <v>2.6756990515573442E-18</v>
      </c>
    </row>
    <row r="14" spans="3:21" x14ac:dyDescent="0.25">
      <c r="D14">
        <v>2.1090999999999999E-2</v>
      </c>
      <c r="U14">
        <v>0.232178</v>
      </c>
    </row>
    <row r="16" spans="3:21" x14ac:dyDescent="0.25">
      <c r="G16">
        <f>(1/(SQRT(2*F3*D11)))</f>
        <v>282.16632399155014</v>
      </c>
    </row>
    <row r="18" spans="4:9" x14ac:dyDescent="0.25">
      <c r="D18">
        <v>8.3689999999999997E-3</v>
      </c>
    </row>
    <row r="23" spans="4:9" x14ac:dyDescent="0.25">
      <c r="I23">
        <f>G16*K11</f>
        <v>7.5499216548561298E-16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</vt:lpstr>
      <vt:lpstr>Varians</vt:lpstr>
      <vt:lpstr>Pengujian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2020-12-21T19:23:53Z</dcterms:created>
  <dcterms:modified xsi:type="dcterms:W3CDTF">2020-12-28T15:35:00Z</dcterms:modified>
</cp:coreProperties>
</file>