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ocuments\"/>
    </mc:Choice>
  </mc:AlternateContent>
  <xr:revisionPtr revIDLastSave="0" documentId="13_ncr:1_{96EC6486-4030-4DCA-8A81-BF2F8F0B4056}" xr6:coauthVersionLast="45" xr6:coauthVersionMax="45" xr10:uidLastSave="{00000000-0000-0000-0000-000000000000}"/>
  <bookViews>
    <workbookView xWindow="28680" yWindow="2985" windowWidth="24240" windowHeight="13290" activeTab="3" xr2:uid="{2F733C94-3EF3-4FC0-82C8-F4C2AAEAB3D9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definedNames>
    <definedName name="_xlchart.v1.0" hidden="1">Sheet3!$U$29:$U$92</definedName>
    <definedName name="_xlchart.v1.1" hidden="1">Sheet3!$V$29:$V$92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5" l="1"/>
  <c r="E5" i="5" l="1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4" i="5"/>
  <c r="F4" i="5" s="1"/>
  <c r="N4" i="5" s="1"/>
  <c r="N5" i="5" s="1"/>
  <c r="N6" i="5" l="1"/>
  <c r="M4" i="5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W4" i="5"/>
  <c r="X4" i="5" s="1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F57" i="5"/>
  <c r="T4" i="5" l="1"/>
  <c r="U4" i="5" s="1"/>
  <c r="V4" i="5" s="1"/>
  <c r="Y4" i="5" s="1"/>
  <c r="O4" i="5"/>
  <c r="P4" i="5" s="1"/>
  <c r="O19" i="5"/>
  <c r="P19" i="5" s="1"/>
  <c r="N20" i="5"/>
  <c r="O6" i="5"/>
  <c r="P6" i="5" s="1"/>
  <c r="O5" i="5"/>
  <c r="P5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N21" i="5"/>
  <c r="O20" i="5"/>
  <c r="P20" i="5" s="1"/>
  <c r="M51" i="5"/>
  <c r="M52" i="5" l="1"/>
  <c r="N22" i="5"/>
  <c r="O21" i="5"/>
  <c r="P21" i="5" s="1"/>
  <c r="N23" i="5" l="1"/>
  <c r="O22" i="5"/>
  <c r="P22" i="5" s="1"/>
  <c r="M53" i="5"/>
  <c r="M54" i="5" l="1"/>
  <c r="N24" i="5"/>
  <c r="O23" i="5"/>
  <c r="P23" i="5" s="1"/>
  <c r="N25" i="5" l="1"/>
  <c r="O24" i="5"/>
  <c r="P24" i="5" s="1"/>
  <c r="M55" i="5"/>
  <c r="W16" i="1"/>
  <c r="O20" i="1"/>
  <c r="P20" i="1"/>
  <c r="Q20" i="1" s="1"/>
  <c r="O21" i="1"/>
  <c r="Q21" i="1" s="1"/>
  <c r="P21" i="1"/>
  <c r="O23" i="1"/>
  <c r="P23" i="1"/>
  <c r="Q23" i="1" s="1"/>
  <c r="O24" i="1"/>
  <c r="Q24" i="1" s="1"/>
  <c r="P24" i="1"/>
  <c r="V21" i="1"/>
  <c r="V20" i="1"/>
  <c r="U20" i="1"/>
  <c r="U21" i="1"/>
  <c r="V17" i="1"/>
  <c r="V16" i="1"/>
  <c r="U17" i="1"/>
  <c r="U16" i="1"/>
  <c r="V13" i="1"/>
  <c r="V12" i="1"/>
  <c r="U13" i="1"/>
  <c r="U12" i="1"/>
  <c r="O17" i="1"/>
  <c r="O16" i="1"/>
  <c r="O13" i="1"/>
  <c r="Q13" i="1" s="1"/>
  <c r="O12" i="1"/>
  <c r="Q4" i="1"/>
  <c r="P4" i="1"/>
  <c r="P17" i="1"/>
  <c r="P16" i="1"/>
  <c r="P24" i="2"/>
  <c r="O24" i="2"/>
  <c r="Q24" i="2" s="1"/>
  <c r="P23" i="2"/>
  <c r="O23" i="2"/>
  <c r="Q23" i="2" s="1"/>
  <c r="R23" i="2" s="1"/>
  <c r="Q21" i="2"/>
  <c r="P21" i="2"/>
  <c r="O21" i="2"/>
  <c r="P20" i="2"/>
  <c r="O20" i="2"/>
  <c r="Q20" i="2" s="1"/>
  <c r="R20" i="2" s="1"/>
  <c r="P17" i="2"/>
  <c r="O17" i="2"/>
  <c r="Q17" i="2" s="1"/>
  <c r="P16" i="2"/>
  <c r="O16" i="2"/>
  <c r="Q16" i="2" s="1"/>
  <c r="R16" i="2" s="1"/>
  <c r="P13" i="2"/>
  <c r="O13" i="2"/>
  <c r="Q13" i="2" s="1"/>
  <c r="P12" i="2"/>
  <c r="Q12" i="2" s="1"/>
  <c r="R12" i="2" s="1"/>
  <c r="O12" i="2"/>
  <c r="O4" i="2"/>
  <c r="P13" i="1"/>
  <c r="P12" i="1"/>
  <c r="M56" i="5" l="1"/>
  <c r="N26" i="5"/>
  <c r="O25" i="5"/>
  <c r="P25" i="5" s="1"/>
  <c r="R23" i="1"/>
  <c r="R20" i="1"/>
  <c r="W20" i="1"/>
  <c r="W21" i="1"/>
  <c r="W17" i="1"/>
  <c r="X16" i="1"/>
  <c r="W13" i="1"/>
  <c r="W12" i="1"/>
  <c r="X12" i="1"/>
  <c r="Q16" i="1"/>
  <c r="Q17" i="1"/>
  <c r="Q12" i="1"/>
  <c r="R12" i="1" s="1"/>
  <c r="N27" i="5" l="1"/>
  <c r="O26" i="5"/>
  <c r="P26" i="5" s="1"/>
  <c r="X20" i="1"/>
  <c r="R16" i="1"/>
  <c r="O4" i="1"/>
  <c r="N28" i="5" l="1"/>
  <c r="O27" i="5"/>
  <c r="P27" i="5" s="1"/>
  <c r="N29" i="5" l="1"/>
  <c r="O28" i="5"/>
  <c r="P28" i="5" s="1"/>
  <c r="N30" i="5" l="1"/>
  <c r="O29" i="5"/>
  <c r="P29" i="5" s="1"/>
  <c r="N31" i="5" l="1"/>
  <c r="O30" i="5"/>
  <c r="P30" i="5" s="1"/>
  <c r="N32" i="5" l="1"/>
  <c r="O31" i="5"/>
  <c r="P31" i="5" s="1"/>
  <c r="N33" i="5" l="1"/>
  <c r="O32" i="5"/>
  <c r="P32" i="5" s="1"/>
  <c r="N34" i="5" l="1"/>
  <c r="O33" i="5"/>
  <c r="P33" i="5" s="1"/>
  <c r="N35" i="5" l="1"/>
  <c r="O34" i="5"/>
  <c r="P34" i="5" s="1"/>
  <c r="N36" i="5" l="1"/>
  <c r="O35" i="5"/>
  <c r="P35" i="5" s="1"/>
  <c r="N37" i="5" l="1"/>
  <c r="O36" i="5"/>
  <c r="P36" i="5" s="1"/>
  <c r="N38" i="5" l="1"/>
  <c r="O38" i="5" s="1"/>
  <c r="P38" i="5" s="1"/>
  <c r="O37" i="5"/>
  <c r="P37" i="5" s="1"/>
  <c r="N39" i="5" l="1"/>
  <c r="N40" i="5" l="1"/>
  <c r="O39" i="5"/>
  <c r="P39" i="5" s="1"/>
  <c r="N41" i="5" l="1"/>
  <c r="O40" i="5"/>
  <c r="P40" i="5" s="1"/>
  <c r="N42" i="5" l="1"/>
  <c r="O41" i="5"/>
  <c r="P41" i="5" s="1"/>
  <c r="N43" i="5" l="1"/>
  <c r="O42" i="5"/>
  <c r="P42" i="5" s="1"/>
  <c r="N44" i="5" l="1"/>
  <c r="O43" i="5"/>
  <c r="P43" i="5" s="1"/>
  <c r="N45" i="5" l="1"/>
  <c r="O44" i="5"/>
  <c r="P44" i="5" s="1"/>
  <c r="N46" i="5" l="1"/>
  <c r="O45" i="5"/>
  <c r="P45" i="5" s="1"/>
  <c r="N47" i="5" l="1"/>
  <c r="O46" i="5"/>
  <c r="P46" i="5" s="1"/>
  <c r="N48" i="5" l="1"/>
  <c r="O47" i="5"/>
  <c r="P47" i="5" s="1"/>
  <c r="N49" i="5" l="1"/>
  <c r="O48" i="5"/>
  <c r="P48" i="5" s="1"/>
  <c r="N50" i="5" l="1"/>
  <c r="O49" i="5"/>
  <c r="P49" i="5" s="1"/>
  <c r="N51" i="5" l="1"/>
  <c r="O50" i="5"/>
  <c r="P50" i="5" s="1"/>
  <c r="N52" i="5" l="1"/>
  <c r="O51" i="5"/>
  <c r="P51" i="5" s="1"/>
  <c r="N53" i="5" l="1"/>
  <c r="O52" i="5"/>
  <c r="P52" i="5" s="1"/>
  <c r="N54" i="5" l="1"/>
  <c r="O53" i="5"/>
  <c r="P53" i="5" s="1"/>
  <c r="N55" i="5" l="1"/>
  <c r="O54" i="5"/>
  <c r="P54" i="5" s="1"/>
  <c r="N56" i="5" l="1"/>
  <c r="O55" i="5"/>
  <c r="P55" i="5" l="1"/>
  <c r="P59" i="5"/>
</calcChain>
</file>

<file path=xl/sharedStrings.xml><?xml version="1.0" encoding="utf-8"?>
<sst xmlns="http://schemas.openxmlformats.org/spreadsheetml/2006/main" count="78" uniqueCount="23">
  <si>
    <t>Jumlah</t>
  </si>
  <si>
    <t>N</t>
  </si>
  <si>
    <t>x</t>
  </si>
  <si>
    <t>Bin</t>
  </si>
  <si>
    <t>Frequency</t>
  </si>
  <si>
    <t>i</t>
  </si>
  <si>
    <t>P(i)</t>
  </si>
  <si>
    <t>tMean</t>
  </si>
  <si>
    <t>zerothCM</t>
  </si>
  <si>
    <t>firstCM</t>
  </si>
  <si>
    <t>Variance</t>
  </si>
  <si>
    <t>maxVariance</t>
  </si>
  <si>
    <t>ni</t>
  </si>
  <si>
    <t>ni/N</t>
  </si>
  <si>
    <t xml:space="preserve"> 1 / 64</t>
  </si>
  <si>
    <t xml:space="preserve"> 2 / 64</t>
  </si>
  <si>
    <t>Total tMean</t>
  </si>
  <si>
    <t>ut*wk</t>
  </si>
  <si>
    <t>kuadrat</t>
  </si>
  <si>
    <t>1-wk</t>
  </si>
  <si>
    <t>wk*1-wk</t>
  </si>
  <si>
    <t>semua</t>
  </si>
  <si>
    <t>(ut*wk)-uk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</si>
</sst>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4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Border="1"/>
    <xf numFmtId="0" fontId="0" fillId="0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Sheet3!$D$28:$D$92</c:f>
              <c:numCache>
                <c:formatCode>General</c:formatCode>
                <c:ptCount val="65"/>
                <c:pt idx="0">
                  <c:v>1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34</c:v>
                </c:pt>
                <c:pt idx="11">
                  <c:v>36</c:v>
                </c:pt>
                <c:pt idx="12">
                  <c:v>39</c:v>
                </c:pt>
                <c:pt idx="13">
                  <c:v>40</c:v>
                </c:pt>
                <c:pt idx="14">
                  <c:v>44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52</c:v>
                </c:pt>
                <c:pt idx="19">
                  <c:v>53</c:v>
                </c:pt>
                <c:pt idx="20">
                  <c:v>56</c:v>
                </c:pt>
                <c:pt idx="21">
                  <c:v>60</c:v>
                </c:pt>
                <c:pt idx="22">
                  <c:v>62</c:v>
                </c:pt>
                <c:pt idx="23">
                  <c:v>63</c:v>
                </c:pt>
                <c:pt idx="24">
                  <c:v>67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80</c:v>
                </c:pt>
                <c:pt idx="29">
                  <c:v>81</c:v>
                </c:pt>
                <c:pt idx="30">
                  <c:v>90</c:v>
                </c:pt>
                <c:pt idx="31">
                  <c:v>92</c:v>
                </c:pt>
                <c:pt idx="32">
                  <c:v>107</c:v>
                </c:pt>
                <c:pt idx="33">
                  <c:v>112</c:v>
                </c:pt>
                <c:pt idx="34">
                  <c:v>129</c:v>
                </c:pt>
                <c:pt idx="35">
                  <c:v>151</c:v>
                </c:pt>
                <c:pt idx="36">
                  <c:v>160</c:v>
                </c:pt>
                <c:pt idx="37">
                  <c:v>162</c:v>
                </c:pt>
                <c:pt idx="38">
                  <c:v>167</c:v>
                </c:pt>
                <c:pt idx="39">
                  <c:v>168</c:v>
                </c:pt>
                <c:pt idx="40">
                  <c:v>181</c:v>
                </c:pt>
                <c:pt idx="41">
                  <c:v>184</c:v>
                </c:pt>
                <c:pt idx="42">
                  <c:v>186</c:v>
                </c:pt>
                <c:pt idx="43">
                  <c:v>187</c:v>
                </c:pt>
                <c:pt idx="44">
                  <c:v>191</c:v>
                </c:pt>
                <c:pt idx="45">
                  <c:v>200</c:v>
                </c:pt>
                <c:pt idx="46">
                  <c:v>202</c:v>
                </c:pt>
                <c:pt idx="47">
                  <c:v>207</c:v>
                </c:pt>
                <c:pt idx="48">
                  <c:v>212</c:v>
                </c:pt>
                <c:pt idx="49">
                  <c:v>214</c:v>
                </c:pt>
                <c:pt idx="50">
                  <c:v>215</c:v>
                </c:pt>
                <c:pt idx="51">
                  <c:v>219</c:v>
                </c:pt>
                <c:pt idx="52">
                  <c:v>227</c:v>
                </c:pt>
              </c:numCache>
            </c:numRef>
          </c:cat>
          <c:val>
            <c:numRef>
              <c:f>Sheet3!$E$28:$E$92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4-4828-8636-EFF53BE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330848"/>
        <c:axId val="556329936"/>
      </c:barChart>
      <c:catAx>
        <c:axId val="5593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329936"/>
        <c:crosses val="autoZero"/>
        <c:auto val="1"/>
        <c:lblAlgn val="ctr"/>
        <c:lblOffset val="100"/>
        <c:noMultiLvlLbl val="0"/>
      </c:catAx>
      <c:valAx>
        <c:axId val="556329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93308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30D6F55-16FF-49CE-901C-0FAB3FE742C3}" formatIdx="0">
          <cx:dataId val="0"/>
          <cx:layoutPr>
            <cx:binning intervalClosed="r"/>
          </cx:layoutPr>
        </cx:series>
        <cx:series layoutId="clusteredColumn" hidden="1" uniqueId="{897AFA2D-4AE3-4312-BAC0-2048E06FC07D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68</xdr:row>
      <xdr:rowOff>42862</xdr:rowOff>
    </xdr:from>
    <xdr:to>
      <xdr:col>18</xdr:col>
      <xdr:colOff>219075</xdr:colOff>
      <xdr:row>82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8641C5-BD82-436E-A5BE-A93BF3881D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087" y="13015912"/>
              <a:ext cx="591978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266699</xdr:colOff>
      <xdr:row>19</xdr:row>
      <xdr:rowOff>38100</xdr:rowOff>
    </xdr:from>
    <xdr:to>
      <xdr:col>19</xdr:col>
      <xdr:colOff>28574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0127C0-579F-4DA4-9E91-6A487C378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DC15-5AD9-462B-9AF5-404FE7E0A612}">
  <dimension ref="D3:Y67"/>
  <sheetViews>
    <sheetView workbookViewId="0">
      <selection activeCell="O4" sqref="O4"/>
    </sheetView>
  </sheetViews>
  <sheetFormatPr defaultRowHeight="15" x14ac:dyDescent="0.25"/>
  <sheetData>
    <row r="3" spans="4:25" x14ac:dyDescent="0.25">
      <c r="O3" t="s">
        <v>0</v>
      </c>
      <c r="P3" t="s">
        <v>1</v>
      </c>
      <c r="Q3" t="s">
        <v>2</v>
      </c>
    </row>
    <row r="4" spans="4:25" x14ac:dyDescent="0.25">
      <c r="D4">
        <v>56</v>
      </c>
      <c r="E4">
        <v>47</v>
      </c>
      <c r="F4">
        <v>60</v>
      </c>
      <c r="G4">
        <v>73</v>
      </c>
      <c r="H4">
        <v>81</v>
      </c>
      <c r="I4">
        <v>62</v>
      </c>
      <c r="J4">
        <v>30</v>
      </c>
      <c r="K4">
        <v>39</v>
      </c>
      <c r="O4">
        <f>SUM(D4:K11)</f>
        <v>5952</v>
      </c>
      <c r="P4">
        <f>COUNT(D4:K11)</f>
        <v>64</v>
      </c>
      <c r="Q4">
        <f>O4/P4</f>
        <v>93</v>
      </c>
    </row>
    <row r="5" spans="4:25" x14ac:dyDescent="0.25">
      <c r="D5">
        <v>48</v>
      </c>
      <c r="E5">
        <v>60</v>
      </c>
      <c r="F5">
        <v>129</v>
      </c>
      <c r="G5">
        <v>151</v>
      </c>
      <c r="H5">
        <v>151</v>
      </c>
      <c r="I5">
        <v>112</v>
      </c>
      <c r="J5">
        <v>26</v>
      </c>
      <c r="K5">
        <v>21</v>
      </c>
    </row>
    <row r="6" spans="4:25" x14ac:dyDescent="0.25">
      <c r="D6">
        <v>40</v>
      </c>
      <c r="E6">
        <v>63</v>
      </c>
      <c r="F6">
        <v>186</v>
      </c>
      <c r="G6">
        <v>215</v>
      </c>
      <c r="H6">
        <v>212</v>
      </c>
      <c r="I6">
        <v>168</v>
      </c>
      <c r="J6">
        <v>36</v>
      </c>
      <c r="K6">
        <v>28</v>
      </c>
    </row>
    <row r="7" spans="4:25" x14ac:dyDescent="0.25">
      <c r="D7">
        <v>52</v>
      </c>
      <c r="E7">
        <v>92</v>
      </c>
      <c r="F7">
        <v>214</v>
      </c>
      <c r="G7">
        <v>187</v>
      </c>
      <c r="H7">
        <v>181</v>
      </c>
      <c r="I7">
        <v>184</v>
      </c>
      <c r="J7">
        <v>46</v>
      </c>
      <c r="K7">
        <v>16</v>
      </c>
    </row>
    <row r="8" spans="4:25" x14ac:dyDescent="0.25">
      <c r="D8">
        <v>34</v>
      </c>
      <c r="E8">
        <v>90</v>
      </c>
      <c r="F8">
        <v>200</v>
      </c>
      <c r="G8">
        <v>160</v>
      </c>
      <c r="H8">
        <v>162</v>
      </c>
      <c r="I8">
        <v>191</v>
      </c>
      <c r="J8">
        <v>67</v>
      </c>
      <c r="K8">
        <v>19</v>
      </c>
    </row>
    <row r="9" spans="4:25" x14ac:dyDescent="0.25">
      <c r="D9">
        <v>29</v>
      </c>
      <c r="E9">
        <v>52</v>
      </c>
      <c r="F9">
        <v>162</v>
      </c>
      <c r="G9">
        <v>219</v>
      </c>
      <c r="H9">
        <v>227</v>
      </c>
      <c r="I9">
        <v>167</v>
      </c>
      <c r="J9">
        <v>47</v>
      </c>
      <c r="K9">
        <v>34</v>
      </c>
    </row>
    <row r="10" spans="4:25" x14ac:dyDescent="0.25">
      <c r="D10">
        <v>53</v>
      </c>
      <c r="E10">
        <v>44</v>
      </c>
      <c r="F10">
        <v>107</v>
      </c>
      <c r="G10">
        <v>207</v>
      </c>
      <c r="H10">
        <v>202</v>
      </c>
      <c r="I10">
        <v>80</v>
      </c>
      <c r="J10">
        <v>1</v>
      </c>
      <c r="K10">
        <v>21</v>
      </c>
    </row>
    <row r="11" spans="4:25" x14ac:dyDescent="0.25">
      <c r="D11">
        <v>27</v>
      </c>
      <c r="E11">
        <v>39</v>
      </c>
      <c r="F11">
        <v>36</v>
      </c>
      <c r="G11">
        <v>75</v>
      </c>
      <c r="H11">
        <v>71</v>
      </c>
      <c r="I11">
        <v>16</v>
      </c>
      <c r="J11">
        <v>18</v>
      </c>
      <c r="K11">
        <v>29</v>
      </c>
    </row>
    <row r="12" spans="4:25" x14ac:dyDescent="0.25">
      <c r="O12">
        <f>SUMIF(D4:K11,"&lt;=93")</f>
        <v>1858</v>
      </c>
      <c r="P12">
        <f>COUNTIF(D4:K11,"&lt;=93")</f>
        <v>41</v>
      </c>
      <c r="Q12">
        <f>O12/P12</f>
        <v>45.31707317073171</v>
      </c>
      <c r="R12">
        <f>(Q12+Q13)/2</f>
        <v>111.65853658536585</v>
      </c>
      <c r="U12">
        <f>SUMIF(D4:K11,"&lt;=93")</f>
        <v>1858</v>
      </c>
      <c r="V12">
        <f>COUNTIF(D4:K11,"&lt;=93")</f>
        <v>41</v>
      </c>
      <c r="W12">
        <f>U12/V12</f>
        <v>45.31707317073171</v>
      </c>
      <c r="X12">
        <f>(W12+W13)/2</f>
        <v>111.65853658536585</v>
      </c>
      <c r="Y12">
        <v>112</v>
      </c>
    </row>
    <row r="13" spans="4:25" x14ac:dyDescent="0.25">
      <c r="O13">
        <f>SUMIF(D4:K11,"&gt;93")</f>
        <v>4094</v>
      </c>
      <c r="P13">
        <f>COUNTIF(D4:K11,"&gt;93")</f>
        <v>23</v>
      </c>
      <c r="Q13">
        <f>O13/P13</f>
        <v>178</v>
      </c>
      <c r="U13">
        <f>SUMIF(D4:K11,"&gt;93")</f>
        <v>4094</v>
      </c>
      <c r="V13">
        <f>COUNTIF(D4:K11,"&gt;93")</f>
        <v>23</v>
      </c>
      <c r="W13">
        <f>U13/V13</f>
        <v>178</v>
      </c>
    </row>
    <row r="16" spans="4:25" x14ac:dyDescent="0.25">
      <c r="D16">
        <v>56</v>
      </c>
      <c r="E16">
        <v>47</v>
      </c>
      <c r="F16">
        <v>60</v>
      </c>
      <c r="G16">
        <v>73</v>
      </c>
      <c r="H16">
        <v>81</v>
      </c>
      <c r="I16">
        <v>62</v>
      </c>
      <c r="J16">
        <v>30</v>
      </c>
      <c r="K16">
        <v>39</v>
      </c>
      <c r="O16">
        <f>SUMIF(D4:K11,"&lt;=111.6585")</f>
        <v>1965</v>
      </c>
      <c r="P16">
        <f>COUNTIF(D4:K11,"&lt;=111.6585")</f>
        <v>42</v>
      </c>
      <c r="Q16">
        <f>O16/P16</f>
        <v>46.785714285714285</v>
      </c>
      <c r="R16">
        <f>(Q16+Q17)/2</f>
        <v>114.0064935064935</v>
      </c>
      <c r="U16">
        <f>SUMIF(D4:K11,"&lt;=112")</f>
        <v>2077</v>
      </c>
      <c r="V16">
        <f>COUNTIF(D4:K11,"&lt;=112")</f>
        <v>43</v>
      </c>
      <c r="W16">
        <f>U16/V16</f>
        <v>48.302325581395351</v>
      </c>
      <c r="X16">
        <f>(W16+W17)/2</f>
        <v>116.41306755260243</v>
      </c>
      <c r="Y16">
        <v>116</v>
      </c>
    </row>
    <row r="17" spans="4:25" x14ac:dyDescent="0.25">
      <c r="D17">
        <v>48</v>
      </c>
      <c r="E17">
        <v>60</v>
      </c>
      <c r="J17">
        <v>26</v>
      </c>
      <c r="K17">
        <v>21</v>
      </c>
      <c r="O17">
        <f>SUMIF(D4:K11,"&gt;111.6585")</f>
        <v>3987</v>
      </c>
      <c r="P17">
        <f>COUNTIF(D5:K12,"&gt;111.6585")</f>
        <v>22</v>
      </c>
      <c r="Q17">
        <f>O17/P17</f>
        <v>181.22727272727272</v>
      </c>
      <c r="U17">
        <f>SUMIF(D4:K11,"&gt;112")</f>
        <v>3875</v>
      </c>
      <c r="V17">
        <f>COUNTIF(D4:K11,"&gt;112")</f>
        <v>21</v>
      </c>
      <c r="W17">
        <f>U17/V17</f>
        <v>184.52380952380952</v>
      </c>
    </row>
    <row r="18" spans="4:25" x14ac:dyDescent="0.25">
      <c r="D18">
        <v>40</v>
      </c>
      <c r="E18">
        <v>63</v>
      </c>
      <c r="J18">
        <v>36</v>
      </c>
      <c r="K18">
        <v>28</v>
      </c>
    </row>
    <row r="19" spans="4:25" x14ac:dyDescent="0.25">
      <c r="D19">
        <v>52</v>
      </c>
      <c r="E19">
        <v>92</v>
      </c>
      <c r="J19">
        <v>46</v>
      </c>
      <c r="K19">
        <v>16</v>
      </c>
    </row>
    <row r="20" spans="4:25" x14ac:dyDescent="0.25">
      <c r="D20">
        <v>34</v>
      </c>
      <c r="E20">
        <v>90</v>
      </c>
      <c r="J20">
        <v>67</v>
      </c>
      <c r="K20">
        <v>19</v>
      </c>
      <c r="O20">
        <f>SUMIF(D4:K11,"&lt;=114.0065")</f>
        <v>2077</v>
      </c>
      <c r="P20">
        <f>COUNTIF(D4:K11,"&lt;=114.0065")</f>
        <v>43</v>
      </c>
      <c r="Q20">
        <f>O20/P20</f>
        <v>48.302325581395351</v>
      </c>
      <c r="R20">
        <f>(Q20+Q21)/2</f>
        <v>116.41306755260243</v>
      </c>
      <c r="U20">
        <f>SUMIF(D4:K11,"&lt;=116")</f>
        <v>2077</v>
      </c>
      <c r="V20">
        <f>COUNTIF(D4:K11,"&lt;=116")</f>
        <v>43</v>
      </c>
      <c r="W20">
        <f>U20/V20</f>
        <v>48.302325581395351</v>
      </c>
      <c r="X20">
        <f>(W20+W21)/2</f>
        <v>116.41306755260243</v>
      </c>
      <c r="Y20">
        <v>116</v>
      </c>
    </row>
    <row r="21" spans="4:25" x14ac:dyDescent="0.25">
      <c r="D21">
        <v>29</v>
      </c>
      <c r="E21">
        <v>52</v>
      </c>
      <c r="J21">
        <v>47</v>
      </c>
      <c r="K21">
        <v>34</v>
      </c>
      <c r="O21">
        <f>SUMIF(D4:K11,"&gt;114.0065")</f>
        <v>3875</v>
      </c>
      <c r="P21">
        <f>COUNTIF(D4:K11,"&gt;114.0065")</f>
        <v>21</v>
      </c>
      <c r="Q21">
        <f>O21/P21</f>
        <v>184.52380952380952</v>
      </c>
      <c r="U21">
        <f>SUMIF(D4:K11,"&gt;116")</f>
        <v>3875</v>
      </c>
      <c r="V21">
        <f>COUNTIF(D4:K11,"&gt;116")</f>
        <v>21</v>
      </c>
      <c r="W21">
        <f>U21/V21</f>
        <v>184.52380952380952</v>
      </c>
    </row>
    <row r="22" spans="4:25" x14ac:dyDescent="0.25">
      <c r="D22">
        <v>53</v>
      </c>
      <c r="E22">
        <v>44</v>
      </c>
      <c r="I22">
        <v>80</v>
      </c>
      <c r="J22">
        <v>1</v>
      </c>
      <c r="K22">
        <v>21</v>
      </c>
    </row>
    <row r="23" spans="4:25" x14ac:dyDescent="0.25">
      <c r="D23">
        <v>27</v>
      </c>
      <c r="E23">
        <v>39</v>
      </c>
      <c r="F23">
        <v>36</v>
      </c>
      <c r="G23">
        <v>75</v>
      </c>
      <c r="H23">
        <v>71</v>
      </c>
      <c r="I23">
        <v>16</v>
      </c>
      <c r="J23">
        <v>18</v>
      </c>
      <c r="K23">
        <v>29</v>
      </c>
      <c r="O23">
        <f>SUMIF(D4:K11,"&lt;=116.4131")</f>
        <v>2077</v>
      </c>
      <c r="P23">
        <f>COUNTIF(D4:K11,"&lt;=116.4131")</f>
        <v>43</v>
      </c>
      <c r="Q23">
        <f>O23/P23</f>
        <v>48.302325581395351</v>
      </c>
      <c r="R23">
        <f>(Q23+Q24)/2</f>
        <v>116.41306755260243</v>
      </c>
    </row>
    <row r="24" spans="4:25" x14ac:dyDescent="0.25">
      <c r="O24">
        <f>SUMIF(D4:K11,"&gt;116.4131")</f>
        <v>3875</v>
      </c>
      <c r="P24">
        <f>COUNTIF(D4:K11,"&gt;116.4131")</f>
        <v>21</v>
      </c>
      <c r="Q24">
        <f>O24/P24</f>
        <v>184.52380952380952</v>
      </c>
    </row>
    <row r="26" spans="4:25" x14ac:dyDescent="0.25">
      <c r="F26">
        <v>129</v>
      </c>
      <c r="G26">
        <v>151</v>
      </c>
      <c r="H26">
        <v>151</v>
      </c>
      <c r="I26">
        <v>112</v>
      </c>
    </row>
    <row r="27" spans="4:25" x14ac:dyDescent="0.25">
      <c r="F27">
        <v>186</v>
      </c>
      <c r="G27">
        <v>215</v>
      </c>
      <c r="H27">
        <v>212</v>
      </c>
      <c r="I27">
        <v>168</v>
      </c>
    </row>
    <row r="28" spans="4:25" x14ac:dyDescent="0.25">
      <c r="F28">
        <v>214</v>
      </c>
      <c r="G28">
        <v>187</v>
      </c>
      <c r="H28">
        <v>181</v>
      </c>
      <c r="I28">
        <v>184</v>
      </c>
    </row>
    <row r="29" spans="4:25" x14ac:dyDescent="0.25">
      <c r="F29">
        <v>200</v>
      </c>
      <c r="G29">
        <v>160</v>
      </c>
      <c r="H29">
        <v>162</v>
      </c>
      <c r="I29">
        <v>191</v>
      </c>
    </row>
    <row r="30" spans="4:25" x14ac:dyDescent="0.25">
      <c r="F30">
        <v>162</v>
      </c>
      <c r="G30">
        <v>219</v>
      </c>
      <c r="H30">
        <v>227</v>
      </c>
      <c r="I30">
        <v>167</v>
      </c>
    </row>
    <row r="31" spans="4:25" x14ac:dyDescent="0.25">
      <c r="F31">
        <v>107</v>
      </c>
      <c r="G31">
        <v>207</v>
      </c>
      <c r="H31">
        <v>202</v>
      </c>
    </row>
    <row r="34" spans="4:11" x14ac:dyDescent="0.25">
      <c r="D34">
        <v>56</v>
      </c>
      <c r="E34">
        <v>47</v>
      </c>
      <c r="F34">
        <v>60</v>
      </c>
      <c r="G34">
        <v>73</v>
      </c>
      <c r="H34">
        <v>81</v>
      </c>
      <c r="I34">
        <v>62</v>
      </c>
      <c r="J34">
        <v>30</v>
      </c>
      <c r="K34">
        <v>39</v>
      </c>
    </row>
    <row r="35" spans="4:11" x14ac:dyDescent="0.25">
      <c r="D35">
        <v>48</v>
      </c>
      <c r="E35">
        <v>60</v>
      </c>
      <c r="I35">
        <v>112</v>
      </c>
      <c r="J35">
        <v>26</v>
      </c>
      <c r="K35">
        <v>21</v>
      </c>
    </row>
    <row r="36" spans="4:11" x14ac:dyDescent="0.25">
      <c r="D36">
        <v>40</v>
      </c>
      <c r="E36">
        <v>63</v>
      </c>
      <c r="J36">
        <v>36</v>
      </c>
      <c r="K36">
        <v>28</v>
      </c>
    </row>
    <row r="37" spans="4:11" x14ac:dyDescent="0.25">
      <c r="D37">
        <v>52</v>
      </c>
      <c r="E37">
        <v>92</v>
      </c>
      <c r="J37">
        <v>46</v>
      </c>
      <c r="K37">
        <v>16</v>
      </c>
    </row>
    <row r="38" spans="4:11" x14ac:dyDescent="0.25">
      <c r="D38">
        <v>34</v>
      </c>
      <c r="E38">
        <v>90</v>
      </c>
      <c r="J38">
        <v>67</v>
      </c>
      <c r="K38">
        <v>19</v>
      </c>
    </row>
    <row r="39" spans="4:11" x14ac:dyDescent="0.25">
      <c r="D39">
        <v>29</v>
      </c>
      <c r="E39">
        <v>52</v>
      </c>
      <c r="J39">
        <v>47</v>
      </c>
      <c r="K39">
        <v>34</v>
      </c>
    </row>
    <row r="40" spans="4:11" x14ac:dyDescent="0.25">
      <c r="D40">
        <v>53</v>
      </c>
      <c r="E40">
        <v>44</v>
      </c>
      <c r="F40">
        <v>107</v>
      </c>
      <c r="I40">
        <v>80</v>
      </c>
      <c r="J40">
        <v>1</v>
      </c>
      <c r="K40">
        <v>21</v>
      </c>
    </row>
    <row r="41" spans="4:11" x14ac:dyDescent="0.25">
      <c r="D41">
        <v>27</v>
      </c>
      <c r="E41">
        <v>39</v>
      </c>
      <c r="F41">
        <v>36</v>
      </c>
      <c r="G41">
        <v>75</v>
      </c>
      <c r="H41">
        <v>71</v>
      </c>
      <c r="I41">
        <v>16</v>
      </c>
      <c r="J41">
        <v>18</v>
      </c>
      <c r="K41">
        <v>29</v>
      </c>
    </row>
    <row r="44" spans="4:11" x14ac:dyDescent="0.25">
      <c r="F44">
        <v>129</v>
      </c>
      <c r="G44">
        <v>151</v>
      </c>
      <c r="H44">
        <v>151</v>
      </c>
    </row>
    <row r="45" spans="4:11" x14ac:dyDescent="0.25">
      <c r="F45">
        <v>186</v>
      </c>
      <c r="G45">
        <v>215</v>
      </c>
      <c r="H45">
        <v>212</v>
      </c>
      <c r="I45">
        <v>168</v>
      </c>
    </row>
    <row r="46" spans="4:11" x14ac:dyDescent="0.25">
      <c r="F46">
        <v>214</v>
      </c>
      <c r="G46">
        <v>187</v>
      </c>
      <c r="H46">
        <v>181</v>
      </c>
      <c r="I46">
        <v>184</v>
      </c>
    </row>
    <row r="47" spans="4:11" x14ac:dyDescent="0.25">
      <c r="F47">
        <v>200</v>
      </c>
      <c r="G47">
        <v>160</v>
      </c>
      <c r="H47">
        <v>162</v>
      </c>
      <c r="I47">
        <v>191</v>
      </c>
    </row>
    <row r="48" spans="4:11" x14ac:dyDescent="0.25">
      <c r="F48">
        <v>162</v>
      </c>
      <c r="G48">
        <v>219</v>
      </c>
      <c r="H48">
        <v>227</v>
      </c>
      <c r="I48">
        <v>167</v>
      </c>
    </row>
    <row r="49" spans="4:11" x14ac:dyDescent="0.25">
      <c r="G49">
        <v>207</v>
      </c>
      <c r="H49">
        <v>202</v>
      </c>
    </row>
    <row r="52" spans="4:11" x14ac:dyDescent="0.25">
      <c r="D52">
        <v>56</v>
      </c>
      <c r="E52">
        <v>47</v>
      </c>
      <c r="F52">
        <v>60</v>
      </c>
      <c r="G52">
        <v>73</v>
      </c>
      <c r="H52">
        <v>81</v>
      </c>
      <c r="I52">
        <v>62</v>
      </c>
      <c r="J52">
        <v>30</v>
      </c>
      <c r="K52">
        <v>39</v>
      </c>
    </row>
    <row r="53" spans="4:11" x14ac:dyDescent="0.25">
      <c r="D53">
        <v>48</v>
      </c>
      <c r="E53">
        <v>60</v>
      </c>
      <c r="I53">
        <v>112</v>
      </c>
      <c r="J53">
        <v>26</v>
      </c>
      <c r="K53">
        <v>21</v>
      </c>
    </row>
    <row r="54" spans="4:11" x14ac:dyDescent="0.25">
      <c r="D54">
        <v>40</v>
      </c>
      <c r="E54">
        <v>63</v>
      </c>
      <c r="J54">
        <v>36</v>
      </c>
      <c r="K54">
        <v>28</v>
      </c>
    </row>
    <row r="55" spans="4:11" x14ac:dyDescent="0.25">
      <c r="D55">
        <v>52</v>
      </c>
      <c r="E55">
        <v>92</v>
      </c>
      <c r="J55">
        <v>46</v>
      </c>
      <c r="K55">
        <v>16</v>
      </c>
    </row>
    <row r="56" spans="4:11" x14ac:dyDescent="0.25">
      <c r="D56">
        <v>34</v>
      </c>
      <c r="E56">
        <v>90</v>
      </c>
      <c r="J56">
        <v>67</v>
      </c>
      <c r="K56">
        <v>19</v>
      </c>
    </row>
    <row r="57" spans="4:11" x14ac:dyDescent="0.25">
      <c r="D57">
        <v>29</v>
      </c>
      <c r="E57">
        <v>52</v>
      </c>
      <c r="J57">
        <v>47</v>
      </c>
      <c r="K57">
        <v>34</v>
      </c>
    </row>
    <row r="58" spans="4:11" x14ac:dyDescent="0.25">
      <c r="D58">
        <v>53</v>
      </c>
      <c r="E58">
        <v>44</v>
      </c>
      <c r="F58">
        <v>107</v>
      </c>
      <c r="I58">
        <v>80</v>
      </c>
      <c r="J58">
        <v>1</v>
      </c>
      <c r="K58">
        <v>21</v>
      </c>
    </row>
    <row r="59" spans="4:11" x14ac:dyDescent="0.25">
      <c r="D59">
        <v>27</v>
      </c>
      <c r="E59">
        <v>39</v>
      </c>
      <c r="F59">
        <v>36</v>
      </c>
      <c r="G59">
        <v>75</v>
      </c>
      <c r="H59">
        <v>71</v>
      </c>
      <c r="I59">
        <v>16</v>
      </c>
      <c r="J59">
        <v>18</v>
      </c>
      <c r="K59">
        <v>29</v>
      </c>
    </row>
    <row r="62" spans="4:11" x14ac:dyDescent="0.25">
      <c r="F62">
        <v>129</v>
      </c>
      <c r="G62">
        <v>151</v>
      </c>
      <c r="H62">
        <v>151</v>
      </c>
      <c r="I62">
        <v>112</v>
      </c>
    </row>
    <row r="63" spans="4:11" x14ac:dyDescent="0.25">
      <c r="F63">
        <v>186</v>
      </c>
      <c r="G63">
        <v>215</v>
      </c>
      <c r="H63">
        <v>212</v>
      </c>
      <c r="I63">
        <v>168</v>
      </c>
    </row>
    <row r="64" spans="4:11" x14ac:dyDescent="0.25">
      <c r="F64">
        <v>214</v>
      </c>
      <c r="G64">
        <v>187</v>
      </c>
      <c r="H64">
        <v>181</v>
      </c>
      <c r="I64">
        <v>184</v>
      </c>
    </row>
    <row r="65" spans="6:9" x14ac:dyDescent="0.25">
      <c r="F65">
        <v>200</v>
      </c>
      <c r="G65">
        <v>160</v>
      </c>
      <c r="H65">
        <v>162</v>
      </c>
      <c r="I65">
        <v>191</v>
      </c>
    </row>
    <row r="66" spans="6:9" x14ac:dyDescent="0.25">
      <c r="F66">
        <v>162</v>
      </c>
      <c r="G66">
        <v>219</v>
      </c>
      <c r="H66">
        <v>227</v>
      </c>
      <c r="I66">
        <v>167</v>
      </c>
    </row>
    <row r="67" spans="6:9" x14ac:dyDescent="0.25">
      <c r="F67">
        <v>107</v>
      </c>
      <c r="G67">
        <v>207</v>
      </c>
      <c r="H67">
        <v>202</v>
      </c>
    </row>
  </sheetData>
  <conditionalFormatting sqref="D16:K23">
    <cfRule type="cellIs" dxfId="6" priority="6" operator="lessThanOrEqual">
      <formula>93</formula>
    </cfRule>
    <cfRule type="cellIs" priority="7" operator="lessThanOrEqual">
      <formula>"string"</formula>
    </cfRule>
  </conditionalFormatting>
  <conditionalFormatting sqref="D25:K32">
    <cfRule type="cellIs" dxfId="5" priority="5" operator="greaterThan">
      <formula>93</formula>
    </cfRule>
  </conditionalFormatting>
  <conditionalFormatting sqref="D34:K41">
    <cfRule type="cellIs" dxfId="4" priority="4" operator="lessThanOrEqual">
      <formula>112</formula>
    </cfRule>
  </conditionalFormatting>
  <conditionalFormatting sqref="D43:K50">
    <cfRule type="cellIs" dxfId="3" priority="3" operator="greaterThan">
      <formula>112</formula>
    </cfRule>
  </conditionalFormatting>
  <conditionalFormatting sqref="D52:K59">
    <cfRule type="cellIs" dxfId="2" priority="2" operator="lessThanOrEqual">
      <formula>116</formula>
    </cfRule>
  </conditionalFormatting>
  <conditionalFormatting sqref="D61:K68">
    <cfRule type="cellIs" dxfId="1" priority="1" operator="greaterThan">
      <formula>93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CB60-9687-40DD-B84C-619068666699}">
  <dimension ref="D3:R24"/>
  <sheetViews>
    <sheetView workbookViewId="0">
      <selection activeCell="M26" sqref="M26"/>
    </sheetView>
  </sheetViews>
  <sheetFormatPr defaultRowHeight="15" x14ac:dyDescent="0.25"/>
  <sheetData>
    <row r="3" spans="4:18" x14ac:dyDescent="0.25">
      <c r="O3" t="s">
        <v>0</v>
      </c>
    </row>
    <row r="4" spans="4:18" x14ac:dyDescent="0.25">
      <c r="D4">
        <v>56</v>
      </c>
      <c r="E4">
        <v>47</v>
      </c>
      <c r="F4">
        <v>60</v>
      </c>
      <c r="G4">
        <v>73</v>
      </c>
      <c r="H4">
        <v>81</v>
      </c>
      <c r="I4">
        <v>62</v>
      </c>
      <c r="J4">
        <v>30</v>
      </c>
      <c r="K4">
        <v>39</v>
      </c>
      <c r="O4">
        <f>SUM(D4:K11)</f>
        <v>5952</v>
      </c>
    </row>
    <row r="5" spans="4:18" x14ac:dyDescent="0.25">
      <c r="D5">
        <v>48</v>
      </c>
      <c r="E5">
        <v>60</v>
      </c>
      <c r="F5">
        <v>129</v>
      </c>
      <c r="G5">
        <v>151</v>
      </c>
      <c r="H5">
        <v>151</v>
      </c>
      <c r="I5">
        <v>112</v>
      </c>
      <c r="J5">
        <v>26</v>
      </c>
      <c r="K5">
        <v>21</v>
      </c>
    </row>
    <row r="6" spans="4:18" x14ac:dyDescent="0.25">
      <c r="D6">
        <v>40</v>
      </c>
      <c r="E6">
        <v>63</v>
      </c>
      <c r="F6">
        <v>186</v>
      </c>
      <c r="G6">
        <v>215</v>
      </c>
      <c r="H6">
        <v>212</v>
      </c>
      <c r="I6">
        <v>168</v>
      </c>
      <c r="J6">
        <v>36</v>
      </c>
      <c r="K6">
        <v>28</v>
      </c>
    </row>
    <row r="7" spans="4:18" x14ac:dyDescent="0.25">
      <c r="D7">
        <v>52</v>
      </c>
      <c r="E7">
        <v>92</v>
      </c>
      <c r="F7">
        <v>214</v>
      </c>
      <c r="G7">
        <v>187</v>
      </c>
      <c r="H7">
        <v>181</v>
      </c>
      <c r="I7">
        <v>184</v>
      </c>
      <c r="J7">
        <v>46</v>
      </c>
      <c r="K7">
        <v>16</v>
      </c>
    </row>
    <row r="8" spans="4:18" x14ac:dyDescent="0.25">
      <c r="D8">
        <v>34</v>
      </c>
      <c r="E8">
        <v>90</v>
      </c>
      <c r="F8">
        <v>200</v>
      </c>
      <c r="G8">
        <v>160</v>
      </c>
      <c r="H8">
        <v>162</v>
      </c>
      <c r="I8">
        <v>191</v>
      </c>
      <c r="J8">
        <v>67</v>
      </c>
      <c r="K8">
        <v>19</v>
      </c>
    </row>
    <row r="9" spans="4:18" x14ac:dyDescent="0.25">
      <c r="D9">
        <v>29</v>
      </c>
      <c r="E9">
        <v>52</v>
      </c>
      <c r="F9">
        <v>162</v>
      </c>
      <c r="G9">
        <v>219</v>
      </c>
      <c r="H9">
        <v>227</v>
      </c>
      <c r="I9">
        <v>167</v>
      </c>
      <c r="J9">
        <v>47</v>
      </c>
      <c r="K9">
        <v>34</v>
      </c>
    </row>
    <row r="10" spans="4:18" x14ac:dyDescent="0.25">
      <c r="D10">
        <v>53</v>
      </c>
      <c r="E10">
        <v>44</v>
      </c>
      <c r="F10">
        <v>107</v>
      </c>
      <c r="G10">
        <v>207</v>
      </c>
      <c r="H10">
        <v>202</v>
      </c>
      <c r="I10">
        <v>80</v>
      </c>
      <c r="J10">
        <v>1</v>
      </c>
      <c r="K10">
        <v>21</v>
      </c>
    </row>
    <row r="11" spans="4:18" x14ac:dyDescent="0.25">
      <c r="D11">
        <v>27</v>
      </c>
      <c r="E11">
        <v>39</v>
      </c>
      <c r="F11">
        <v>36</v>
      </c>
      <c r="G11">
        <v>75</v>
      </c>
      <c r="H11">
        <v>71</v>
      </c>
      <c r="I11">
        <v>16</v>
      </c>
      <c r="J11">
        <v>18</v>
      </c>
      <c r="K11">
        <v>29</v>
      </c>
    </row>
    <row r="12" spans="4:18" x14ac:dyDescent="0.25">
      <c r="O12">
        <f>SUMIF(D4:K11,"&lt;=93")</f>
        <v>1858</v>
      </c>
      <c r="P12">
        <f>COUNTIF(D4:K11,"&lt;=93")</f>
        <v>41</v>
      </c>
      <c r="Q12">
        <f>O12/P12</f>
        <v>45.31707317073171</v>
      </c>
      <c r="R12">
        <f>(Q12+Q13)/2</f>
        <v>111.65853658536585</v>
      </c>
    </row>
    <row r="13" spans="4:18" x14ac:dyDescent="0.25">
      <c r="O13">
        <f>SUMIF(D4:K11,"&gt;93")</f>
        <v>4094</v>
      </c>
      <c r="P13">
        <f>COUNTIF(D4:K11,"&gt;93")</f>
        <v>23</v>
      </c>
      <c r="Q13">
        <f>O13/P13</f>
        <v>178</v>
      </c>
    </row>
    <row r="16" spans="4:18" x14ac:dyDescent="0.25">
      <c r="O16">
        <f>SUMIF(D4:K11,"&lt;=112")</f>
        <v>2077</v>
      </c>
      <c r="P16">
        <f>COUNTIF(D4:K11,"&lt;=112")</f>
        <v>43</v>
      </c>
      <c r="Q16">
        <f>O16/P16</f>
        <v>48.302325581395351</v>
      </c>
      <c r="R16">
        <f>(Q16+Q17)/2</f>
        <v>116.41306755260243</v>
      </c>
    </row>
    <row r="17" spans="15:18" x14ac:dyDescent="0.25">
      <c r="O17">
        <f>SUMIF(D4:K11,"&gt;112")</f>
        <v>3875</v>
      </c>
      <c r="P17">
        <f>COUNTIF(D5:K12,"&gt;112")</f>
        <v>21</v>
      </c>
      <c r="Q17">
        <f>O17/P17</f>
        <v>184.52380952380952</v>
      </c>
    </row>
    <row r="20" spans="15:18" x14ac:dyDescent="0.25">
      <c r="O20">
        <f>SUMIF(D4:K11,"&lt;=116")</f>
        <v>2077</v>
      </c>
      <c r="P20">
        <f>COUNTIF(D4:K11,"&lt;=116")</f>
        <v>43</v>
      </c>
      <c r="Q20">
        <f>O20/P20</f>
        <v>48.302325581395351</v>
      </c>
      <c r="R20">
        <f>(Q20+Q21)/2</f>
        <v>116.41306755260243</v>
      </c>
    </row>
    <row r="21" spans="15:18" x14ac:dyDescent="0.25">
      <c r="O21">
        <f>SUMIF(D5:K12,"&gt;116")</f>
        <v>3875</v>
      </c>
      <c r="P21">
        <f>COUNTIF(D4:K11,"&gt;116")</f>
        <v>21</v>
      </c>
      <c r="Q21">
        <f>O21/P21</f>
        <v>184.52380952380952</v>
      </c>
    </row>
    <row r="23" spans="15:18" x14ac:dyDescent="0.25">
      <c r="O23">
        <f>SUMIF(D4:K11,"&lt;=92.26268")</f>
        <v>1858</v>
      </c>
      <c r="P23">
        <f>COUNTIF(D4:K11,"&lt;=92.26268")</f>
        <v>41</v>
      </c>
      <c r="Q23">
        <f>O23/P23</f>
        <v>45.31707317073171</v>
      </c>
      <c r="R23">
        <f>(Q23+Q24)/2</f>
        <v>111.65853658536585</v>
      </c>
    </row>
    <row r="24" spans="15:18" x14ac:dyDescent="0.25">
      <c r="O24">
        <f>SUMIF(D4:K11,"&gt;92.26268")</f>
        <v>4094</v>
      </c>
      <c r="P24">
        <f>COUNTIF(D5:K12,"&gt;92.26268")</f>
        <v>23</v>
      </c>
      <c r="Q24">
        <f>O24/P24</f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5587-F4F5-4C28-BFAA-E04EE0F680FD}">
  <dimension ref="D8:X93"/>
  <sheetViews>
    <sheetView topLeftCell="A41" workbookViewId="0">
      <selection activeCell="L19" sqref="L19"/>
    </sheetView>
  </sheetViews>
  <sheetFormatPr defaultRowHeight="15" x14ac:dyDescent="0.25"/>
  <sheetData>
    <row r="8" spans="7:24" x14ac:dyDescent="0.25">
      <c r="G8">
        <v>56</v>
      </c>
      <c r="H8">
        <v>47</v>
      </c>
      <c r="I8">
        <v>60</v>
      </c>
      <c r="J8">
        <v>73</v>
      </c>
      <c r="K8">
        <v>81</v>
      </c>
      <c r="L8">
        <v>62</v>
      </c>
      <c r="M8">
        <v>30</v>
      </c>
      <c r="N8">
        <v>39</v>
      </c>
      <c r="Q8">
        <v>56</v>
      </c>
      <c r="R8">
        <v>47</v>
      </c>
      <c r="S8">
        <v>60</v>
      </c>
      <c r="T8">
        <v>73</v>
      </c>
      <c r="U8">
        <v>81</v>
      </c>
      <c r="V8">
        <v>62</v>
      </c>
      <c r="W8">
        <v>30</v>
      </c>
      <c r="X8">
        <v>39</v>
      </c>
    </row>
    <row r="9" spans="7:24" x14ac:dyDescent="0.25">
      <c r="G9">
        <v>48</v>
      </c>
      <c r="H9">
        <v>60</v>
      </c>
      <c r="I9">
        <v>129</v>
      </c>
      <c r="J9">
        <v>151</v>
      </c>
      <c r="K9">
        <v>151</v>
      </c>
      <c r="L9">
        <v>112</v>
      </c>
      <c r="M9">
        <v>26</v>
      </c>
      <c r="N9">
        <v>21</v>
      </c>
      <c r="Q9">
        <v>48</v>
      </c>
      <c r="R9">
        <v>60</v>
      </c>
      <c r="S9">
        <v>129</v>
      </c>
      <c r="T9">
        <v>151</v>
      </c>
      <c r="U9">
        <v>151</v>
      </c>
      <c r="V9">
        <v>112</v>
      </c>
      <c r="W9">
        <v>26</v>
      </c>
      <c r="X9">
        <v>21</v>
      </c>
    </row>
    <row r="10" spans="7:24" x14ac:dyDescent="0.25">
      <c r="G10">
        <v>40</v>
      </c>
      <c r="H10">
        <v>63</v>
      </c>
      <c r="I10">
        <v>186</v>
      </c>
      <c r="J10">
        <v>215</v>
      </c>
      <c r="K10">
        <v>212</v>
      </c>
      <c r="L10">
        <v>168</v>
      </c>
      <c r="M10">
        <v>36</v>
      </c>
      <c r="N10">
        <v>28</v>
      </c>
      <c r="Q10">
        <v>40</v>
      </c>
      <c r="R10">
        <v>63</v>
      </c>
      <c r="S10">
        <v>186</v>
      </c>
      <c r="T10">
        <v>215</v>
      </c>
      <c r="U10">
        <v>212</v>
      </c>
      <c r="V10">
        <v>168</v>
      </c>
      <c r="W10">
        <v>36</v>
      </c>
      <c r="X10">
        <v>28</v>
      </c>
    </row>
    <row r="11" spans="7:24" x14ac:dyDescent="0.25">
      <c r="G11">
        <v>52</v>
      </c>
      <c r="H11">
        <v>92</v>
      </c>
      <c r="I11">
        <v>214</v>
      </c>
      <c r="J11">
        <v>187</v>
      </c>
      <c r="K11">
        <v>181</v>
      </c>
      <c r="L11">
        <v>184</v>
      </c>
      <c r="M11">
        <v>46</v>
      </c>
      <c r="N11">
        <v>16</v>
      </c>
      <c r="Q11">
        <v>52</v>
      </c>
      <c r="R11">
        <v>92</v>
      </c>
      <c r="S11">
        <v>214</v>
      </c>
      <c r="T11">
        <v>187</v>
      </c>
      <c r="U11">
        <v>181</v>
      </c>
      <c r="V11">
        <v>184</v>
      </c>
      <c r="W11">
        <v>46</v>
      </c>
      <c r="X11">
        <v>16</v>
      </c>
    </row>
    <row r="12" spans="7:24" x14ac:dyDescent="0.25">
      <c r="G12">
        <v>34</v>
      </c>
      <c r="H12">
        <v>90</v>
      </c>
      <c r="I12">
        <v>200</v>
      </c>
      <c r="J12">
        <v>160</v>
      </c>
      <c r="K12">
        <v>162</v>
      </c>
      <c r="L12">
        <v>191</v>
      </c>
      <c r="M12">
        <v>67</v>
      </c>
      <c r="N12">
        <v>19</v>
      </c>
      <c r="Q12">
        <v>34</v>
      </c>
      <c r="R12">
        <v>90</v>
      </c>
      <c r="S12">
        <v>200</v>
      </c>
      <c r="T12">
        <v>160</v>
      </c>
      <c r="U12">
        <v>162</v>
      </c>
      <c r="V12">
        <v>191</v>
      </c>
      <c r="W12">
        <v>67</v>
      </c>
      <c r="X12">
        <v>19</v>
      </c>
    </row>
    <row r="13" spans="7:24" x14ac:dyDescent="0.25">
      <c r="G13">
        <v>29</v>
      </c>
      <c r="H13">
        <v>52</v>
      </c>
      <c r="I13">
        <v>162</v>
      </c>
      <c r="J13">
        <v>219</v>
      </c>
      <c r="K13">
        <v>227</v>
      </c>
      <c r="L13">
        <v>167</v>
      </c>
      <c r="M13">
        <v>47</v>
      </c>
      <c r="N13">
        <v>34</v>
      </c>
      <c r="Q13">
        <v>29</v>
      </c>
      <c r="R13">
        <v>52</v>
      </c>
      <c r="S13">
        <v>162</v>
      </c>
      <c r="T13">
        <v>219</v>
      </c>
      <c r="U13">
        <v>227</v>
      </c>
      <c r="V13">
        <v>167</v>
      </c>
      <c r="W13">
        <v>47</v>
      </c>
      <c r="X13">
        <v>34</v>
      </c>
    </row>
    <row r="14" spans="7:24" x14ac:dyDescent="0.25">
      <c r="G14">
        <v>53</v>
      </c>
      <c r="H14">
        <v>44</v>
      </c>
      <c r="I14">
        <v>107</v>
      </c>
      <c r="J14">
        <v>207</v>
      </c>
      <c r="K14">
        <v>202</v>
      </c>
      <c r="L14">
        <v>80</v>
      </c>
      <c r="M14">
        <v>1</v>
      </c>
      <c r="N14">
        <v>21</v>
      </c>
      <c r="Q14">
        <v>53</v>
      </c>
      <c r="R14">
        <v>44</v>
      </c>
      <c r="S14">
        <v>107</v>
      </c>
      <c r="T14">
        <v>207</v>
      </c>
      <c r="U14">
        <v>202</v>
      </c>
      <c r="V14">
        <v>80</v>
      </c>
      <c r="W14">
        <v>1</v>
      </c>
      <c r="X14">
        <v>21</v>
      </c>
    </row>
    <row r="15" spans="7:24" x14ac:dyDescent="0.25">
      <c r="G15">
        <v>27</v>
      </c>
      <c r="H15">
        <v>39</v>
      </c>
      <c r="I15">
        <v>36</v>
      </c>
      <c r="J15">
        <v>75</v>
      </c>
      <c r="K15">
        <v>71</v>
      </c>
      <c r="L15">
        <v>16</v>
      </c>
      <c r="M15">
        <v>18</v>
      </c>
      <c r="N15">
        <v>29</v>
      </c>
      <c r="Q15">
        <v>27</v>
      </c>
      <c r="R15">
        <v>39</v>
      </c>
      <c r="S15">
        <v>36</v>
      </c>
      <c r="T15">
        <v>75</v>
      </c>
      <c r="U15">
        <v>71</v>
      </c>
      <c r="V15">
        <v>16</v>
      </c>
      <c r="W15">
        <v>18</v>
      </c>
      <c r="X15">
        <v>29</v>
      </c>
    </row>
    <row r="26" spans="4:22" ht="15.75" thickBot="1" x14ac:dyDescent="0.3"/>
    <row r="27" spans="4:22" ht="15.75" thickBot="1" x14ac:dyDescent="0.3">
      <c r="D27" s="5" t="s">
        <v>3</v>
      </c>
      <c r="E27" s="5" t="s">
        <v>4</v>
      </c>
    </row>
    <row r="28" spans="4:22" x14ac:dyDescent="0.25">
      <c r="D28" s="6">
        <v>1</v>
      </c>
      <c r="E28" s="3">
        <v>1</v>
      </c>
      <c r="U28" s="5" t="s">
        <v>3</v>
      </c>
      <c r="V28" s="5" t="s">
        <v>4</v>
      </c>
    </row>
    <row r="29" spans="4:22" x14ac:dyDescent="0.25">
      <c r="D29" s="6">
        <v>16</v>
      </c>
      <c r="E29" s="3">
        <v>2</v>
      </c>
      <c r="U29" s="6">
        <v>1</v>
      </c>
      <c r="V29" s="3">
        <v>1</v>
      </c>
    </row>
    <row r="30" spans="4:22" x14ac:dyDescent="0.25">
      <c r="D30" s="6">
        <v>18</v>
      </c>
      <c r="E30" s="3">
        <v>1</v>
      </c>
      <c r="U30" s="6">
        <v>16</v>
      </c>
      <c r="V30" s="3">
        <v>2</v>
      </c>
    </row>
    <row r="31" spans="4:22" x14ac:dyDescent="0.25">
      <c r="D31" s="6">
        <v>19</v>
      </c>
      <c r="E31" s="3">
        <v>1</v>
      </c>
      <c r="U31" s="6"/>
      <c r="V31" s="3"/>
    </row>
    <row r="32" spans="4:22" x14ac:dyDescent="0.25">
      <c r="D32" s="6">
        <v>21</v>
      </c>
      <c r="E32" s="3">
        <v>2</v>
      </c>
      <c r="U32" s="6">
        <v>18</v>
      </c>
      <c r="V32" s="3">
        <v>1</v>
      </c>
    </row>
    <row r="33" spans="4:22" x14ac:dyDescent="0.25">
      <c r="D33" s="6">
        <v>26</v>
      </c>
      <c r="E33" s="3">
        <v>1</v>
      </c>
      <c r="U33" s="6">
        <v>19</v>
      </c>
      <c r="V33" s="3">
        <v>1</v>
      </c>
    </row>
    <row r="34" spans="4:22" x14ac:dyDescent="0.25">
      <c r="D34" s="6">
        <v>27</v>
      </c>
      <c r="E34" s="3">
        <v>1</v>
      </c>
      <c r="U34" s="6">
        <v>21</v>
      </c>
      <c r="V34" s="3">
        <v>2</v>
      </c>
    </row>
    <row r="35" spans="4:22" x14ac:dyDescent="0.25">
      <c r="D35" s="6">
        <v>28</v>
      </c>
      <c r="E35" s="3">
        <v>1</v>
      </c>
      <c r="U35" s="6"/>
      <c r="V35" s="3"/>
    </row>
    <row r="36" spans="4:22" x14ac:dyDescent="0.25">
      <c r="D36" s="6">
        <v>29</v>
      </c>
      <c r="E36" s="3">
        <v>2</v>
      </c>
      <c r="U36" s="6">
        <v>26</v>
      </c>
      <c r="V36" s="3">
        <v>1</v>
      </c>
    </row>
    <row r="37" spans="4:22" x14ac:dyDescent="0.25">
      <c r="D37" s="6">
        <v>30</v>
      </c>
      <c r="E37" s="3">
        <v>1</v>
      </c>
      <c r="U37" s="6">
        <v>27</v>
      </c>
      <c r="V37" s="3">
        <v>1</v>
      </c>
    </row>
    <row r="38" spans="4:22" x14ac:dyDescent="0.25">
      <c r="D38" s="6">
        <v>34</v>
      </c>
      <c r="E38" s="3">
        <v>2</v>
      </c>
      <c r="U38" s="6">
        <v>28</v>
      </c>
      <c r="V38" s="3">
        <v>1</v>
      </c>
    </row>
    <row r="39" spans="4:22" x14ac:dyDescent="0.25">
      <c r="D39" s="6">
        <v>36</v>
      </c>
      <c r="E39" s="3">
        <v>2</v>
      </c>
      <c r="U39" s="6">
        <v>29</v>
      </c>
      <c r="V39" s="3">
        <v>2</v>
      </c>
    </row>
    <row r="40" spans="4:22" x14ac:dyDescent="0.25">
      <c r="D40" s="6">
        <v>39</v>
      </c>
      <c r="E40" s="3">
        <v>2</v>
      </c>
      <c r="U40" s="6"/>
      <c r="V40" s="3"/>
    </row>
    <row r="41" spans="4:22" x14ac:dyDescent="0.25">
      <c r="D41" s="6">
        <v>40</v>
      </c>
      <c r="E41" s="3">
        <v>1</v>
      </c>
      <c r="U41" s="6">
        <v>30</v>
      </c>
      <c r="V41" s="3">
        <v>1</v>
      </c>
    </row>
    <row r="42" spans="4:22" x14ac:dyDescent="0.25">
      <c r="D42" s="6">
        <v>44</v>
      </c>
      <c r="E42" s="3">
        <v>1</v>
      </c>
      <c r="U42" s="6">
        <v>34</v>
      </c>
      <c r="V42" s="3">
        <v>2</v>
      </c>
    </row>
    <row r="43" spans="4:22" x14ac:dyDescent="0.25">
      <c r="D43" s="6">
        <v>46</v>
      </c>
      <c r="E43" s="3">
        <v>1</v>
      </c>
      <c r="U43" s="6"/>
      <c r="V43" s="3"/>
    </row>
    <row r="44" spans="4:22" x14ac:dyDescent="0.25">
      <c r="D44" s="6">
        <v>47</v>
      </c>
      <c r="E44" s="3">
        <v>2</v>
      </c>
      <c r="U44" s="6">
        <v>36</v>
      </c>
      <c r="V44" s="3">
        <v>2</v>
      </c>
    </row>
    <row r="45" spans="4:22" x14ac:dyDescent="0.25">
      <c r="D45" s="6">
        <v>48</v>
      </c>
      <c r="E45" s="3">
        <v>1</v>
      </c>
      <c r="U45" s="6"/>
      <c r="V45" s="3"/>
    </row>
    <row r="46" spans="4:22" x14ac:dyDescent="0.25">
      <c r="D46" s="6">
        <v>52</v>
      </c>
      <c r="E46" s="3">
        <v>2</v>
      </c>
      <c r="U46" s="6">
        <v>39</v>
      </c>
      <c r="V46" s="3">
        <v>2</v>
      </c>
    </row>
    <row r="47" spans="4:22" x14ac:dyDescent="0.25">
      <c r="D47" s="6">
        <v>53</v>
      </c>
      <c r="E47" s="3">
        <v>1</v>
      </c>
      <c r="U47" s="6"/>
      <c r="V47" s="3"/>
    </row>
    <row r="48" spans="4:22" x14ac:dyDescent="0.25">
      <c r="D48" s="6">
        <v>56</v>
      </c>
      <c r="E48" s="3">
        <v>1</v>
      </c>
      <c r="U48" s="6">
        <v>40</v>
      </c>
      <c r="V48" s="3">
        <v>1</v>
      </c>
    </row>
    <row r="49" spans="4:22" x14ac:dyDescent="0.25">
      <c r="D49" s="6">
        <v>60</v>
      </c>
      <c r="E49" s="3">
        <v>2</v>
      </c>
      <c r="U49" s="6">
        <v>44</v>
      </c>
      <c r="V49" s="3">
        <v>1</v>
      </c>
    </row>
    <row r="50" spans="4:22" x14ac:dyDescent="0.25">
      <c r="D50" s="6">
        <v>62</v>
      </c>
      <c r="E50" s="3">
        <v>1</v>
      </c>
      <c r="U50" s="6">
        <v>46</v>
      </c>
      <c r="V50" s="3">
        <v>1</v>
      </c>
    </row>
    <row r="51" spans="4:22" x14ac:dyDescent="0.25">
      <c r="D51" s="6">
        <v>63</v>
      </c>
      <c r="E51" s="3">
        <v>1</v>
      </c>
      <c r="U51" s="6">
        <v>47</v>
      </c>
      <c r="V51" s="3">
        <v>2</v>
      </c>
    </row>
    <row r="52" spans="4:22" x14ac:dyDescent="0.25">
      <c r="D52" s="6">
        <v>67</v>
      </c>
      <c r="E52" s="3">
        <v>1</v>
      </c>
      <c r="U52" s="6"/>
      <c r="V52" s="3"/>
    </row>
    <row r="53" spans="4:22" x14ac:dyDescent="0.25">
      <c r="D53" s="6">
        <v>71</v>
      </c>
      <c r="E53" s="3">
        <v>1</v>
      </c>
      <c r="U53" s="6">
        <v>48</v>
      </c>
      <c r="V53" s="3">
        <v>1</v>
      </c>
    </row>
    <row r="54" spans="4:22" x14ac:dyDescent="0.25">
      <c r="D54" s="6">
        <v>73</v>
      </c>
      <c r="E54" s="3">
        <v>1</v>
      </c>
      <c r="U54" s="6">
        <v>52</v>
      </c>
      <c r="V54" s="3">
        <v>2</v>
      </c>
    </row>
    <row r="55" spans="4:22" x14ac:dyDescent="0.25">
      <c r="D55" s="6">
        <v>75</v>
      </c>
      <c r="E55" s="3">
        <v>1</v>
      </c>
      <c r="U55" s="6"/>
      <c r="V55" s="3"/>
    </row>
    <row r="56" spans="4:22" x14ac:dyDescent="0.25">
      <c r="D56" s="6">
        <v>80</v>
      </c>
      <c r="E56" s="3">
        <v>1</v>
      </c>
      <c r="U56" s="6">
        <v>53</v>
      </c>
      <c r="V56" s="3">
        <v>1</v>
      </c>
    </row>
    <row r="57" spans="4:22" x14ac:dyDescent="0.25">
      <c r="D57" s="6">
        <v>81</v>
      </c>
      <c r="E57" s="3">
        <v>1</v>
      </c>
      <c r="U57" s="6">
        <v>56</v>
      </c>
      <c r="V57" s="3">
        <v>1</v>
      </c>
    </row>
    <row r="58" spans="4:22" x14ac:dyDescent="0.25">
      <c r="D58" s="6">
        <v>90</v>
      </c>
      <c r="E58" s="3">
        <v>1</v>
      </c>
      <c r="U58" s="6">
        <v>60</v>
      </c>
      <c r="V58" s="3">
        <v>2</v>
      </c>
    </row>
    <row r="59" spans="4:22" x14ac:dyDescent="0.25">
      <c r="D59" s="6">
        <v>92</v>
      </c>
      <c r="E59" s="3">
        <v>1</v>
      </c>
      <c r="U59" s="6"/>
      <c r="V59" s="3"/>
    </row>
    <row r="60" spans="4:22" x14ac:dyDescent="0.25">
      <c r="D60" s="6">
        <v>107</v>
      </c>
      <c r="E60" s="3">
        <v>1</v>
      </c>
      <c r="U60" s="6">
        <v>62</v>
      </c>
      <c r="V60" s="3">
        <v>1</v>
      </c>
    </row>
    <row r="61" spans="4:22" x14ac:dyDescent="0.25">
      <c r="D61" s="6">
        <v>112</v>
      </c>
      <c r="E61" s="3">
        <v>1</v>
      </c>
      <c r="U61" s="6">
        <v>63</v>
      </c>
      <c r="V61" s="3">
        <v>1</v>
      </c>
    </row>
    <row r="62" spans="4:22" x14ac:dyDescent="0.25">
      <c r="D62" s="6">
        <v>129</v>
      </c>
      <c r="E62" s="3">
        <v>1</v>
      </c>
      <c r="U62" s="6">
        <v>67</v>
      </c>
      <c r="V62" s="3">
        <v>1</v>
      </c>
    </row>
    <row r="63" spans="4:22" x14ac:dyDescent="0.25">
      <c r="D63" s="6">
        <v>151</v>
      </c>
      <c r="E63" s="3">
        <v>2</v>
      </c>
      <c r="U63" s="6">
        <v>71</v>
      </c>
      <c r="V63" s="3">
        <v>1</v>
      </c>
    </row>
    <row r="64" spans="4:22" x14ac:dyDescent="0.25">
      <c r="D64" s="6">
        <v>160</v>
      </c>
      <c r="E64" s="3">
        <v>1</v>
      </c>
      <c r="U64" s="6">
        <v>73</v>
      </c>
      <c r="V64" s="3">
        <v>1</v>
      </c>
    </row>
    <row r="65" spans="4:22" x14ac:dyDescent="0.25">
      <c r="D65" s="6">
        <v>162</v>
      </c>
      <c r="E65" s="3">
        <v>2</v>
      </c>
      <c r="U65" s="6">
        <v>75</v>
      </c>
      <c r="V65" s="3">
        <v>1</v>
      </c>
    </row>
    <row r="66" spans="4:22" x14ac:dyDescent="0.25">
      <c r="D66" s="6">
        <v>167</v>
      </c>
      <c r="E66" s="3">
        <v>1</v>
      </c>
      <c r="U66" s="6">
        <v>80</v>
      </c>
      <c r="V66" s="3">
        <v>1</v>
      </c>
    </row>
    <row r="67" spans="4:22" x14ac:dyDescent="0.25">
      <c r="D67" s="6">
        <v>168</v>
      </c>
      <c r="E67" s="3">
        <v>1</v>
      </c>
      <c r="U67" s="6">
        <v>81</v>
      </c>
      <c r="V67" s="3">
        <v>1</v>
      </c>
    </row>
    <row r="68" spans="4:22" x14ac:dyDescent="0.25">
      <c r="D68" s="6">
        <v>181</v>
      </c>
      <c r="E68" s="3">
        <v>1</v>
      </c>
      <c r="U68" s="6">
        <v>90</v>
      </c>
      <c r="V68" s="3">
        <v>1</v>
      </c>
    </row>
    <row r="69" spans="4:22" x14ac:dyDescent="0.25">
      <c r="D69" s="6">
        <v>184</v>
      </c>
      <c r="E69" s="3">
        <v>1</v>
      </c>
      <c r="U69" s="6">
        <v>92</v>
      </c>
      <c r="V69" s="3">
        <v>1</v>
      </c>
    </row>
    <row r="70" spans="4:22" x14ac:dyDescent="0.25">
      <c r="D70" s="6">
        <v>186</v>
      </c>
      <c r="E70" s="3">
        <v>1</v>
      </c>
      <c r="U70" s="6">
        <v>107</v>
      </c>
      <c r="V70" s="3">
        <v>1</v>
      </c>
    </row>
    <row r="71" spans="4:22" x14ac:dyDescent="0.25">
      <c r="D71" s="6">
        <v>187</v>
      </c>
      <c r="E71" s="3">
        <v>1</v>
      </c>
      <c r="U71" s="6">
        <v>112</v>
      </c>
      <c r="V71" s="3">
        <v>1</v>
      </c>
    </row>
    <row r="72" spans="4:22" x14ac:dyDescent="0.25">
      <c r="D72" s="6">
        <v>191</v>
      </c>
      <c r="E72" s="3">
        <v>1</v>
      </c>
      <c r="U72" s="6">
        <v>129</v>
      </c>
      <c r="V72" s="3">
        <v>1</v>
      </c>
    </row>
    <row r="73" spans="4:22" x14ac:dyDescent="0.25">
      <c r="D73" s="6">
        <v>200</v>
      </c>
      <c r="E73" s="3">
        <v>1</v>
      </c>
      <c r="U73" s="6">
        <v>151</v>
      </c>
      <c r="V73" s="3">
        <v>2</v>
      </c>
    </row>
    <row r="74" spans="4:22" x14ac:dyDescent="0.25">
      <c r="D74" s="6">
        <v>202</v>
      </c>
      <c r="E74" s="3">
        <v>1</v>
      </c>
      <c r="U74" s="6"/>
      <c r="V74" s="3"/>
    </row>
    <row r="75" spans="4:22" x14ac:dyDescent="0.25">
      <c r="D75" s="6">
        <v>207</v>
      </c>
      <c r="E75" s="3">
        <v>1</v>
      </c>
      <c r="U75" s="6">
        <v>160</v>
      </c>
      <c r="V75" s="3">
        <v>1</v>
      </c>
    </row>
    <row r="76" spans="4:22" x14ac:dyDescent="0.25">
      <c r="D76" s="6">
        <v>212</v>
      </c>
      <c r="E76" s="3">
        <v>1</v>
      </c>
      <c r="U76" s="6">
        <v>162</v>
      </c>
      <c r="V76" s="3">
        <v>2</v>
      </c>
    </row>
    <row r="77" spans="4:22" x14ac:dyDescent="0.25">
      <c r="D77" s="6">
        <v>214</v>
      </c>
      <c r="E77" s="3">
        <v>1</v>
      </c>
      <c r="U77" s="6"/>
      <c r="V77" s="3"/>
    </row>
    <row r="78" spans="4:22" x14ac:dyDescent="0.25">
      <c r="D78" s="6">
        <v>215</v>
      </c>
      <c r="E78" s="3">
        <v>1</v>
      </c>
      <c r="U78" s="6">
        <v>167</v>
      </c>
      <c r="V78" s="3">
        <v>1</v>
      </c>
    </row>
    <row r="79" spans="4:22" x14ac:dyDescent="0.25">
      <c r="D79" s="6">
        <v>219</v>
      </c>
      <c r="E79" s="3">
        <v>1</v>
      </c>
      <c r="U79" s="6">
        <v>168</v>
      </c>
      <c r="V79" s="3">
        <v>1</v>
      </c>
    </row>
    <row r="80" spans="4:22" x14ac:dyDescent="0.25">
      <c r="D80" s="6">
        <v>227</v>
      </c>
      <c r="E80" s="3">
        <v>1</v>
      </c>
      <c r="U80" s="6">
        <v>181</v>
      </c>
      <c r="V80" s="3">
        <v>1</v>
      </c>
    </row>
    <row r="81" spans="4:22" x14ac:dyDescent="0.25">
      <c r="U81" s="6">
        <v>184</v>
      </c>
      <c r="V81" s="3">
        <v>1</v>
      </c>
    </row>
    <row r="82" spans="4:22" x14ac:dyDescent="0.25">
      <c r="U82" s="6">
        <v>186</v>
      </c>
      <c r="V82" s="3">
        <v>1</v>
      </c>
    </row>
    <row r="83" spans="4:22" x14ac:dyDescent="0.25">
      <c r="U83" s="6">
        <v>187</v>
      </c>
      <c r="V83" s="3">
        <v>1</v>
      </c>
    </row>
    <row r="84" spans="4:22" x14ac:dyDescent="0.25">
      <c r="U84" s="6">
        <v>191</v>
      </c>
      <c r="V84" s="3">
        <v>1</v>
      </c>
    </row>
    <row r="85" spans="4:22" x14ac:dyDescent="0.25">
      <c r="U85" s="6">
        <v>200</v>
      </c>
      <c r="V85" s="3">
        <v>1</v>
      </c>
    </row>
    <row r="86" spans="4:22" x14ac:dyDescent="0.25">
      <c r="U86" s="6">
        <v>202</v>
      </c>
      <c r="V86" s="3">
        <v>1</v>
      </c>
    </row>
    <row r="87" spans="4:22" x14ac:dyDescent="0.25">
      <c r="U87" s="6">
        <v>207</v>
      </c>
      <c r="V87" s="3">
        <v>1</v>
      </c>
    </row>
    <row r="88" spans="4:22" x14ac:dyDescent="0.25">
      <c r="U88" s="6">
        <v>212</v>
      </c>
      <c r="V88" s="3">
        <v>1</v>
      </c>
    </row>
    <row r="89" spans="4:22" x14ac:dyDescent="0.25">
      <c r="U89" s="6">
        <v>214</v>
      </c>
      <c r="V89" s="3">
        <v>1</v>
      </c>
    </row>
    <row r="90" spans="4:22" x14ac:dyDescent="0.25">
      <c r="U90" s="6">
        <v>215</v>
      </c>
      <c r="V90" s="3">
        <v>1</v>
      </c>
    </row>
    <row r="91" spans="4:22" x14ac:dyDescent="0.25">
      <c r="U91" s="6">
        <v>219</v>
      </c>
      <c r="V91" s="3">
        <v>1</v>
      </c>
    </row>
    <row r="92" spans="4:22" ht="15.75" thickBot="1" x14ac:dyDescent="0.3">
      <c r="D92" s="4"/>
      <c r="E92" s="4"/>
      <c r="U92" s="6">
        <v>227</v>
      </c>
      <c r="V92" s="3">
        <v>1</v>
      </c>
    </row>
    <row r="93" spans="4:22" ht="15.75" thickBot="1" x14ac:dyDescent="0.3">
      <c r="U93" s="4"/>
      <c r="V93" s="4"/>
    </row>
  </sheetData>
  <sortState xmlns:xlrd2="http://schemas.microsoft.com/office/spreadsheetml/2017/richdata2" ref="D28:D91">
    <sortCondition ref="D28"/>
  </sortState>
  <conditionalFormatting sqref="G8:N15">
    <cfRule type="cellIs" dxfId="0" priority="1" operator="greaterThan">
      <formula>227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978F-712E-4739-8A4F-03B375CF762F}">
  <dimension ref="A3:Y59"/>
  <sheetViews>
    <sheetView tabSelected="1" topLeftCell="A3" zoomScale="55" zoomScaleNormal="55" workbookViewId="0">
      <selection activeCell="T21" sqref="T21"/>
    </sheetView>
  </sheetViews>
  <sheetFormatPr defaultRowHeight="15" x14ac:dyDescent="0.25"/>
  <cols>
    <col min="13" max="13" width="10.5703125" customWidth="1"/>
    <col min="14" max="14" width="9.42578125" customWidth="1"/>
    <col min="16" max="16" width="13.28515625" customWidth="1"/>
    <col min="21" max="21" width="14.42578125" customWidth="1"/>
  </cols>
  <sheetData>
    <row r="3" spans="1:25" ht="18" customHeight="1" x14ac:dyDescent="0.25">
      <c r="A3" s="7"/>
      <c r="B3" s="14" t="s">
        <v>5</v>
      </c>
      <c r="C3" s="14" t="s">
        <v>12</v>
      </c>
      <c r="D3" s="15" t="s">
        <v>13</v>
      </c>
      <c r="E3" s="14" t="s">
        <v>6</v>
      </c>
      <c r="F3" s="2" t="s">
        <v>7</v>
      </c>
      <c r="L3" s="16" t="s">
        <v>5</v>
      </c>
      <c r="M3" s="16" t="s">
        <v>8</v>
      </c>
      <c r="N3" s="16" t="s">
        <v>9</v>
      </c>
      <c r="O3" s="16" t="s">
        <v>10</v>
      </c>
      <c r="P3" s="16" t="s">
        <v>11</v>
      </c>
      <c r="T3" t="s">
        <v>17</v>
      </c>
      <c r="U3" t="s">
        <v>22</v>
      </c>
      <c r="V3" t="s">
        <v>18</v>
      </c>
      <c r="W3" t="s">
        <v>19</v>
      </c>
      <c r="X3" t="s">
        <v>20</v>
      </c>
      <c r="Y3" t="s">
        <v>21</v>
      </c>
    </row>
    <row r="4" spans="1:25" x14ac:dyDescent="0.25">
      <c r="B4" s="10">
        <v>1</v>
      </c>
      <c r="C4" s="11">
        <v>1</v>
      </c>
      <c r="D4" s="12" t="s">
        <v>14</v>
      </c>
      <c r="E4" s="13">
        <f>C4/64</f>
        <v>1.5625E-2</v>
      </c>
      <c r="F4" s="13">
        <f>B4*E4</f>
        <v>1.5625E-2</v>
      </c>
      <c r="L4" s="8">
        <v>1</v>
      </c>
      <c r="M4" s="17">
        <f>E4</f>
        <v>1.5625E-2</v>
      </c>
      <c r="N4" s="17">
        <f>F4</f>
        <v>1.5625E-2</v>
      </c>
      <c r="O4" s="17">
        <f>POWER($F$57*M4-N4,2)/(M4*(1-M4))</f>
        <v>134.34920634920636</v>
      </c>
      <c r="P4" s="17">
        <f>O4</f>
        <v>134.34920634920636</v>
      </c>
      <c r="T4">
        <f>F57*M4</f>
        <v>1.453125</v>
      </c>
      <c r="U4">
        <f>T4-N4</f>
        <v>1.4375</v>
      </c>
      <c r="V4">
        <f>U4^2</f>
        <v>2.06640625</v>
      </c>
      <c r="W4">
        <f>1-M4</f>
        <v>0.984375</v>
      </c>
      <c r="X4">
        <f>M4*W4</f>
        <v>1.5380859375E-2</v>
      </c>
      <c r="Y4">
        <f>V4/X4</f>
        <v>134.34920634920636</v>
      </c>
    </row>
    <row r="5" spans="1:25" x14ac:dyDescent="0.25">
      <c r="B5" s="10">
        <v>16</v>
      </c>
      <c r="C5" s="11">
        <v>2</v>
      </c>
      <c r="D5" s="12" t="s">
        <v>15</v>
      </c>
      <c r="E5" s="13">
        <f>C5/64</f>
        <v>3.125E-2</v>
      </c>
      <c r="F5" s="13">
        <f>B5*E5</f>
        <v>0.5</v>
      </c>
      <c r="L5" s="8">
        <v>16</v>
      </c>
      <c r="M5" s="17">
        <f>M4+E5</f>
        <v>4.6875E-2</v>
      </c>
      <c r="N5" s="17">
        <f>N4+F5</f>
        <v>0.515625</v>
      </c>
      <c r="O5" s="17">
        <f>POWER($F$57*M5-N5,2)/(M5*(1-M5))</f>
        <v>330.68852459016392</v>
      </c>
      <c r="P5" s="17">
        <f t="shared" ref="P5:P56" si="0">O5</f>
        <v>330.68852459016392</v>
      </c>
    </row>
    <row r="6" spans="1:25" x14ac:dyDescent="0.25">
      <c r="B6" s="10">
        <v>18</v>
      </c>
      <c r="C6" s="11">
        <v>1</v>
      </c>
      <c r="D6" s="12" t="s">
        <v>14</v>
      </c>
      <c r="E6" s="13">
        <f>C6/64</f>
        <v>1.5625E-2</v>
      </c>
      <c r="F6" s="13">
        <f>B6*E6</f>
        <v>0.28125</v>
      </c>
      <c r="L6" s="8">
        <v>18</v>
      </c>
      <c r="M6" s="17">
        <f>M5+E6</f>
        <v>6.25E-2</v>
      </c>
      <c r="N6" s="17">
        <f>N5+F6</f>
        <v>0.796875</v>
      </c>
      <c r="O6" s="17">
        <f>POWER($F$57*M6-N6,2)/(M6*(1-M6))</f>
        <v>429.33749999999998</v>
      </c>
      <c r="P6" s="17">
        <f t="shared" si="0"/>
        <v>429.33749999999998</v>
      </c>
    </row>
    <row r="7" spans="1:25" x14ac:dyDescent="0.25">
      <c r="B7" s="10">
        <v>19</v>
      </c>
      <c r="C7" s="11">
        <v>1</v>
      </c>
      <c r="D7" s="12" t="s">
        <v>14</v>
      </c>
      <c r="E7" s="13">
        <f>C7/64</f>
        <v>1.5625E-2</v>
      </c>
      <c r="F7" s="13">
        <f>B7*E7</f>
        <v>0.296875</v>
      </c>
      <c r="L7" s="8">
        <v>19</v>
      </c>
      <c r="M7" s="17">
        <f>M6+E7</f>
        <v>7.8125E-2</v>
      </c>
      <c r="N7" s="17">
        <f>N6+F7</f>
        <v>1.09375</v>
      </c>
      <c r="O7" s="17">
        <f>POWER($F$57*M7-N7,2)/(M7*(1-M7))</f>
        <v>528.89830508474574</v>
      </c>
      <c r="P7" s="17">
        <f t="shared" si="0"/>
        <v>528.89830508474574</v>
      </c>
    </row>
    <row r="8" spans="1:25" x14ac:dyDescent="0.25">
      <c r="B8" s="10">
        <v>21</v>
      </c>
      <c r="C8" s="11">
        <v>2</v>
      </c>
      <c r="D8" s="12" t="s">
        <v>15</v>
      </c>
      <c r="E8" s="13">
        <f>C8/64</f>
        <v>3.125E-2</v>
      </c>
      <c r="F8" s="13">
        <f>B8*E8</f>
        <v>0.65625</v>
      </c>
      <c r="L8" s="8">
        <v>21</v>
      </c>
      <c r="M8" s="17">
        <f>M7+E8</f>
        <v>0.109375</v>
      </c>
      <c r="N8" s="17">
        <f>N7+F8</f>
        <v>1.75</v>
      </c>
      <c r="O8" s="17">
        <f>POWER($F$57*M8-N8,2)/(M8*(1-M8))</f>
        <v>728.12280701754389</v>
      </c>
      <c r="P8" s="17">
        <f t="shared" si="0"/>
        <v>728.12280701754389</v>
      </c>
    </row>
    <row r="9" spans="1:25" x14ac:dyDescent="0.25">
      <c r="B9" s="10">
        <v>26</v>
      </c>
      <c r="C9" s="11">
        <v>1</v>
      </c>
      <c r="D9" s="12" t="s">
        <v>14</v>
      </c>
      <c r="E9" s="13">
        <f>C9/64</f>
        <v>1.5625E-2</v>
      </c>
      <c r="F9" s="13">
        <f>B9*E9</f>
        <v>0.40625</v>
      </c>
      <c r="L9" s="8">
        <v>26</v>
      </c>
      <c r="M9" s="17">
        <f>M8+E9</f>
        <v>0.125</v>
      </c>
      <c r="N9" s="17">
        <f>N8+F9</f>
        <v>2.15625</v>
      </c>
      <c r="O9" s="17">
        <f>POWER($F$57*M9-N9,2)/(M9*(1-M9))</f>
        <v>819.72321428571433</v>
      </c>
      <c r="P9" s="17">
        <f t="shared" si="0"/>
        <v>819.72321428571433</v>
      </c>
    </row>
    <row r="10" spans="1:25" x14ac:dyDescent="0.25">
      <c r="B10" s="10">
        <v>27</v>
      </c>
      <c r="C10" s="11">
        <v>1</v>
      </c>
      <c r="D10" s="12" t="s">
        <v>14</v>
      </c>
      <c r="E10" s="13">
        <f>C10/64</f>
        <v>1.5625E-2</v>
      </c>
      <c r="F10" s="13">
        <f>B10*E10</f>
        <v>0.421875</v>
      </c>
      <c r="L10" s="8">
        <v>27</v>
      </c>
      <c r="M10" s="17">
        <f>M9+E10</f>
        <v>0.140625</v>
      </c>
      <c r="N10" s="17">
        <f>N9+F10</f>
        <v>2.578125</v>
      </c>
      <c r="O10" s="17">
        <f>POWER($F$57*M10-N10,2)/(M10*(1-M10))</f>
        <v>912.29090909090905</v>
      </c>
      <c r="P10" s="17">
        <f t="shared" si="0"/>
        <v>912.29090909090905</v>
      </c>
    </row>
    <row r="11" spans="1:25" x14ac:dyDescent="0.25">
      <c r="B11" s="10">
        <v>28</v>
      </c>
      <c r="C11" s="11">
        <v>1</v>
      </c>
      <c r="D11" s="12" t="s">
        <v>14</v>
      </c>
      <c r="E11" s="13">
        <f>C11/64</f>
        <v>1.5625E-2</v>
      </c>
      <c r="F11" s="13">
        <f>B11*E11</f>
        <v>0.4375</v>
      </c>
      <c r="L11" s="8">
        <v>28</v>
      </c>
      <c r="M11" s="17">
        <f>M10+E11</f>
        <v>0.15625</v>
      </c>
      <c r="N11" s="17">
        <f>N10+F11</f>
        <v>3.015625</v>
      </c>
      <c r="O11" s="17">
        <f>POWER($F$57*M11-N11,2)/(M11*(1-M11))</f>
        <v>1005.8685185185185</v>
      </c>
      <c r="P11" s="17">
        <f t="shared" si="0"/>
        <v>1005.8685185185185</v>
      </c>
    </row>
    <row r="12" spans="1:25" x14ac:dyDescent="0.25">
      <c r="B12" s="10">
        <v>29</v>
      </c>
      <c r="C12" s="11">
        <v>2</v>
      </c>
      <c r="D12" s="12" t="s">
        <v>15</v>
      </c>
      <c r="E12" s="13">
        <f>C12/64</f>
        <v>3.125E-2</v>
      </c>
      <c r="F12" s="13">
        <f>B12*E12</f>
        <v>0.90625</v>
      </c>
      <c r="L12" s="8">
        <v>29</v>
      </c>
      <c r="M12" s="17">
        <f>M11+E12</f>
        <v>0.1875</v>
      </c>
      <c r="N12" s="17">
        <f>N11+F12</f>
        <v>3.921875</v>
      </c>
      <c r="O12" s="17">
        <f>POWER($F$57*M12-N12,2)/(M12*(1-M12))</f>
        <v>1199.0785256410256</v>
      </c>
      <c r="P12" s="17">
        <f t="shared" si="0"/>
        <v>1199.0785256410256</v>
      </c>
    </row>
    <row r="13" spans="1:25" x14ac:dyDescent="0.25">
      <c r="B13" s="10">
        <v>30</v>
      </c>
      <c r="C13" s="11">
        <v>1</v>
      </c>
      <c r="D13" s="12" t="s">
        <v>14</v>
      </c>
      <c r="E13" s="13">
        <f>C13/64</f>
        <v>1.5625E-2</v>
      </c>
      <c r="F13" s="13">
        <f>B13*E13</f>
        <v>0.46875</v>
      </c>
      <c r="L13" s="8">
        <v>30</v>
      </c>
      <c r="M13" s="17">
        <f>M12+E13</f>
        <v>0.203125</v>
      </c>
      <c r="N13" s="17">
        <f>N12+F13</f>
        <v>4.390625</v>
      </c>
      <c r="O13" s="17">
        <f>POWER($F$57*M13-N13,2)/(M13*(1-M13))</f>
        <v>1298.920060331825</v>
      </c>
      <c r="P13" s="17">
        <f t="shared" si="0"/>
        <v>1298.920060331825</v>
      </c>
    </row>
    <row r="14" spans="1:25" x14ac:dyDescent="0.25">
      <c r="B14" s="10">
        <v>34</v>
      </c>
      <c r="C14" s="11">
        <v>2</v>
      </c>
      <c r="D14" s="12" t="s">
        <v>15</v>
      </c>
      <c r="E14" s="13">
        <f>C14/64</f>
        <v>3.125E-2</v>
      </c>
      <c r="F14" s="13">
        <f>B14*E14</f>
        <v>1.0625</v>
      </c>
      <c r="L14" s="8">
        <v>34</v>
      </c>
      <c r="M14" s="17">
        <f>M13+E14</f>
        <v>0.234375</v>
      </c>
      <c r="N14" s="17">
        <f>N13+F14</f>
        <v>5.453125</v>
      </c>
      <c r="O14" s="17">
        <f>POWER($F$57*M14-N14,2)/(M14*(1-M14))</f>
        <v>1488.5931972789115</v>
      </c>
      <c r="P14" s="17">
        <f t="shared" si="0"/>
        <v>1488.5931972789115</v>
      </c>
    </row>
    <row r="15" spans="1:25" x14ac:dyDescent="0.25">
      <c r="B15" s="10">
        <v>36</v>
      </c>
      <c r="C15" s="11">
        <v>2</v>
      </c>
      <c r="D15" s="12" t="s">
        <v>15</v>
      </c>
      <c r="E15" s="13">
        <f>C15/64</f>
        <v>3.125E-2</v>
      </c>
      <c r="F15" s="13">
        <f>B15*E15</f>
        <v>1.125</v>
      </c>
      <c r="L15" s="8">
        <v>36</v>
      </c>
      <c r="M15" s="17">
        <f>M14+E15</f>
        <v>0.265625</v>
      </c>
      <c r="N15" s="17">
        <f>N14+F15</f>
        <v>6.578125</v>
      </c>
      <c r="O15" s="17">
        <f>POWER($F$57*M15-N15,2)/(M15*(1-M15))</f>
        <v>1684.1051314142678</v>
      </c>
      <c r="P15" s="17">
        <f t="shared" si="0"/>
        <v>1684.1051314142678</v>
      </c>
    </row>
    <row r="16" spans="1:25" x14ac:dyDescent="0.25">
      <c r="B16" s="10">
        <v>39</v>
      </c>
      <c r="C16" s="11">
        <v>2</v>
      </c>
      <c r="D16" s="12" t="s">
        <v>15</v>
      </c>
      <c r="E16" s="13">
        <f>C16/64</f>
        <v>3.125E-2</v>
      </c>
      <c r="F16" s="13">
        <f>B16*E16</f>
        <v>1.21875</v>
      </c>
      <c r="L16" s="8">
        <v>39</v>
      </c>
      <c r="M16" s="17">
        <f>M15+E16</f>
        <v>0.296875</v>
      </c>
      <c r="N16" s="17">
        <f>N15+F16</f>
        <v>7.796875</v>
      </c>
      <c r="O16" s="17">
        <f>POWER($F$57*M16-N16,2)/(M16*(1-M16))</f>
        <v>1880.4959064327486</v>
      </c>
      <c r="P16" s="17">
        <f t="shared" si="0"/>
        <v>1880.4959064327486</v>
      </c>
    </row>
    <row r="17" spans="2:16" x14ac:dyDescent="0.25">
      <c r="B17" s="10">
        <v>40</v>
      </c>
      <c r="C17" s="11">
        <v>1</v>
      </c>
      <c r="D17" s="12" t="s">
        <v>14</v>
      </c>
      <c r="E17" s="13">
        <f>C17/64</f>
        <v>1.5625E-2</v>
      </c>
      <c r="F17" s="13">
        <f>B17*E17</f>
        <v>0.625</v>
      </c>
      <c r="L17" s="8">
        <v>40</v>
      </c>
      <c r="M17" s="17">
        <f>M16+E17</f>
        <v>0.3125</v>
      </c>
      <c r="N17" s="17">
        <f>N16+F17</f>
        <v>8.421875</v>
      </c>
      <c r="O17" s="17">
        <f>POWER($F$57*M17-N17,2)/(M17*(1-M17))</f>
        <v>1983.0011363636363</v>
      </c>
      <c r="P17" s="17">
        <f t="shared" si="0"/>
        <v>1983.0011363636363</v>
      </c>
    </row>
    <row r="18" spans="2:16" x14ac:dyDescent="0.25">
      <c r="B18" s="10">
        <v>44</v>
      </c>
      <c r="C18" s="11">
        <v>1</v>
      </c>
      <c r="D18" s="12" t="s">
        <v>14</v>
      </c>
      <c r="E18" s="13">
        <f>C18/64</f>
        <v>1.5625E-2</v>
      </c>
      <c r="F18" s="13">
        <f>B18*E18</f>
        <v>0.6875</v>
      </c>
      <c r="L18" s="8">
        <v>44</v>
      </c>
      <c r="M18" s="17">
        <f>M17+E18</f>
        <v>0.328125</v>
      </c>
      <c r="N18" s="17">
        <f>N17+F18</f>
        <v>9.109375</v>
      </c>
      <c r="O18" s="17">
        <f>POWER($F$57*M18-N18,2)/(M18*(1-M18))</f>
        <v>2078.5160575858249</v>
      </c>
      <c r="P18" s="17">
        <f t="shared" si="0"/>
        <v>2078.5160575858249</v>
      </c>
    </row>
    <row r="19" spans="2:16" x14ac:dyDescent="0.25">
      <c r="B19" s="10">
        <v>46</v>
      </c>
      <c r="C19" s="11">
        <v>1</v>
      </c>
      <c r="D19" s="12" t="s">
        <v>14</v>
      </c>
      <c r="E19" s="13">
        <f>C19/64</f>
        <v>1.5625E-2</v>
      </c>
      <c r="F19" s="13">
        <f>B19*E19</f>
        <v>0.71875</v>
      </c>
      <c r="L19" s="8">
        <v>46</v>
      </c>
      <c r="M19" s="17">
        <f>M18+E19</f>
        <v>0.34375</v>
      </c>
      <c r="N19" s="17">
        <f>N18+F19</f>
        <v>9.828125</v>
      </c>
      <c r="O19" s="17">
        <f>POWER($F$57*M19-N19,2)/(M19*(1-M19))</f>
        <v>2173.0400432900433</v>
      </c>
      <c r="P19" s="17">
        <f t="shared" si="0"/>
        <v>2173.0400432900433</v>
      </c>
    </row>
    <row r="20" spans="2:16" x14ac:dyDescent="0.25">
      <c r="B20" s="10">
        <v>47</v>
      </c>
      <c r="C20" s="11">
        <v>2</v>
      </c>
      <c r="D20" s="12" t="s">
        <v>15</v>
      </c>
      <c r="E20" s="13">
        <f>C20/64</f>
        <v>3.125E-2</v>
      </c>
      <c r="F20" s="13">
        <f>B20*E20</f>
        <v>1.46875</v>
      </c>
      <c r="L20" s="8">
        <v>47</v>
      </c>
      <c r="M20" s="17">
        <f>M19+E20</f>
        <v>0.375</v>
      </c>
      <c r="N20" s="17">
        <f>N19+F20</f>
        <v>11.296875</v>
      </c>
      <c r="O20" s="17">
        <f>POWER($F$57*M20-N20,2)/(M20*(1-M20))</f>
        <v>2371.9593749999999</v>
      </c>
      <c r="P20" s="17">
        <f t="shared" si="0"/>
        <v>2371.9593749999999</v>
      </c>
    </row>
    <row r="21" spans="2:16" x14ac:dyDescent="0.25">
      <c r="B21" s="10">
        <v>48</v>
      </c>
      <c r="C21" s="11">
        <v>1</v>
      </c>
      <c r="D21" s="12" t="s">
        <v>14</v>
      </c>
      <c r="E21" s="13">
        <f>C21/64</f>
        <v>1.5625E-2</v>
      </c>
      <c r="F21" s="13">
        <f>B21*E21</f>
        <v>0.75</v>
      </c>
      <c r="L21" s="8">
        <v>48</v>
      </c>
      <c r="M21" s="17">
        <f>M20+E21</f>
        <v>0.390625</v>
      </c>
      <c r="N21" s="17">
        <f>N20+F21</f>
        <v>12.046875</v>
      </c>
      <c r="O21" s="17">
        <f>POWER($F$57*M21-N21,2)/(M21*(1-M21))</f>
        <v>2476.8369230769231</v>
      </c>
      <c r="P21" s="17">
        <f t="shared" si="0"/>
        <v>2476.8369230769231</v>
      </c>
    </row>
    <row r="22" spans="2:16" x14ac:dyDescent="0.25">
      <c r="B22" s="10">
        <v>52</v>
      </c>
      <c r="C22" s="11">
        <v>2</v>
      </c>
      <c r="D22" s="12" t="s">
        <v>15</v>
      </c>
      <c r="E22" s="13">
        <f>C22/64</f>
        <v>3.125E-2</v>
      </c>
      <c r="F22" s="13">
        <f>B22*E22</f>
        <v>1.625</v>
      </c>
      <c r="L22" s="8">
        <v>52</v>
      </c>
      <c r="M22" s="17">
        <f>M21+E22</f>
        <v>0.421875</v>
      </c>
      <c r="N22" s="17">
        <f>N21+F22</f>
        <v>13.671875</v>
      </c>
      <c r="O22" s="17">
        <f>POWER($F$57*M22-N22,2)/(M22*(1-M22))</f>
        <v>2679.1751751751754</v>
      </c>
      <c r="P22" s="17">
        <f t="shared" si="0"/>
        <v>2679.1751751751754</v>
      </c>
    </row>
    <row r="23" spans="2:16" x14ac:dyDescent="0.25">
      <c r="B23" s="10">
        <v>53</v>
      </c>
      <c r="C23" s="11">
        <v>1</v>
      </c>
      <c r="D23" s="12" t="s">
        <v>14</v>
      </c>
      <c r="E23" s="13">
        <f>C23/64</f>
        <v>1.5625E-2</v>
      </c>
      <c r="F23" s="13">
        <f>B23*E23</f>
        <v>0.828125</v>
      </c>
      <c r="L23" s="8">
        <v>53</v>
      </c>
      <c r="M23" s="17">
        <f>M22+E23</f>
        <v>0.4375</v>
      </c>
      <c r="N23" s="17">
        <f>N22+F23</f>
        <v>14.5</v>
      </c>
      <c r="O23" s="17">
        <f>POWER($F$57*M23-N23,2)/(M23*(1-M23))</f>
        <v>2786.6825396825398</v>
      </c>
      <c r="P23" s="17">
        <f t="shared" si="0"/>
        <v>2786.6825396825398</v>
      </c>
    </row>
    <row r="24" spans="2:16" x14ac:dyDescent="0.25">
      <c r="B24" s="10">
        <v>56</v>
      </c>
      <c r="C24" s="11">
        <v>1</v>
      </c>
      <c r="D24" s="12" t="s">
        <v>14</v>
      </c>
      <c r="E24" s="13">
        <f>C24/64</f>
        <v>1.5625E-2</v>
      </c>
      <c r="F24" s="13">
        <f>B24*E24</f>
        <v>0.875</v>
      </c>
      <c r="L24" s="8">
        <v>56</v>
      </c>
      <c r="M24" s="17">
        <f>M23+E24</f>
        <v>0.453125</v>
      </c>
      <c r="N24" s="17">
        <f>N23+F24</f>
        <v>15.375</v>
      </c>
      <c r="O24" s="17">
        <f>POWER($F$57*M24-N24,2)/(M24*(1-M24))</f>
        <v>2891.0039408866996</v>
      </c>
      <c r="P24" s="17">
        <f t="shared" si="0"/>
        <v>2891.0039408866996</v>
      </c>
    </row>
    <row r="25" spans="2:16" x14ac:dyDescent="0.25">
      <c r="B25" s="10">
        <v>60</v>
      </c>
      <c r="C25" s="11">
        <v>2</v>
      </c>
      <c r="D25" s="12" t="s">
        <v>15</v>
      </c>
      <c r="E25" s="13">
        <f>C25/64</f>
        <v>3.125E-2</v>
      </c>
      <c r="F25" s="13">
        <f>B25*E25</f>
        <v>1.875</v>
      </c>
      <c r="L25" s="8">
        <v>60</v>
      </c>
      <c r="M25" s="17">
        <f>M24+E25</f>
        <v>0.484375</v>
      </c>
      <c r="N25" s="17">
        <f>N24+F25</f>
        <v>17.25</v>
      </c>
      <c r="O25" s="17">
        <f>POWER($F$57*M25-N25,2)/(M25*(1-M25))</f>
        <v>3093.6862170087975</v>
      </c>
      <c r="P25" s="17">
        <f t="shared" si="0"/>
        <v>3093.6862170087975</v>
      </c>
    </row>
    <row r="26" spans="2:16" x14ac:dyDescent="0.25">
      <c r="B26" s="10">
        <v>62</v>
      </c>
      <c r="C26" s="11">
        <v>1</v>
      </c>
      <c r="D26" s="12" t="s">
        <v>14</v>
      </c>
      <c r="E26" s="13">
        <f>C26/64</f>
        <v>1.5625E-2</v>
      </c>
      <c r="F26" s="13">
        <f>B26*E26</f>
        <v>0.96875</v>
      </c>
      <c r="L26" s="8">
        <v>62</v>
      </c>
      <c r="M26" s="17">
        <f>M25+E26</f>
        <v>0.5</v>
      </c>
      <c r="N26" s="17">
        <f>N25+F26</f>
        <v>18.21875</v>
      </c>
      <c r="O26" s="17">
        <f>POWER($F$57*M26-N26,2)/(M26*(1-M26))</f>
        <v>3199.31640625</v>
      </c>
      <c r="P26" s="17">
        <f t="shared" si="0"/>
        <v>3199.31640625</v>
      </c>
    </row>
    <row r="27" spans="2:16" x14ac:dyDescent="0.25">
      <c r="B27" s="10">
        <v>63</v>
      </c>
      <c r="C27" s="11">
        <v>1</v>
      </c>
      <c r="D27" s="12" t="s">
        <v>14</v>
      </c>
      <c r="E27" s="13">
        <f>C27/64</f>
        <v>1.5625E-2</v>
      </c>
      <c r="F27" s="13">
        <f>B27*E27</f>
        <v>0.984375</v>
      </c>
      <c r="L27" s="8">
        <v>63</v>
      </c>
      <c r="M27" s="17">
        <f>M26+E27</f>
        <v>0.515625</v>
      </c>
      <c r="N27" s="17">
        <f>N26+F27</f>
        <v>19.203125</v>
      </c>
      <c r="O27" s="17">
        <f>POWER($F$57*M27-N27,2)/(M27*(1-M27))</f>
        <v>3309.4819159335289</v>
      </c>
      <c r="P27" s="17">
        <f t="shared" si="0"/>
        <v>3309.4819159335289</v>
      </c>
    </row>
    <row r="28" spans="2:16" x14ac:dyDescent="0.25">
      <c r="B28" s="10">
        <v>67</v>
      </c>
      <c r="C28" s="11">
        <v>1</v>
      </c>
      <c r="D28" s="12" t="s">
        <v>14</v>
      </c>
      <c r="E28" s="13">
        <f>C28/64</f>
        <v>1.5625E-2</v>
      </c>
      <c r="F28" s="13">
        <f>B28*E28</f>
        <v>1.046875</v>
      </c>
      <c r="L28" s="8">
        <v>67</v>
      </c>
      <c r="M28" s="17">
        <f>M27+E28</f>
        <v>0.53125</v>
      </c>
      <c r="N28" s="17">
        <f>N27+F28</f>
        <v>20.25</v>
      </c>
      <c r="O28" s="17">
        <f>POWER($F$57*M28-N28,2)/(M28*(1-M28))</f>
        <v>3413.6823529411763</v>
      </c>
      <c r="P28" s="17">
        <f t="shared" si="0"/>
        <v>3413.6823529411763</v>
      </c>
    </row>
    <row r="29" spans="2:16" x14ac:dyDescent="0.25">
      <c r="B29" s="10">
        <v>71</v>
      </c>
      <c r="C29" s="11">
        <v>1</v>
      </c>
      <c r="D29" s="12" t="s">
        <v>14</v>
      </c>
      <c r="E29" s="13">
        <f>C29/64</f>
        <v>1.5625E-2</v>
      </c>
      <c r="F29" s="13">
        <f>B29*E29</f>
        <v>1.109375</v>
      </c>
      <c r="L29" s="8">
        <v>71</v>
      </c>
      <c r="M29" s="17">
        <f>M28+E29</f>
        <v>0.546875</v>
      </c>
      <c r="N29" s="17">
        <f>N28+F29</f>
        <v>21.359375</v>
      </c>
      <c r="O29" s="17">
        <f>POWER($F$57*M29-N29,2)/(M29*(1-M29))</f>
        <v>3511.8660098522168</v>
      </c>
      <c r="P29" s="17">
        <f t="shared" si="0"/>
        <v>3511.8660098522168</v>
      </c>
    </row>
    <row r="30" spans="2:16" x14ac:dyDescent="0.25">
      <c r="B30" s="10">
        <v>73</v>
      </c>
      <c r="C30" s="11">
        <v>1</v>
      </c>
      <c r="D30" s="12" t="s">
        <v>14</v>
      </c>
      <c r="E30" s="13">
        <f>C30/64</f>
        <v>1.5625E-2</v>
      </c>
      <c r="F30" s="13">
        <f>B30*E30</f>
        <v>1.140625</v>
      </c>
      <c r="L30" s="8">
        <v>73</v>
      </c>
      <c r="M30" s="17">
        <f>M29+E30</f>
        <v>0.5625</v>
      </c>
      <c r="N30" s="17">
        <f>N29+F30</f>
        <v>22.5</v>
      </c>
      <c r="O30" s="17">
        <f>POWER($F$57*M30-N30,2)/(M30*(1-M30))</f>
        <v>3611.5714285714284</v>
      </c>
      <c r="P30" s="17">
        <f t="shared" si="0"/>
        <v>3611.5714285714284</v>
      </c>
    </row>
    <row r="31" spans="2:16" x14ac:dyDescent="0.25">
      <c r="B31" s="10">
        <v>75</v>
      </c>
      <c r="C31" s="11">
        <v>1</v>
      </c>
      <c r="D31" s="12" t="s">
        <v>14</v>
      </c>
      <c r="E31" s="13">
        <f>C31/64</f>
        <v>1.5625E-2</v>
      </c>
      <c r="F31" s="13">
        <f>B31*E31</f>
        <v>1.171875</v>
      </c>
      <c r="L31" s="8">
        <v>75</v>
      </c>
      <c r="M31" s="17">
        <f>M30+E31</f>
        <v>0.578125</v>
      </c>
      <c r="N31" s="17">
        <f>N30+F31</f>
        <v>23.671875</v>
      </c>
      <c r="O31" s="17">
        <f>POWER($F$57*M31-N31,2)/(M31*(1-M31))</f>
        <v>3713.1891891891892</v>
      </c>
      <c r="P31" s="17">
        <f t="shared" si="0"/>
        <v>3713.1891891891892</v>
      </c>
    </row>
    <row r="32" spans="2:16" x14ac:dyDescent="0.25">
      <c r="B32" s="10">
        <v>80</v>
      </c>
      <c r="C32" s="11">
        <v>1</v>
      </c>
      <c r="D32" s="12" t="s">
        <v>14</v>
      </c>
      <c r="E32" s="13">
        <f>C32/64</f>
        <v>1.5625E-2</v>
      </c>
      <c r="F32" s="13">
        <f>B32*E32</f>
        <v>1.25</v>
      </c>
      <c r="L32" s="8">
        <v>80</v>
      </c>
      <c r="M32" s="17">
        <f>M31+E32</f>
        <v>0.59375</v>
      </c>
      <c r="N32" s="17">
        <f>N31+F32</f>
        <v>24.921875</v>
      </c>
      <c r="O32" s="17">
        <f>POWER($F$57*M32-N32,2)/(M32*(1-M32))</f>
        <v>3805.3856275303642</v>
      </c>
      <c r="P32" s="17">
        <f t="shared" si="0"/>
        <v>3805.3856275303642</v>
      </c>
    </row>
    <row r="33" spans="2:16" x14ac:dyDescent="0.25">
      <c r="B33" s="10">
        <v>81</v>
      </c>
      <c r="C33" s="11">
        <v>1</v>
      </c>
      <c r="D33" s="12" t="s">
        <v>14</v>
      </c>
      <c r="E33" s="13">
        <f>C33/64</f>
        <v>1.5625E-2</v>
      </c>
      <c r="F33" s="13">
        <f>B33*E33</f>
        <v>1.265625</v>
      </c>
      <c r="L33" s="8">
        <v>81</v>
      </c>
      <c r="M33" s="17">
        <f>M32+E33</f>
        <v>0.609375</v>
      </c>
      <c r="N33" s="17">
        <f>N32+F33</f>
        <v>26.1875</v>
      </c>
      <c r="O33" s="17">
        <f>POWER($F$57*M33-N33,2)/(M33*(1-M33))</f>
        <v>3904.0010256410255</v>
      </c>
      <c r="P33" s="17">
        <f t="shared" si="0"/>
        <v>3904.0010256410255</v>
      </c>
    </row>
    <row r="34" spans="2:16" x14ac:dyDescent="0.25">
      <c r="B34" s="10">
        <v>90</v>
      </c>
      <c r="C34" s="11">
        <v>1</v>
      </c>
      <c r="D34" s="12" t="s">
        <v>14</v>
      </c>
      <c r="E34" s="13">
        <f>C34/64</f>
        <v>1.5625E-2</v>
      </c>
      <c r="F34" s="13">
        <f>B34*E34</f>
        <v>1.40625</v>
      </c>
      <c r="L34" s="8">
        <v>90</v>
      </c>
      <c r="M34" s="17">
        <f>M33+E34</f>
        <v>0.625</v>
      </c>
      <c r="N34" s="17">
        <f>N33+F34</f>
        <v>27.59375</v>
      </c>
      <c r="O34" s="17">
        <f>POWER($F$57*M34-N34,2)/(M34*(1-M34))</f>
        <v>3977.2041666666669</v>
      </c>
      <c r="P34" s="17">
        <f t="shared" si="0"/>
        <v>3977.2041666666669</v>
      </c>
    </row>
    <row r="35" spans="2:16" x14ac:dyDescent="0.25">
      <c r="B35" s="10">
        <v>92</v>
      </c>
      <c r="C35" s="11">
        <v>1</v>
      </c>
      <c r="D35" s="12" t="s">
        <v>14</v>
      </c>
      <c r="E35" s="13">
        <f>C35/64</f>
        <v>1.5625E-2</v>
      </c>
      <c r="F35" s="13">
        <f>B35*E35</f>
        <v>1.4375</v>
      </c>
      <c r="L35" s="8">
        <v>92</v>
      </c>
      <c r="M35" s="17">
        <f>M34+E35</f>
        <v>0.640625</v>
      </c>
      <c r="N35" s="17">
        <f>N34+F35</f>
        <v>29.03125</v>
      </c>
      <c r="O35" s="17">
        <f>POWER($F$57*M35-N35,2)/(M35*(1-M35))</f>
        <v>4053.0487804878048</v>
      </c>
      <c r="P35" s="17">
        <f t="shared" si="0"/>
        <v>4053.0487804878048</v>
      </c>
    </row>
    <row r="36" spans="2:16" x14ac:dyDescent="0.25">
      <c r="B36" s="10">
        <v>107</v>
      </c>
      <c r="C36" s="11">
        <v>1</v>
      </c>
      <c r="D36" s="12" t="s">
        <v>14</v>
      </c>
      <c r="E36" s="13">
        <f>C36/64</f>
        <v>1.5625E-2</v>
      </c>
      <c r="F36" s="13">
        <f>B36*E36</f>
        <v>1.671875</v>
      </c>
      <c r="L36" s="8">
        <v>107</v>
      </c>
      <c r="M36" s="17">
        <f>M35+E36</f>
        <v>0.65625</v>
      </c>
      <c r="N36" s="17">
        <f>N35+F36</f>
        <v>30.703125</v>
      </c>
      <c r="O36" s="17">
        <f>POWER($F$57*M36-N36,2)/(M36*(1-M36))</f>
        <v>4077.3603896103896</v>
      </c>
      <c r="P36" s="17">
        <f t="shared" si="0"/>
        <v>4077.3603896103896</v>
      </c>
    </row>
    <row r="37" spans="2:16" x14ac:dyDescent="0.25">
      <c r="B37" s="10">
        <v>112</v>
      </c>
      <c r="C37" s="11">
        <v>1</v>
      </c>
      <c r="D37" s="12" t="s">
        <v>14</v>
      </c>
      <c r="E37" s="13">
        <f>C37/64</f>
        <v>1.5625E-2</v>
      </c>
      <c r="F37" s="13">
        <f>B37*E37</f>
        <v>1.75</v>
      </c>
      <c r="L37" s="9">
        <v>112</v>
      </c>
      <c r="M37" s="18">
        <f>M36+E37</f>
        <v>0.671875</v>
      </c>
      <c r="N37" s="18">
        <f>N36+F37</f>
        <v>32.453125</v>
      </c>
      <c r="O37" s="18">
        <f>POWER($F$57*M37-N37,2)/(M37*(1-M37))</f>
        <v>4090.9014396456255</v>
      </c>
      <c r="P37" s="18">
        <f t="shared" si="0"/>
        <v>4090.9014396456255</v>
      </c>
    </row>
    <row r="38" spans="2:16" x14ac:dyDescent="0.25">
      <c r="B38" s="10">
        <v>129</v>
      </c>
      <c r="C38" s="11">
        <v>1</v>
      </c>
      <c r="D38" s="12" t="s">
        <v>14</v>
      </c>
      <c r="E38" s="13">
        <f>C38/64</f>
        <v>1.5625E-2</v>
      </c>
      <c r="F38" s="13">
        <f>B38*E38</f>
        <v>2.015625</v>
      </c>
      <c r="L38" s="8">
        <v>129</v>
      </c>
      <c r="M38" s="17">
        <f>M37+E38</f>
        <v>0.6875</v>
      </c>
      <c r="N38" s="17">
        <f>N37+F38</f>
        <v>34.46875</v>
      </c>
      <c r="O38" s="17">
        <f>POWER($F$57*M38-N38,2)/(M38*(1-M38))</f>
        <v>4042.0409090909093</v>
      </c>
      <c r="P38" s="17">
        <f t="shared" si="0"/>
        <v>4042.0409090909093</v>
      </c>
    </row>
    <row r="39" spans="2:16" x14ac:dyDescent="0.25">
      <c r="B39" s="10">
        <v>151</v>
      </c>
      <c r="C39" s="11">
        <v>2</v>
      </c>
      <c r="D39" s="12" t="s">
        <v>15</v>
      </c>
      <c r="E39" s="13">
        <f>C39/64</f>
        <v>3.125E-2</v>
      </c>
      <c r="F39" s="13">
        <f>B39*E39</f>
        <v>4.71875</v>
      </c>
      <c r="L39" s="8">
        <v>151</v>
      </c>
      <c r="M39" s="17">
        <f>M38+E39</f>
        <v>0.71875</v>
      </c>
      <c r="N39" s="17">
        <f>N38+F39</f>
        <v>39.1875</v>
      </c>
      <c r="O39" s="17">
        <f>POWER($F$57*M39-N39,2)/(M39*(1-M39))</f>
        <v>3783.695652173913</v>
      </c>
      <c r="P39" s="17">
        <f t="shared" si="0"/>
        <v>3783.695652173913</v>
      </c>
    </row>
    <row r="40" spans="2:16" x14ac:dyDescent="0.25">
      <c r="B40" s="10">
        <v>160</v>
      </c>
      <c r="C40" s="11">
        <v>1</v>
      </c>
      <c r="D40" s="12" t="s">
        <v>14</v>
      </c>
      <c r="E40" s="13">
        <f>C40/64</f>
        <v>1.5625E-2</v>
      </c>
      <c r="F40" s="13">
        <f>B40*E40</f>
        <v>2.5</v>
      </c>
      <c r="L40" s="8">
        <v>160</v>
      </c>
      <c r="M40" s="17">
        <f>M39+E40</f>
        <v>0.734375</v>
      </c>
      <c r="N40" s="17">
        <f>N39+F40</f>
        <v>41.6875</v>
      </c>
      <c r="O40" s="17">
        <f>POWER($F$57*M40-N40,2)/(M40*(1-M40))</f>
        <v>3629.7984981226532</v>
      </c>
      <c r="P40" s="17">
        <f t="shared" si="0"/>
        <v>3629.7984981226532</v>
      </c>
    </row>
    <row r="41" spans="2:16" x14ac:dyDescent="0.25">
      <c r="B41" s="10">
        <v>162</v>
      </c>
      <c r="C41" s="11">
        <v>2</v>
      </c>
      <c r="D41" s="12" t="s">
        <v>15</v>
      </c>
      <c r="E41" s="13">
        <f>C41/64</f>
        <v>3.125E-2</v>
      </c>
      <c r="F41" s="13">
        <f>B41*E41</f>
        <v>5.0625</v>
      </c>
      <c r="L41" s="8">
        <v>162</v>
      </c>
      <c r="M41" s="17">
        <f>M40+E41</f>
        <v>0.765625</v>
      </c>
      <c r="N41" s="17">
        <f>N40+F41</f>
        <v>46.75</v>
      </c>
      <c r="O41" s="17">
        <f>POWER($F$57*M41-N41,2)/(M41*(1-M41))</f>
        <v>3332.278911564626</v>
      </c>
      <c r="P41" s="17">
        <f t="shared" si="0"/>
        <v>3332.278911564626</v>
      </c>
    </row>
    <row r="42" spans="2:16" x14ac:dyDescent="0.25">
      <c r="B42" s="10">
        <v>167</v>
      </c>
      <c r="C42" s="11">
        <v>1</v>
      </c>
      <c r="D42" s="12" t="s">
        <v>14</v>
      </c>
      <c r="E42" s="13">
        <f>C42/64</f>
        <v>1.5625E-2</v>
      </c>
      <c r="F42" s="13">
        <f>B42*E42</f>
        <v>2.609375</v>
      </c>
      <c r="L42" s="8">
        <v>167</v>
      </c>
      <c r="M42" s="17">
        <f>M41+E42</f>
        <v>0.78125</v>
      </c>
      <c r="N42" s="17">
        <f>N41+F42</f>
        <v>49.359375</v>
      </c>
      <c r="O42" s="17">
        <f>POWER($F$57*M42-N42,2)/(M42*(1-M42))</f>
        <v>3175.83</v>
      </c>
      <c r="P42" s="17">
        <f t="shared" si="0"/>
        <v>3175.83</v>
      </c>
    </row>
    <row r="43" spans="2:16" x14ac:dyDescent="0.25">
      <c r="B43" s="10">
        <v>168</v>
      </c>
      <c r="C43" s="11">
        <v>1</v>
      </c>
      <c r="D43" s="12" t="s">
        <v>14</v>
      </c>
      <c r="E43" s="13">
        <f>C43/64</f>
        <v>1.5625E-2</v>
      </c>
      <c r="F43" s="13">
        <f>B43*E43</f>
        <v>2.625</v>
      </c>
      <c r="L43" s="8">
        <v>168</v>
      </c>
      <c r="M43" s="17">
        <f>M42+E43</f>
        <v>0.796875</v>
      </c>
      <c r="N43" s="17">
        <f>N42+F43</f>
        <v>51.984375</v>
      </c>
      <c r="O43" s="17">
        <f>POWER($F$57*M43-N43,2)/(M43*(1-M43))</f>
        <v>3024.2171945701357</v>
      </c>
      <c r="P43" s="17">
        <f t="shared" si="0"/>
        <v>3024.2171945701357</v>
      </c>
    </row>
    <row r="44" spans="2:16" x14ac:dyDescent="0.25">
      <c r="B44" s="10">
        <v>181</v>
      </c>
      <c r="C44" s="11">
        <v>1</v>
      </c>
      <c r="D44" s="12" t="s">
        <v>14</v>
      </c>
      <c r="E44" s="13">
        <f>C44/64</f>
        <v>1.5625E-2</v>
      </c>
      <c r="F44" s="13">
        <f>B44*E44</f>
        <v>2.828125</v>
      </c>
      <c r="L44" s="8">
        <v>181</v>
      </c>
      <c r="M44" s="17">
        <f>M43+E44</f>
        <v>0.8125</v>
      </c>
      <c r="N44" s="17">
        <f>N43+F44</f>
        <v>54.8125</v>
      </c>
      <c r="O44" s="17">
        <f>POWER($F$57*M44-N44,2)/(M44*(1-M44))</f>
        <v>2826.2564102564102</v>
      </c>
      <c r="P44" s="17">
        <f t="shared" si="0"/>
        <v>2826.2564102564102</v>
      </c>
    </row>
    <row r="45" spans="2:16" x14ac:dyDescent="0.25">
      <c r="B45" s="10">
        <v>184</v>
      </c>
      <c r="C45" s="11">
        <v>1</v>
      </c>
      <c r="D45" s="12" t="s">
        <v>14</v>
      </c>
      <c r="E45" s="13">
        <f>C45/64</f>
        <v>1.5625E-2</v>
      </c>
      <c r="F45" s="13">
        <f>B45*E45</f>
        <v>2.875</v>
      </c>
      <c r="L45" s="8">
        <v>184</v>
      </c>
      <c r="M45" s="17">
        <f>M44+E45</f>
        <v>0.828125</v>
      </c>
      <c r="N45" s="17">
        <f>N44+F45</f>
        <v>57.6875</v>
      </c>
      <c r="O45" s="17">
        <f>POWER($F$57*M45-N45,2)/(M45*(1-M45))</f>
        <v>2624.646655231561</v>
      </c>
      <c r="P45" s="17">
        <f t="shared" si="0"/>
        <v>2624.646655231561</v>
      </c>
    </row>
    <row r="46" spans="2:16" x14ac:dyDescent="0.25">
      <c r="B46" s="10">
        <v>186</v>
      </c>
      <c r="C46" s="11">
        <v>1</v>
      </c>
      <c r="D46" s="12" t="s">
        <v>14</v>
      </c>
      <c r="E46" s="13">
        <f>C46/64</f>
        <v>1.5625E-2</v>
      </c>
      <c r="F46" s="13">
        <f>B46*E46</f>
        <v>2.90625</v>
      </c>
      <c r="L46" s="8">
        <v>186</v>
      </c>
      <c r="M46" s="17">
        <f>M45+E46</f>
        <v>0.84375</v>
      </c>
      <c r="N46" s="17">
        <f>N45+F46</f>
        <v>60.59375</v>
      </c>
      <c r="O46" s="17">
        <f>POWER($F$57*M46-N46,2)/(M46*(1-M46))</f>
        <v>2423.5851851851853</v>
      </c>
      <c r="P46" s="17">
        <f t="shared" si="0"/>
        <v>2423.5851851851853</v>
      </c>
    </row>
    <row r="47" spans="2:16" x14ac:dyDescent="0.25">
      <c r="B47" s="10">
        <v>187</v>
      </c>
      <c r="C47" s="11">
        <v>1</v>
      </c>
      <c r="D47" s="12" t="s">
        <v>14</v>
      </c>
      <c r="E47" s="13">
        <f>C47/64</f>
        <v>1.5625E-2</v>
      </c>
      <c r="F47" s="13">
        <f>B47*E47</f>
        <v>2.921875</v>
      </c>
      <c r="L47" s="8">
        <v>187</v>
      </c>
      <c r="M47" s="17">
        <f>M46+E47</f>
        <v>0.859375</v>
      </c>
      <c r="N47" s="17">
        <f>N46+F47</f>
        <v>63.515625</v>
      </c>
      <c r="O47" s="17">
        <f>POWER($F$57*M47-N47,2)/(M47*(1-M47))</f>
        <v>2227.2727272727275</v>
      </c>
      <c r="P47" s="17">
        <f t="shared" si="0"/>
        <v>2227.2727272727275</v>
      </c>
    </row>
    <row r="48" spans="2:16" x14ac:dyDescent="0.25">
      <c r="B48" s="10">
        <v>191</v>
      </c>
      <c r="C48" s="11">
        <v>1</v>
      </c>
      <c r="D48" s="12" t="s">
        <v>14</v>
      </c>
      <c r="E48" s="13">
        <f>C48/64</f>
        <v>1.5625E-2</v>
      </c>
      <c r="F48" s="13">
        <f>B48*E48</f>
        <v>2.984375</v>
      </c>
      <c r="L48" s="8">
        <v>191</v>
      </c>
      <c r="M48" s="17">
        <f>M47+E48</f>
        <v>0.875</v>
      </c>
      <c r="N48" s="17">
        <f>N47+F48</f>
        <v>66.5</v>
      </c>
      <c r="O48" s="17">
        <f>POWER($F$57*M48-N48,2)/(M48*(1-M48))</f>
        <v>2023</v>
      </c>
      <c r="P48" s="17">
        <f t="shared" si="0"/>
        <v>2023</v>
      </c>
    </row>
    <row r="49" spans="2:16" x14ac:dyDescent="0.25">
      <c r="B49" s="10">
        <v>200</v>
      </c>
      <c r="C49" s="11">
        <v>1</v>
      </c>
      <c r="D49" s="12" t="s">
        <v>14</v>
      </c>
      <c r="E49" s="13">
        <f>C49/64</f>
        <v>1.5625E-2</v>
      </c>
      <c r="F49" s="13">
        <f>B49*E49</f>
        <v>3.125</v>
      </c>
      <c r="L49" s="8">
        <v>200</v>
      </c>
      <c r="M49" s="17">
        <f>M48+E49</f>
        <v>0.890625</v>
      </c>
      <c r="N49" s="17">
        <f>N48+F49</f>
        <v>69.625</v>
      </c>
      <c r="O49" s="17">
        <f>POWER($F$57*M49-N49,2)/(M49*(1-M49))</f>
        <v>1789.5363408521303</v>
      </c>
      <c r="P49" s="17">
        <f>O49</f>
        <v>1789.5363408521303</v>
      </c>
    </row>
    <row r="50" spans="2:16" x14ac:dyDescent="0.25">
      <c r="B50" s="10">
        <v>202</v>
      </c>
      <c r="C50" s="11">
        <v>1</v>
      </c>
      <c r="D50" s="12" t="s">
        <v>14</v>
      </c>
      <c r="E50" s="13">
        <f>C50/64</f>
        <v>1.5625E-2</v>
      </c>
      <c r="F50" s="13">
        <f>B50*E50</f>
        <v>3.15625</v>
      </c>
      <c r="L50" s="8">
        <v>202</v>
      </c>
      <c r="M50" s="17">
        <f>M49+E50</f>
        <v>0.90625</v>
      </c>
      <c r="N50" s="17">
        <f>N49+F50</f>
        <v>72.78125</v>
      </c>
      <c r="O50" s="17">
        <f>POWER($F$57*M50-N50,2)/(M50*(1-M50))</f>
        <v>1556.5977011494253</v>
      </c>
      <c r="P50" s="17">
        <f t="shared" si="0"/>
        <v>1556.5977011494253</v>
      </c>
    </row>
    <row r="51" spans="2:16" x14ac:dyDescent="0.25">
      <c r="B51" s="10">
        <v>207</v>
      </c>
      <c r="C51" s="11">
        <v>1</v>
      </c>
      <c r="D51" s="12" t="s">
        <v>14</v>
      </c>
      <c r="E51" s="13">
        <f>C51/64</f>
        <v>1.5625E-2</v>
      </c>
      <c r="F51" s="13">
        <f>B51*E51</f>
        <v>3.234375</v>
      </c>
      <c r="L51" s="8">
        <v>207</v>
      </c>
      <c r="M51" s="17">
        <f>M50+E51</f>
        <v>0.921875</v>
      </c>
      <c r="N51" s="17">
        <f>N50+F51</f>
        <v>76.015625</v>
      </c>
      <c r="O51" s="17">
        <f>POWER($F$57*M51-N51,2)/(M51*(1-M51))</f>
        <v>1311.4711864406779</v>
      </c>
      <c r="P51" s="17">
        <f t="shared" si="0"/>
        <v>1311.4711864406779</v>
      </c>
    </row>
    <row r="52" spans="2:16" x14ac:dyDescent="0.25">
      <c r="B52" s="10">
        <v>212</v>
      </c>
      <c r="C52" s="11">
        <v>1</v>
      </c>
      <c r="D52" s="12" t="s">
        <v>14</v>
      </c>
      <c r="E52" s="13">
        <f>C52/64</f>
        <v>1.5625E-2</v>
      </c>
      <c r="F52" s="13">
        <f>B52*E52</f>
        <v>3.3125</v>
      </c>
      <c r="L52" s="8">
        <v>212</v>
      </c>
      <c r="M52" s="17">
        <f>M51+E52</f>
        <v>0.9375</v>
      </c>
      <c r="N52" s="17">
        <f>N51+F52</f>
        <v>79.328125</v>
      </c>
      <c r="O52" s="17">
        <f>POWER($F$57*M52-N52,2)/(M52*(1-M52))</f>
        <v>1054.2041666666667</v>
      </c>
      <c r="P52" s="17">
        <f t="shared" si="0"/>
        <v>1054.2041666666667</v>
      </c>
    </row>
    <row r="53" spans="2:16" x14ac:dyDescent="0.25">
      <c r="B53" s="10">
        <v>214</v>
      </c>
      <c r="C53" s="11">
        <v>1</v>
      </c>
      <c r="D53" s="12" t="s">
        <v>14</v>
      </c>
      <c r="E53" s="13">
        <f>C53/64</f>
        <v>1.5625E-2</v>
      </c>
      <c r="F53" s="13">
        <f>B53*E53</f>
        <v>3.34375</v>
      </c>
      <c r="L53" s="8">
        <v>214</v>
      </c>
      <c r="M53" s="17">
        <f>M52+E53</f>
        <v>0.953125</v>
      </c>
      <c r="N53" s="17">
        <f>N52+F53</f>
        <v>82.671875</v>
      </c>
      <c r="O53" s="17">
        <f>POWER($F$57*M53-N53,2)/(M53*(1-M53))</f>
        <v>797.39890710382508</v>
      </c>
      <c r="P53" s="17">
        <f t="shared" si="0"/>
        <v>797.39890710382508</v>
      </c>
    </row>
    <row r="54" spans="2:16" x14ac:dyDescent="0.25">
      <c r="B54" s="10">
        <v>215</v>
      </c>
      <c r="C54" s="11">
        <v>1</v>
      </c>
      <c r="D54" s="12" t="s">
        <v>14</v>
      </c>
      <c r="E54" s="13">
        <f>C54/64</f>
        <v>1.5625E-2</v>
      </c>
      <c r="F54" s="13">
        <f>B54*E54</f>
        <v>3.359375</v>
      </c>
      <c r="L54" s="8">
        <v>215</v>
      </c>
      <c r="M54" s="17">
        <f>M53+E54</f>
        <v>0.96875</v>
      </c>
      <c r="N54" s="17">
        <f>N53+F54</f>
        <v>86.03125</v>
      </c>
      <c r="O54" s="17">
        <f>POWER($F$57*M54-N54,2)/(M54*(1-M54))</f>
        <v>545.16129032258061</v>
      </c>
      <c r="P54" s="17">
        <f t="shared" si="0"/>
        <v>545.16129032258061</v>
      </c>
    </row>
    <row r="55" spans="2:16" x14ac:dyDescent="0.25">
      <c r="B55" s="10">
        <v>219</v>
      </c>
      <c r="C55" s="11">
        <v>1</v>
      </c>
      <c r="D55" s="12" t="s">
        <v>14</v>
      </c>
      <c r="E55" s="13">
        <f>C55/64</f>
        <v>1.5625E-2</v>
      </c>
      <c r="F55" s="13">
        <f>B55*E55</f>
        <v>3.421875</v>
      </c>
      <c r="L55" s="8">
        <v>219</v>
      </c>
      <c r="M55" s="17">
        <f>M54+E55</f>
        <v>0.984375</v>
      </c>
      <c r="N55" s="17">
        <f>N54+F55</f>
        <v>89.453125</v>
      </c>
      <c r="O55" s="17">
        <f>POWER($F$57*M55-N55,2)/(M55*(1-M55))</f>
        <v>285.01587301587301</v>
      </c>
      <c r="P55" s="17">
        <f t="shared" si="0"/>
        <v>285.01587301587301</v>
      </c>
    </row>
    <row r="56" spans="2:16" x14ac:dyDescent="0.25">
      <c r="B56" s="10">
        <v>227</v>
      </c>
      <c r="C56" s="11">
        <v>1</v>
      </c>
      <c r="D56" s="12" t="s">
        <v>14</v>
      </c>
      <c r="E56" s="13">
        <f>C56/64</f>
        <v>1.5625E-2</v>
      </c>
      <c r="F56" s="13">
        <f>B56*E56</f>
        <v>3.546875</v>
      </c>
      <c r="L56" s="8">
        <v>227</v>
      </c>
      <c r="M56" s="17">
        <f>M55+E56</f>
        <v>1</v>
      </c>
      <c r="N56" s="17">
        <f>N55+F56</f>
        <v>93</v>
      </c>
      <c r="O56" s="17">
        <v>0</v>
      </c>
      <c r="P56" s="17">
        <f t="shared" si="0"/>
        <v>0</v>
      </c>
    </row>
    <row r="57" spans="2:16" x14ac:dyDescent="0.25">
      <c r="B57" s="23" t="s">
        <v>16</v>
      </c>
      <c r="C57" s="24"/>
      <c r="D57" s="24"/>
      <c r="E57" s="25"/>
      <c r="F57" s="13">
        <f>SUM(F4:F56)</f>
        <v>93</v>
      </c>
    </row>
    <row r="59" spans="2:16" x14ac:dyDescent="0.25">
      <c r="P59">
        <f>MAX(O4:O55)</f>
        <v>4090.9014396456255</v>
      </c>
    </row>
  </sheetData>
  <mergeCells count="1">
    <mergeCell ref="B57:E5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8B12-2A4E-440C-BD8A-D7E14D8DDAC3}">
  <dimension ref="E2:W10"/>
  <sheetViews>
    <sheetView workbookViewId="0">
      <selection activeCell="N14" sqref="N14"/>
    </sheetView>
  </sheetViews>
  <sheetFormatPr defaultRowHeight="15" x14ac:dyDescent="0.25"/>
  <cols>
    <col min="5" max="12" width="5.7109375" customWidth="1"/>
  </cols>
  <sheetData>
    <row r="2" spans="5:23" ht="15.75" thickBot="1" x14ac:dyDescent="0.3"/>
    <row r="3" spans="5:23" ht="15.75" thickBot="1" x14ac:dyDescent="0.3"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P3" s="19">
        <v>56</v>
      </c>
      <c r="Q3" s="20">
        <v>47</v>
      </c>
      <c r="R3" s="20">
        <v>60</v>
      </c>
      <c r="S3" s="20">
        <v>73</v>
      </c>
      <c r="T3" s="20">
        <v>81</v>
      </c>
      <c r="U3" s="20">
        <v>62</v>
      </c>
      <c r="V3" s="20">
        <v>30</v>
      </c>
      <c r="W3" s="20">
        <v>39</v>
      </c>
    </row>
    <row r="4" spans="5:23" ht="15.75" thickBot="1" x14ac:dyDescent="0.3"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P4" s="21">
        <v>48</v>
      </c>
      <c r="Q4" s="22">
        <v>60</v>
      </c>
      <c r="R4" s="22">
        <v>129</v>
      </c>
      <c r="S4" s="22">
        <v>151</v>
      </c>
      <c r="T4" s="22">
        <v>151</v>
      </c>
      <c r="U4" s="22">
        <v>112</v>
      </c>
      <c r="V4" s="22">
        <v>26</v>
      </c>
      <c r="W4" s="22">
        <v>21</v>
      </c>
    </row>
    <row r="5" spans="5:23" ht="15.75" thickBot="1" x14ac:dyDescent="0.3"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P5" s="21">
        <v>40</v>
      </c>
      <c r="Q5" s="22">
        <v>63</v>
      </c>
      <c r="R5" s="22">
        <v>186</v>
      </c>
      <c r="S5" s="22">
        <v>215</v>
      </c>
      <c r="T5" s="22">
        <v>212</v>
      </c>
      <c r="U5" s="22">
        <v>168</v>
      </c>
      <c r="V5" s="22">
        <v>36</v>
      </c>
      <c r="W5" s="22">
        <v>28</v>
      </c>
    </row>
    <row r="6" spans="5:23" ht="15.75" thickBot="1" x14ac:dyDescent="0.3"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P6" s="21">
        <v>52</v>
      </c>
      <c r="Q6" s="22">
        <v>92</v>
      </c>
      <c r="R6" s="22">
        <v>214</v>
      </c>
      <c r="S6" s="22">
        <v>187</v>
      </c>
      <c r="T6" s="22">
        <v>181</v>
      </c>
      <c r="U6" s="22">
        <v>184</v>
      </c>
      <c r="V6" s="22">
        <v>46</v>
      </c>
      <c r="W6" s="22">
        <v>16</v>
      </c>
    </row>
    <row r="7" spans="5:23" ht="15.75" thickBot="1" x14ac:dyDescent="0.3"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P7" s="21">
        <v>34</v>
      </c>
      <c r="Q7" s="22">
        <v>90</v>
      </c>
      <c r="R7" s="22">
        <v>200</v>
      </c>
      <c r="S7" s="22">
        <v>160</v>
      </c>
      <c r="T7" s="22">
        <v>162</v>
      </c>
      <c r="U7" s="22">
        <v>191</v>
      </c>
      <c r="V7" s="22">
        <v>67</v>
      </c>
      <c r="W7" s="22">
        <v>19</v>
      </c>
    </row>
    <row r="8" spans="5:23" ht="15.75" thickBot="1" x14ac:dyDescent="0.3"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P8" s="21">
        <v>29</v>
      </c>
      <c r="Q8" s="22">
        <v>52</v>
      </c>
      <c r="R8" s="22">
        <v>162</v>
      </c>
      <c r="S8" s="22">
        <v>219</v>
      </c>
      <c r="T8" s="22">
        <v>227</v>
      </c>
      <c r="U8" s="22">
        <v>167</v>
      </c>
      <c r="V8" s="22">
        <v>47</v>
      </c>
      <c r="W8" s="22">
        <v>34</v>
      </c>
    </row>
    <row r="9" spans="5:23" ht="15.75" thickBot="1" x14ac:dyDescent="0.3"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P9" s="21">
        <v>53</v>
      </c>
      <c r="Q9" s="22">
        <v>44</v>
      </c>
      <c r="R9" s="22">
        <v>107</v>
      </c>
      <c r="S9" s="22">
        <v>207</v>
      </c>
      <c r="T9" s="22">
        <v>202</v>
      </c>
      <c r="U9" s="22">
        <v>80</v>
      </c>
      <c r="V9" s="22">
        <v>1</v>
      </c>
      <c r="W9" s="22">
        <v>21</v>
      </c>
    </row>
    <row r="10" spans="5:23" ht="15.75" thickBot="1" x14ac:dyDescent="0.3"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P10" s="21">
        <v>27</v>
      </c>
      <c r="Q10" s="22">
        <v>39</v>
      </c>
      <c r="R10" s="22">
        <v>36</v>
      </c>
      <c r="S10" s="22">
        <v>75</v>
      </c>
      <c r="T10" s="22">
        <v>71</v>
      </c>
      <c r="U10" s="22">
        <v>16</v>
      </c>
      <c r="V10" s="22">
        <v>18</v>
      </c>
      <c r="W10" s="2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2021-01-10T08:39:02Z</dcterms:created>
  <dcterms:modified xsi:type="dcterms:W3CDTF">2021-01-16T21:19:13Z</dcterms:modified>
</cp:coreProperties>
</file>