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ck Count" sheetId="1" r:id="rId4"/>
  </sheets>
  <externalReferences>
    <externalReference r:id="rId5"/>
  </externalReferences>
  <definedNames/>
  <calcPr/>
  <extLst>
    <ext uri="GoogleSheetsCustomDataVersion1">
      <go:sheetsCustomData xmlns:go="http://customooxmlschemas.google.com/" r:id="rId6" roundtripDataSignature="AMtx7mhQO/PJeSQByVAnxBU+shMECtyeF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43">
      <text>
        <t xml:space="preserve">======
ID#AAAAX2wXTso
Bibit Santosa    (2022-04-07 06:25:52)
1 unit type 54/72</t>
      </text>
    </comment>
    <comment authorId="0" ref="F41">
      <text>
        <t xml:space="preserve">======
ID#AAAAX2wXTsw
Bibit Santosa    (2022-04-07 06:25:52)
jembatan + land clearing</t>
      </text>
    </comment>
    <comment authorId="0" ref="D45">
      <text>
        <t xml:space="preserve">======
ID#AAAAX2wXTsI
Bibit Santosa    (2022-04-07 06:25:52)
Uang yang dibutuhkan dari kadal buntung</t>
      </text>
    </comment>
  </commentList>
  <extLst>
    <ext uri="GoogleSheetsCustomDataVersion1">
      <go:sheetsCustomData xmlns:go="http://customooxmlschemas.google.com/" r:id="rId1" roundtripDataSignature="AMtx7mjuQknhOJhAMSmP0Pcfq+r03McxMw=="/>
    </ext>
  </extLst>
</comments>
</file>

<file path=xl/sharedStrings.xml><?xml version="1.0" encoding="utf-8"?>
<sst xmlns="http://schemas.openxmlformats.org/spreadsheetml/2006/main" count="203" uniqueCount="137">
  <si>
    <t>QUICK COUNT KELAYAKAN PROYEK</t>
  </si>
  <si>
    <t>Nama Proyek</t>
  </si>
  <si>
    <t xml:space="preserve"> </t>
  </si>
  <si>
    <t>Lokasi</t>
  </si>
  <si>
    <t>Cikarang</t>
  </si>
  <si>
    <t>Kota</t>
  </si>
  <si>
    <t>DATA LAHAN, BANGUNAN &amp; LAINNYA</t>
  </si>
  <si>
    <t>HARGA JUAL MANUAL</t>
  </si>
  <si>
    <t>a</t>
  </si>
  <si>
    <t>Luas Lahan (Brutto)</t>
  </si>
  <si>
    <t>m2</t>
  </si>
  <si>
    <t>TYPE BANGUNAN</t>
  </si>
  <si>
    <t>Efektivitas Lahan</t>
  </si>
  <si>
    <t>%</t>
  </si>
  <si>
    <t>LUAS KAVLING</t>
  </si>
  <si>
    <t>Luas Lahan (Netto)</t>
  </si>
  <si>
    <t>HARGA BANGUNAN</t>
  </si>
  <si>
    <t>sub total a</t>
  </si>
  <si>
    <t>Harga Lahan Brutto per m2</t>
  </si>
  <si>
    <t>Rp/m2</t>
  </si>
  <si>
    <t>b</t>
  </si>
  <si>
    <t>HARGA TANAH</t>
  </si>
  <si>
    <t>sub total b</t>
  </si>
  <si>
    <t>Harga Lahan Netto per m2</t>
  </si>
  <si>
    <t>c</t>
  </si>
  <si>
    <t>LAIN LAIN</t>
  </si>
  <si>
    <t>sub total c</t>
  </si>
  <si>
    <t>Nilai Lahan keseluruhan</t>
  </si>
  <si>
    <t>Rp</t>
  </si>
  <si>
    <t>TOTAL  (a + b + c)</t>
  </si>
  <si>
    <t>sub total (a + b + c)</t>
  </si>
  <si>
    <t>Durasi Proyek</t>
  </si>
  <si>
    <t>Tahun</t>
  </si>
  <si>
    <t>d</t>
  </si>
  <si>
    <t>up to 5% GIMMICK</t>
  </si>
  <si>
    <t>sub total d</t>
  </si>
  <si>
    <t>Asumsi Luas Bangunan</t>
  </si>
  <si>
    <t>e</t>
  </si>
  <si>
    <r>
      <rPr>
        <rFont val="Arimo"/>
        <color rgb="FF000000"/>
        <sz val="12.0"/>
      </rPr>
      <t xml:space="preserve">Up 5% PPH Final </t>
    </r>
    <r>
      <rPr>
        <rFont val="Arial Unicode MS"/>
        <color rgb="FFFF0000"/>
        <sz val="12.0"/>
      </rPr>
      <t>(dibayar real 3%)</t>
    </r>
  </si>
  <si>
    <t>sub total e</t>
  </si>
  <si>
    <t>Harga Satuan</t>
  </si>
  <si>
    <t>GRAND TOTAL</t>
  </si>
  <si>
    <t>sub total ( c + d + e)</t>
  </si>
  <si>
    <t>Harga Borongan 1 unit</t>
  </si>
  <si>
    <t>Rp/unit</t>
  </si>
  <si>
    <r>
      <rPr>
        <rFont val="Arimo"/>
        <color rgb="FF000000"/>
        <sz val="12.0"/>
      </rPr>
      <t xml:space="preserve">PPN 10% </t>
    </r>
    <r>
      <rPr>
        <rFont val="Arial Unicode MS"/>
        <color rgb="FFFF0000"/>
        <sz val="9.0"/>
      </rPr>
      <t>(dibayar real 5%)</t>
    </r>
  </si>
  <si>
    <t>Rata-rata Luas 1 unit Kavling</t>
  </si>
  <si>
    <t>HARGA + PPN 10%</t>
  </si>
  <si>
    <t xml:space="preserve">Jumlah Unit </t>
  </si>
  <si>
    <t>unit rumah</t>
  </si>
  <si>
    <t>pembulatan</t>
  </si>
  <si>
    <t>KOMPETITOR</t>
  </si>
  <si>
    <t>36/72</t>
  </si>
  <si>
    <t>Tipe</t>
  </si>
  <si>
    <t>Asumsi Biaya Lain-lain</t>
  </si>
  <si>
    <t xml:space="preserve">HARGA </t>
  </si>
  <si>
    <t>Pola Pembayaran Tanah</t>
  </si>
  <si>
    <t>SELISIH HARGA KITA TERHADAP KOMPETITOR</t>
  </si>
  <si>
    <t>KITA LEBIH murah</t>
  </si>
  <si>
    <t>HPT &amp; LABA</t>
  </si>
  <si>
    <t>A</t>
  </si>
  <si>
    <t>BIAYA PEROLEHAN LAHAN</t>
  </si>
  <si>
    <t>B</t>
  </si>
  <si>
    <t>BIAYA PERIJINAN</t>
  </si>
  <si>
    <t>OMSET</t>
  </si>
  <si>
    <t>C</t>
  </si>
  <si>
    <t>BIAYA PEMATANGAN LAHAN</t>
  </si>
  <si>
    <t>F</t>
  </si>
  <si>
    <t>OMSET BANGUNAN</t>
  </si>
  <si>
    <t>D</t>
  </si>
  <si>
    <t>BIAYA DIBAYAR DIMUKA (OHC)</t>
  </si>
  <si>
    <t>G</t>
  </si>
  <si>
    <t>OMSET TANAH</t>
  </si>
  <si>
    <t>H</t>
  </si>
  <si>
    <t>OMSET LAIN LAIN</t>
  </si>
  <si>
    <t>HARGA POKOK TANAH (HPT)</t>
  </si>
  <si>
    <t>TOTAL OMSET</t>
  </si>
  <si>
    <t>TARGET LABA</t>
  </si>
  <si>
    <t>HARGA JUAL TANAH</t>
  </si>
  <si>
    <t>HPP RUMAH</t>
  </si>
  <si>
    <t>MODAL KERJA</t>
  </si>
  <si>
    <t>CHECK AND BALANCE</t>
  </si>
  <si>
    <t>I</t>
  </si>
  <si>
    <t>PEMBELIAN LAHAN</t>
  </si>
  <si>
    <t>x harga tanah</t>
  </si>
  <si>
    <t xml:space="preserve">TARGET LABA </t>
  </si>
  <si>
    <t>II</t>
  </si>
  <si>
    <t>FEE MEDIATOR</t>
  </si>
  <si>
    <t>III</t>
  </si>
  <si>
    <t>x total biaya perijinan</t>
  </si>
  <si>
    <t>TARGET LABA MIN 20% DARI TOTAL OMSET</t>
  </si>
  <si>
    <t>IV</t>
  </si>
  <si>
    <t>x total biaya pematangan lahan</t>
  </si>
  <si>
    <t>TOTAL OHC</t>
  </si>
  <si>
    <t>V</t>
  </si>
  <si>
    <t>x total OHC</t>
  </si>
  <si>
    <t>VI</t>
  </si>
  <si>
    <t>BIAYA BANGUNAN</t>
  </si>
  <si>
    <t>unit rumah contoh</t>
  </si>
  <si>
    <t>BIAYA OHC MAX 7% DARI TOTAL OMSET</t>
  </si>
  <si>
    <t>HARGA PEROLEHAN</t>
  </si>
  <si>
    <t>TOTAL INVESTASI (MODAL KERJA)</t>
  </si>
  <si>
    <t>HARGA JUAL</t>
  </si>
  <si>
    <t>HARGA JUAL TANAH MIN 4X DARI HARGA PEROLEHAN</t>
  </si>
  <si>
    <t>EXECUTIVE SUMMARY</t>
  </si>
  <si>
    <t>ANALISA KELAYAKAN FINANSIAL</t>
  </si>
  <si>
    <t>A. RENCANA PENERIMAAN</t>
  </si>
  <si>
    <t>RETURN</t>
  </si>
  <si>
    <t>Penjualan Rumah</t>
  </si>
  <si>
    <t>INVESTMENT</t>
  </si>
  <si>
    <t xml:space="preserve">Penerimaan Kelebihan Tanah </t>
  </si>
  <si>
    <t>RETURN ON INVESTMENT (ROI)</t>
  </si>
  <si>
    <t>pertahun</t>
  </si>
  <si>
    <t>TITIPAN GIMMICK</t>
  </si>
  <si>
    <t>SHARE COMPOSITION</t>
  </si>
  <si>
    <t>TITIPAN PPH FINAL</t>
  </si>
  <si>
    <t>SHARE INVESTASI</t>
  </si>
  <si>
    <t>VALUE</t>
  </si>
  <si>
    <t>TOTAL PENERIMAAN</t>
  </si>
  <si>
    <t>OPR</t>
  </si>
  <si>
    <t>INV</t>
  </si>
  <si>
    <t>B. RENCANA PENGELUARAN</t>
  </si>
  <si>
    <t>(termasuk fee perantara, pajak dll)</t>
  </si>
  <si>
    <t>SHARE PROFIT</t>
  </si>
  <si>
    <t>(di kantor Pemda dan BPN)</t>
  </si>
  <si>
    <t>(infrastruktur, utilitas, fasos/fasum, dll)</t>
  </si>
  <si>
    <t>VII</t>
  </si>
  <si>
    <t>BIAYA LAIN LAIN</t>
  </si>
  <si>
    <t>VIII</t>
  </si>
  <si>
    <t>PENGEMBALIAN TITIPAN</t>
  </si>
  <si>
    <t>VIII.1. Titipan Gimmick</t>
  </si>
  <si>
    <t>VIII.2. Titipan PPH Final</t>
  </si>
  <si>
    <t>TOTAL PENGELUARAN</t>
  </si>
  <si>
    <t>C.</t>
  </si>
  <si>
    <t>LABA TOTAL (After Tax)</t>
  </si>
  <si>
    <t>LABA UNTUK PEMILIK TANAH</t>
  </si>
  <si>
    <t>LABA UNTUK DEVELOPER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</si>
</sst>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&quot; &quot;#,##0&quot; &quot;;&quot; (&quot;#,##0&quot;)&quot;;&quot; - &quot;;&quot; &quot;@&quot; &quot;"/>
    <numFmt numFmtId="165" formatCode="&quot; &quot;#,##0.00&quot; &quot;;&quot; (&quot;#,##0.00&quot;)&quot;;&quot; - &quot;;&quot; &quot;@&quot; &quot;"/>
    <numFmt numFmtId="166" formatCode="_(* #,##0_);_(* \(#,##0\);_(* &quot;-&quot;_);_(@_)"/>
    <numFmt numFmtId="167" formatCode="&quot; &quot;#,##0&quot; &quot;;&quot; (&quot;#,##0&quot;)&quot;;&quot; -&quot;00&quot; &quot;;&quot; &quot;@&quot; &quot;"/>
    <numFmt numFmtId="168" formatCode="&quot; &quot;#,##0.00&quot; &quot;;&quot; (&quot;#,##0.00&quot;)&quot;;&quot; -&quot;00&quot; &quot;;&quot; &quot;@&quot; &quot;"/>
    <numFmt numFmtId="169" formatCode="&quot; &quot;#,##0.00&quot; &quot;;&quot; (&quot;#,##0.00&quot;)&quot;;&quot; -&quot;00.00&quot; &quot;;&quot; &quot;@&quot; &quot;"/>
    <numFmt numFmtId="170" formatCode="0.0%"/>
  </numFmts>
  <fonts count="34">
    <font>
      <sz val="11.0"/>
      <color theme="1"/>
      <name val="Calibri"/>
      <scheme val="minor"/>
    </font>
    <font>
      <b/>
      <sz val="28.0"/>
      <color rgb="FF000000"/>
      <name val="Arimo"/>
    </font>
    <font/>
    <font>
      <sz val="11.0"/>
      <color theme="1"/>
      <name val="Arimo"/>
    </font>
    <font>
      <b/>
      <sz val="12.0"/>
      <color rgb="FF000000"/>
      <name val="Arimo"/>
    </font>
    <font>
      <b/>
      <sz val="12.0"/>
      <color rgb="FFFF0000"/>
      <name val="Arimo"/>
    </font>
    <font>
      <b/>
      <sz val="16.0"/>
      <color theme="1"/>
      <name val="Arimo"/>
    </font>
    <font>
      <b/>
      <sz val="14.0"/>
      <color theme="1"/>
      <name val="Arimo"/>
    </font>
    <font>
      <b/>
      <sz val="16.0"/>
      <color rgb="FF002060"/>
      <name val="Arimo"/>
    </font>
    <font>
      <sz val="12.0"/>
      <color rgb="FF000000"/>
      <name val="Arimo"/>
    </font>
    <font>
      <sz val="12.0"/>
      <color rgb="FFFF0000"/>
      <name val="Arimo"/>
    </font>
    <font>
      <i/>
      <sz val="11.0"/>
      <color rgb="FF000000"/>
      <name val="Arimo"/>
    </font>
    <font>
      <sz val="11.0"/>
      <color rgb="FF000000"/>
      <name val="Arimo"/>
    </font>
    <font>
      <sz val="11.0"/>
      <color theme="1"/>
      <name val="Calibri"/>
    </font>
    <font>
      <i/>
      <sz val="10.0"/>
      <color rgb="FF000000"/>
      <name val="Arimo"/>
    </font>
    <font>
      <b/>
      <sz val="16.0"/>
      <color rgb="FF000000"/>
      <name val="Arimo"/>
    </font>
    <font>
      <i/>
      <sz val="11.0"/>
      <color theme="1"/>
      <name val="Arimo"/>
    </font>
    <font>
      <sz val="14.0"/>
      <color theme="1"/>
      <name val="Arimo"/>
    </font>
    <font>
      <sz val="12.0"/>
      <color theme="1"/>
      <name val="Arimo"/>
    </font>
    <font>
      <i/>
      <sz val="9.0"/>
      <color theme="1"/>
      <name val="Arimo"/>
    </font>
    <font>
      <i/>
      <sz val="9.0"/>
      <color rgb="FF000000"/>
      <name val="Arimo"/>
    </font>
    <font>
      <b/>
      <sz val="11.0"/>
      <color rgb="FFFF0000"/>
      <name val="Arimo"/>
    </font>
    <font>
      <b/>
      <i/>
      <sz val="10.0"/>
      <color rgb="FF000000"/>
      <name val="Arimo"/>
    </font>
    <font>
      <sz val="12.0"/>
      <color rgb="FF002060"/>
      <name val="Arimo"/>
    </font>
    <font>
      <b/>
      <sz val="14.0"/>
      <color rgb="FF002060"/>
      <name val="Arimo"/>
    </font>
    <font>
      <b/>
      <sz val="14.0"/>
      <color rgb="FFFF0000"/>
      <name val="Arimo"/>
    </font>
    <font>
      <b/>
      <sz val="12.0"/>
      <color theme="0"/>
      <name val="Arimo"/>
    </font>
    <font>
      <sz val="16.0"/>
      <color theme="1"/>
      <name val="Arimo"/>
    </font>
    <font>
      <i/>
      <sz val="11.0"/>
      <color rgb="FFFF0000"/>
      <name val="Arimo"/>
    </font>
    <font>
      <b/>
      <sz val="10.0"/>
      <color rgb="FFFF0000"/>
      <name val="Arimo"/>
    </font>
    <font>
      <b/>
      <sz val="10.0"/>
      <color rgb="FF0070C0"/>
      <name val="Arimo"/>
    </font>
    <font>
      <b/>
      <sz val="10.0"/>
      <color rgb="FFC00000"/>
      <name val="Arimo"/>
    </font>
    <font>
      <b/>
      <sz val="14.0"/>
      <color rgb="FF000000"/>
      <name val="Arimo"/>
    </font>
    <font>
      <b/>
      <i/>
      <sz val="11.0"/>
      <color rgb="FF000000"/>
      <name val="Arimo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</fills>
  <borders count="53">
    <border/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top/>
      <bottom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20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left"/>
    </xf>
    <xf borderId="0" fillId="0" fontId="4" numFmtId="0" xfId="0" applyFont="1"/>
    <xf borderId="4" fillId="0" fontId="4" numFmtId="0" xfId="0" applyAlignment="1" applyBorder="1" applyFont="1">
      <alignment horizontal="left"/>
    </xf>
    <xf borderId="5" fillId="0" fontId="4" numFmtId="0" xfId="0" applyBorder="1" applyFont="1"/>
    <xf borderId="6" fillId="0" fontId="4" numFmtId="0" xfId="0" applyAlignment="1" applyBorder="1" applyFont="1">
      <alignment horizontal="left"/>
    </xf>
    <xf borderId="7" fillId="0" fontId="2" numFmtId="0" xfId="0" applyBorder="1" applyFont="1"/>
    <xf borderId="0" fillId="0" fontId="5" numFmtId="0" xfId="0" applyFont="1"/>
    <xf borderId="8" fillId="0" fontId="4" numFmtId="0" xfId="0" applyAlignment="1" applyBorder="1" applyFont="1">
      <alignment horizontal="left"/>
    </xf>
    <xf borderId="9" fillId="0" fontId="2" numFmtId="0" xfId="0" applyBorder="1" applyFont="1"/>
    <xf borderId="10" fillId="0" fontId="4" numFmtId="0" xfId="0" applyAlignment="1" applyBorder="1" applyFont="1">
      <alignment horizontal="left"/>
    </xf>
    <xf borderId="11" fillId="0" fontId="2" numFmtId="0" xfId="0" applyBorder="1" applyFont="1"/>
    <xf borderId="12" fillId="0" fontId="4" numFmtId="0" xfId="0" applyAlignment="1" applyBorder="1" applyFont="1">
      <alignment horizontal="left"/>
    </xf>
    <xf borderId="13" fillId="0" fontId="2" numFmtId="0" xfId="0" applyBorder="1" applyFont="1"/>
    <xf borderId="14" fillId="0" fontId="4" numFmtId="0" xfId="0" applyAlignment="1" applyBorder="1" applyFont="1">
      <alignment horizontal="left"/>
    </xf>
    <xf borderId="15" fillId="0" fontId="2" numFmtId="0" xfId="0" applyBorder="1" applyFont="1"/>
    <xf borderId="0" fillId="0" fontId="4" numFmtId="0" xfId="0" applyAlignment="1" applyFont="1">
      <alignment horizontal="left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horizontal="left"/>
    </xf>
    <xf borderId="0" fillId="0" fontId="6" numFmtId="0" xfId="0" applyFont="1"/>
    <xf borderId="0" fillId="0" fontId="7" numFmtId="0" xfId="0" applyAlignment="1" applyFont="1">
      <alignment horizontal="center" vertical="center"/>
    </xf>
    <xf borderId="0" fillId="0" fontId="7" numFmtId="0" xfId="0" applyFont="1"/>
    <xf borderId="0" fillId="0" fontId="8" numFmtId="0" xfId="0" applyAlignment="1" applyFont="1">
      <alignment horizontal="center" vertical="center"/>
    </xf>
    <xf borderId="0" fillId="0" fontId="8" numFmtId="0" xfId="0" applyFont="1"/>
    <xf borderId="0" fillId="0" fontId="9" numFmtId="0" xfId="0" applyAlignment="1" applyFont="1">
      <alignment horizontal="center" vertical="center"/>
    </xf>
    <xf borderId="4" fillId="0" fontId="9" numFmtId="0" xfId="0" applyAlignment="1" applyBorder="1" applyFont="1">
      <alignment horizontal="center"/>
    </xf>
    <xf borderId="5" fillId="0" fontId="9" numFmtId="0" xfId="0" applyBorder="1" applyFont="1"/>
    <xf borderId="16" fillId="0" fontId="10" numFmtId="164" xfId="0" applyBorder="1" applyFont="1" applyNumberFormat="1"/>
    <xf borderId="0" fillId="0" fontId="11" numFmtId="0" xfId="0" applyFont="1"/>
    <xf borderId="0" fillId="0" fontId="9" numFmtId="0" xfId="0" applyFont="1"/>
    <xf borderId="4" fillId="0" fontId="9" numFmtId="0" xfId="0" applyBorder="1" applyFont="1"/>
    <xf borderId="16" fillId="0" fontId="10" numFmtId="164" xfId="0" applyAlignment="1" applyBorder="1" applyFont="1" applyNumberFormat="1">
      <alignment horizontal="center" vertical="center"/>
    </xf>
    <xf borderId="0" fillId="0" fontId="11" numFmtId="0" xfId="0" applyAlignment="1" applyFont="1">
      <alignment horizontal="center" vertical="center"/>
    </xf>
    <xf borderId="17" fillId="0" fontId="9" numFmtId="0" xfId="0" applyAlignment="1" applyBorder="1" applyFont="1">
      <alignment horizontal="center"/>
    </xf>
    <xf borderId="18" fillId="0" fontId="9" numFmtId="0" xfId="0" applyBorder="1" applyFont="1"/>
    <xf borderId="19" fillId="0" fontId="10" numFmtId="165" xfId="0" applyBorder="1" applyFont="1" applyNumberFormat="1"/>
    <xf borderId="0" fillId="0" fontId="9" numFmtId="164" xfId="0" applyFont="1" applyNumberFormat="1"/>
    <xf borderId="17" fillId="0" fontId="9" numFmtId="0" xfId="0" applyBorder="1" applyFont="1"/>
    <xf borderId="19" fillId="0" fontId="10" numFmtId="164" xfId="0" applyAlignment="1" applyBorder="1" applyFont="1" applyNumberFormat="1">
      <alignment horizontal="center" vertical="center"/>
    </xf>
    <xf borderId="19" fillId="0" fontId="9" numFmtId="164" xfId="0" applyBorder="1" applyFont="1" applyNumberFormat="1"/>
    <xf borderId="20" fillId="0" fontId="9" numFmtId="0" xfId="0" applyAlignment="1" applyBorder="1" applyFont="1">
      <alignment vertical="center"/>
    </xf>
    <xf borderId="21" fillId="0" fontId="9" numFmtId="0" xfId="0" applyAlignment="1" applyBorder="1" applyFont="1">
      <alignment vertical="center"/>
    </xf>
    <xf borderId="19" fillId="3" fontId="9" numFmtId="164" xfId="0" applyAlignment="1" applyBorder="1" applyFill="1" applyFont="1" applyNumberFormat="1">
      <alignment horizontal="center" vertical="center"/>
    </xf>
    <xf borderId="0" fillId="0" fontId="11" numFmtId="0" xfId="0" applyAlignment="1" applyFont="1">
      <alignment horizontal="center" shrinkToFit="0" vertical="center" wrapText="1"/>
    </xf>
    <xf borderId="19" fillId="0" fontId="10" numFmtId="164" xfId="0" applyBorder="1" applyFont="1" applyNumberFormat="1"/>
    <xf borderId="0" fillId="0" fontId="12" numFmtId="166" xfId="0" applyFont="1" applyNumberFormat="1"/>
    <xf borderId="22" fillId="3" fontId="11" numFmtId="164" xfId="0" applyAlignment="1" applyBorder="1" applyFont="1" applyNumberFormat="1">
      <alignment horizontal="center" shrinkToFit="0" vertical="center" wrapText="1"/>
    </xf>
    <xf borderId="23" fillId="3" fontId="9" numFmtId="164" xfId="0" applyAlignment="1" applyBorder="1" applyFont="1" applyNumberFormat="1">
      <alignment horizontal="center" vertical="center"/>
    </xf>
    <xf borderId="0" fillId="0" fontId="9" numFmtId="166" xfId="0" applyFont="1" applyNumberFormat="1"/>
    <xf borderId="23" fillId="3" fontId="9" numFmtId="164" xfId="0" applyAlignment="1" applyBorder="1" applyFont="1" applyNumberFormat="1">
      <alignment horizontal="center"/>
    </xf>
    <xf borderId="0" fillId="0" fontId="13" numFmtId="164" xfId="0" applyFont="1" applyNumberFormat="1"/>
    <xf borderId="0" fillId="0" fontId="11" numFmtId="166" xfId="0" applyFont="1" applyNumberFormat="1"/>
    <xf borderId="17" fillId="0" fontId="5" numFmtId="9" xfId="0" applyBorder="1" applyFont="1" applyNumberFormat="1"/>
    <xf borderId="8" fillId="0" fontId="9" numFmtId="0" xfId="0" applyBorder="1" applyFont="1"/>
    <xf borderId="9" fillId="0" fontId="9" numFmtId="0" xfId="0" applyBorder="1" applyFont="1"/>
    <xf borderId="23" fillId="3" fontId="3" numFmtId="167" xfId="0" applyAlignment="1" applyBorder="1" applyFont="1" applyNumberFormat="1">
      <alignment horizontal="center"/>
    </xf>
    <xf borderId="24" fillId="0" fontId="9" numFmtId="0" xfId="0" applyBorder="1" applyFont="1"/>
    <xf borderId="25" fillId="0" fontId="9" numFmtId="0" xfId="0" applyBorder="1" applyFont="1"/>
    <xf borderId="26" fillId="2" fontId="4" numFmtId="164" xfId="0" applyAlignment="1" applyBorder="1" applyFont="1" applyNumberFormat="1">
      <alignment horizontal="center"/>
    </xf>
    <xf borderId="19" fillId="0" fontId="9" numFmtId="165" xfId="0" applyBorder="1" applyFont="1" applyNumberFormat="1"/>
    <xf borderId="18" fillId="0" fontId="14" numFmtId="164" xfId="0" applyAlignment="1" applyBorder="1" applyFont="1" applyNumberFormat="1">
      <alignment horizontal="right"/>
    </xf>
    <xf borderId="27" fillId="0" fontId="15" numFmtId="0" xfId="0" applyBorder="1" applyFont="1"/>
    <xf borderId="28" fillId="0" fontId="4" numFmtId="0" xfId="0" applyAlignment="1" applyBorder="1" applyFont="1">
      <alignment horizontal="left"/>
    </xf>
    <xf borderId="16" fillId="0" fontId="10" numFmtId="0" xfId="0" applyAlignment="1" applyBorder="1" applyFont="1">
      <alignment horizontal="center"/>
    </xf>
    <xf borderId="8" fillId="0" fontId="9" numFmtId="164" xfId="0" applyAlignment="1" applyBorder="1" applyFont="1" applyNumberFormat="1">
      <alignment horizontal="left"/>
    </xf>
    <xf borderId="29" fillId="0" fontId="2" numFmtId="0" xfId="0" applyBorder="1" applyFont="1"/>
    <xf borderId="19" fillId="0" fontId="10" numFmtId="167" xfId="0" applyAlignment="1" applyBorder="1" applyFont="1" applyNumberFormat="1">
      <alignment horizontal="center" vertical="center"/>
    </xf>
    <xf borderId="24" fillId="0" fontId="9" numFmtId="0" xfId="0" applyAlignment="1" applyBorder="1" applyFont="1">
      <alignment horizontal="center"/>
    </xf>
    <xf borderId="30" fillId="0" fontId="10" numFmtId="164" xfId="0" applyAlignment="1" applyBorder="1" applyFont="1" applyNumberFormat="1">
      <alignment horizontal="right"/>
    </xf>
    <xf borderId="0" fillId="0" fontId="12" numFmtId="0" xfId="0" applyFont="1"/>
    <xf borderId="20" fillId="0" fontId="9" numFmtId="164" xfId="0" applyAlignment="1" applyBorder="1" applyFont="1" applyNumberFormat="1">
      <alignment horizontal="left" shrinkToFit="0" vertical="center" wrapText="1"/>
    </xf>
    <xf borderId="31" fillId="0" fontId="2" numFmtId="0" xfId="0" applyBorder="1" applyFont="1"/>
    <xf borderId="19" fillId="0" fontId="9" numFmtId="167" xfId="0" applyAlignment="1" applyBorder="1" applyFont="1" applyNumberFormat="1">
      <alignment horizontal="center"/>
    </xf>
    <xf borderId="0" fillId="0" fontId="12" numFmtId="168" xfId="0" applyFont="1" applyNumberFormat="1"/>
    <xf borderId="32" fillId="0" fontId="2" numFmtId="0" xfId="0" applyBorder="1" applyFont="1"/>
    <xf borderId="33" fillId="0" fontId="2" numFmtId="0" xfId="0" applyBorder="1" applyFont="1"/>
    <xf borderId="19" fillId="0" fontId="9" numFmtId="168" xfId="0" applyAlignment="1" applyBorder="1" applyFont="1" applyNumberFormat="1">
      <alignment horizontal="center"/>
    </xf>
    <xf borderId="0" fillId="0" fontId="16" numFmtId="0" xfId="0" applyFont="1"/>
    <xf borderId="0" fillId="0" fontId="17" numFmtId="0" xfId="0" applyFont="1"/>
    <xf borderId="12" fillId="0" fontId="18" numFmtId="164" xfId="0" applyAlignment="1" applyBorder="1" applyFont="1" applyNumberFormat="1">
      <alignment horizontal="center" shrinkToFit="0" vertical="center" wrapText="1"/>
    </xf>
    <xf borderId="34" fillId="0" fontId="10" numFmtId="0" xfId="0" applyAlignment="1" applyBorder="1" applyFont="1">
      <alignment horizontal="right" vertical="center"/>
    </xf>
    <xf borderId="0" fillId="0" fontId="18" numFmtId="164" xfId="0" applyAlignment="1" applyFont="1" applyNumberFormat="1">
      <alignment horizontal="center" shrinkToFit="0" vertical="center" wrapText="1"/>
    </xf>
    <xf borderId="0" fillId="0" fontId="10" numFmtId="0" xfId="0" applyAlignment="1" applyFont="1">
      <alignment horizontal="right" vertical="center"/>
    </xf>
    <xf borderId="6" fillId="0" fontId="9" numFmtId="0" xfId="0" applyBorder="1" applyFont="1"/>
    <xf borderId="16" fillId="0" fontId="9" numFmtId="164" xfId="0" applyBorder="1" applyFont="1" applyNumberFormat="1"/>
    <xf borderId="0" fillId="0" fontId="19" numFmtId="167" xfId="0" applyFont="1" applyNumberFormat="1"/>
    <xf borderId="0" fillId="0" fontId="20" numFmtId="0" xfId="0" applyFont="1"/>
    <xf borderId="10" fillId="0" fontId="9" numFmtId="0" xfId="0" applyBorder="1" applyFont="1"/>
    <xf borderId="4" fillId="3" fontId="9" numFmtId="0" xfId="0" applyAlignment="1" applyBorder="1" applyFont="1">
      <alignment horizontal="center"/>
    </xf>
    <xf borderId="5" fillId="3" fontId="9" numFmtId="0" xfId="0" applyBorder="1" applyFont="1"/>
    <xf borderId="16" fillId="3" fontId="9" numFmtId="164" xfId="0" applyBorder="1" applyFont="1" applyNumberFormat="1"/>
    <xf borderId="0" fillId="0" fontId="11" numFmtId="0" xfId="0" applyAlignment="1" applyFont="1">
      <alignment horizontal="left"/>
    </xf>
    <xf borderId="17" fillId="3" fontId="9" numFmtId="0" xfId="0" applyAlignment="1" applyBorder="1" applyFont="1">
      <alignment horizontal="center"/>
    </xf>
    <xf borderId="18" fillId="3" fontId="9" numFmtId="0" xfId="0" applyBorder="1" applyFont="1"/>
    <xf borderId="19" fillId="3" fontId="9" numFmtId="164" xfId="0" applyBorder="1" applyFont="1" applyNumberFormat="1"/>
    <xf borderId="8" fillId="0" fontId="12" numFmtId="0" xfId="0" applyBorder="1" applyFont="1"/>
    <xf borderId="29" fillId="0" fontId="12" numFmtId="0" xfId="0" applyBorder="1" applyFont="1"/>
    <xf borderId="11" fillId="0" fontId="12" numFmtId="0" xfId="0" applyBorder="1" applyFont="1"/>
    <xf borderId="8" fillId="0" fontId="9" numFmtId="0" xfId="0" applyAlignment="1" applyBorder="1" applyFont="1">
      <alignment horizontal="center" vertical="center"/>
    </xf>
    <xf borderId="0" fillId="0" fontId="21" numFmtId="169" xfId="0" applyFont="1" applyNumberFormat="1"/>
    <xf borderId="12" fillId="3" fontId="9" numFmtId="0" xfId="0" applyAlignment="1" applyBorder="1" applyFont="1">
      <alignment horizontal="center"/>
    </xf>
    <xf borderId="30" fillId="3" fontId="9" numFmtId="164" xfId="0" applyBorder="1" applyFont="1" applyNumberFormat="1"/>
    <xf borderId="0" fillId="0" fontId="22" numFmtId="0" xfId="0" applyFont="1"/>
    <xf borderId="0" fillId="0" fontId="23" numFmtId="2" xfId="0" applyFont="1" applyNumberFormat="1"/>
    <xf borderId="0" fillId="0" fontId="4" numFmtId="168" xfId="0" applyFont="1" applyNumberFormat="1"/>
    <xf borderId="0" fillId="0" fontId="24" numFmtId="2" xfId="0" applyFont="1" applyNumberFormat="1"/>
    <xf borderId="0" fillId="0" fontId="25" numFmtId="166" xfId="0" applyFont="1" applyNumberFormat="1"/>
    <xf borderId="0" fillId="0" fontId="3" numFmtId="10" xfId="0" applyFont="1" applyNumberFormat="1"/>
    <xf borderId="12" fillId="0" fontId="9" numFmtId="0" xfId="0" applyAlignment="1" applyBorder="1" applyFont="1">
      <alignment horizontal="center" vertical="center"/>
    </xf>
    <xf borderId="30" fillId="4" fontId="26" numFmtId="164" xfId="0" applyBorder="1" applyFill="1" applyFont="1" applyNumberFormat="1"/>
    <xf borderId="0" fillId="0" fontId="11" numFmtId="164" xfId="0" applyFont="1" applyNumberFormat="1"/>
    <xf borderId="0" fillId="0" fontId="3" numFmtId="9" xfId="0" applyFont="1" applyNumberFormat="1"/>
    <xf borderId="0" fillId="0" fontId="13" numFmtId="166" xfId="0" applyFont="1" applyNumberFormat="1"/>
    <xf borderId="0" fillId="0" fontId="4" numFmtId="166" xfId="0" applyFont="1" applyNumberFormat="1"/>
    <xf borderId="0" fillId="0" fontId="27" numFmtId="0" xfId="0" applyFont="1"/>
    <xf borderId="0" fillId="0" fontId="6" numFmtId="0" xfId="0" applyAlignment="1" applyFont="1">
      <alignment horizontal="center"/>
    </xf>
    <xf borderId="0" fillId="0" fontId="27" numFmtId="0" xfId="0" applyAlignment="1" applyFont="1">
      <alignment horizontal="left"/>
    </xf>
    <xf borderId="0" fillId="0" fontId="28" numFmtId="10" xfId="0" applyAlignment="1" applyFont="1" applyNumberFormat="1">
      <alignment horizontal="center" vertical="center"/>
    </xf>
    <xf borderId="0" fillId="0" fontId="20" numFmtId="0" xfId="0" applyAlignment="1" applyFont="1">
      <alignment horizontal="left" vertical="center"/>
    </xf>
    <xf borderId="35" fillId="3" fontId="9" numFmtId="0" xfId="0" applyAlignment="1" applyBorder="1" applyFont="1">
      <alignment horizontal="center" shrinkToFit="0" vertical="center" wrapText="1"/>
    </xf>
    <xf borderId="5" fillId="3" fontId="18" numFmtId="0" xfId="0" applyBorder="1" applyFont="1"/>
    <xf borderId="5" fillId="3" fontId="18" numFmtId="164" xfId="0" applyAlignment="1" applyBorder="1" applyFont="1" applyNumberFormat="1">
      <alignment horizontal="center"/>
    </xf>
    <xf borderId="36" fillId="0" fontId="16" numFmtId="10" xfId="0" applyAlignment="1" applyBorder="1" applyFont="1" applyNumberFormat="1">
      <alignment horizontal="center" vertical="center"/>
    </xf>
    <xf borderId="0" fillId="0" fontId="28" numFmtId="170" xfId="0" applyAlignment="1" applyFont="1" applyNumberFormat="1">
      <alignment horizontal="center" vertical="center"/>
    </xf>
    <xf borderId="37" fillId="0" fontId="2" numFmtId="0" xfId="0" applyBorder="1" applyFont="1"/>
    <xf borderId="18" fillId="3" fontId="18" numFmtId="0" xfId="0" applyBorder="1" applyFont="1"/>
    <xf borderId="18" fillId="3" fontId="18" numFmtId="164" xfId="0" applyAlignment="1" applyBorder="1" applyFont="1" applyNumberFormat="1">
      <alignment horizontal="center"/>
    </xf>
    <xf borderId="38" fillId="0" fontId="2" numFmtId="0" xfId="0" applyBorder="1" applyFont="1"/>
    <xf borderId="0" fillId="0" fontId="28" numFmtId="9" xfId="0" applyAlignment="1" applyFont="1" applyNumberFormat="1">
      <alignment horizontal="center" vertical="center"/>
    </xf>
    <xf borderId="39" fillId="0" fontId="2" numFmtId="0" xfId="0" applyBorder="1" applyFont="1"/>
    <xf borderId="40" fillId="3" fontId="29" numFmtId="0" xfId="0" applyBorder="1" applyFont="1"/>
    <xf borderId="9" fillId="0" fontId="29" numFmtId="0" xfId="0" applyBorder="1" applyFont="1"/>
    <xf borderId="41" fillId="0" fontId="2" numFmtId="0" xfId="0" applyBorder="1" applyFont="1"/>
    <xf borderId="42" fillId="3" fontId="9" numFmtId="0" xfId="0" applyAlignment="1" applyBorder="1" applyFont="1">
      <alignment horizontal="center" vertical="center"/>
    </xf>
    <xf borderId="43" fillId="0" fontId="16" numFmtId="10" xfId="0" applyAlignment="1" applyBorder="1" applyFont="1" applyNumberFormat="1">
      <alignment horizontal="center" vertical="center"/>
    </xf>
    <xf borderId="0" fillId="0" fontId="28" numFmtId="0" xfId="0" applyAlignment="1" applyFont="1">
      <alignment horizontal="center" vertical="center"/>
    </xf>
    <xf borderId="40" fillId="3" fontId="30" numFmtId="0" xfId="0" applyBorder="1" applyFont="1"/>
    <xf borderId="9" fillId="0" fontId="30" numFmtId="0" xfId="0" applyBorder="1" applyFont="1"/>
    <xf borderId="44" fillId="0" fontId="9" numFmtId="0" xfId="0" applyBorder="1" applyFont="1"/>
    <xf borderId="45" fillId="0" fontId="9" numFmtId="0" xfId="0" applyBorder="1" applyFont="1"/>
    <xf borderId="18" fillId="3" fontId="9" numFmtId="164" xfId="0" applyAlignment="1" applyBorder="1" applyFont="1" applyNumberFormat="1">
      <alignment horizontal="center"/>
    </xf>
    <xf borderId="43" fillId="0" fontId="11" numFmtId="165" xfId="0" applyAlignment="1" applyBorder="1" applyFont="1" applyNumberFormat="1">
      <alignment horizontal="center" vertical="center"/>
    </xf>
    <xf borderId="12" fillId="0" fontId="9" numFmtId="0" xfId="0" applyAlignment="1" applyBorder="1" applyFont="1">
      <alignment horizontal="center"/>
    </xf>
    <xf borderId="30" fillId="2" fontId="9" numFmtId="164" xfId="0" applyBorder="1" applyFont="1" applyNumberFormat="1"/>
    <xf borderId="22" fillId="3" fontId="9" numFmtId="0" xfId="0" applyAlignment="1" applyBorder="1" applyFont="1">
      <alignment vertical="center"/>
    </xf>
    <xf borderId="22" fillId="3" fontId="18" numFmtId="0" xfId="0" applyBorder="1" applyFont="1"/>
    <xf borderId="0" fillId="0" fontId="11" numFmtId="165" xfId="0" applyAlignment="1" applyFont="1" applyNumberFormat="1">
      <alignment vertical="center"/>
    </xf>
    <xf borderId="0" fillId="0" fontId="23" numFmtId="0" xfId="0" applyAlignment="1" applyFont="1">
      <alignment vertical="center"/>
    </xf>
    <xf borderId="46" fillId="0" fontId="2" numFmtId="0" xfId="0" applyBorder="1" applyFont="1"/>
    <xf borderId="25" fillId="3" fontId="31" numFmtId="0" xfId="0" applyBorder="1" applyFont="1"/>
    <xf borderId="25" fillId="0" fontId="31" numFmtId="0" xfId="0" applyBorder="1" applyFont="1"/>
    <xf borderId="47" fillId="0" fontId="2" numFmtId="0" xfId="0" applyBorder="1" applyFont="1"/>
    <xf borderId="4" fillId="0" fontId="4" numFmtId="0" xfId="0" applyBorder="1" applyFont="1"/>
    <xf borderId="16" fillId="0" fontId="9" numFmtId="0" xfId="0" applyBorder="1" applyFont="1"/>
    <xf borderId="27" fillId="0" fontId="9" numFmtId="0" xfId="0" applyBorder="1" applyFont="1"/>
    <xf borderId="48" fillId="0" fontId="9" numFmtId="0" xfId="0" applyBorder="1" applyFont="1"/>
    <xf borderId="16" fillId="0" fontId="9" numFmtId="164" xfId="0" applyAlignment="1" applyBorder="1" applyFont="1" applyNumberFormat="1">
      <alignment horizontal="right"/>
    </xf>
    <xf borderId="19" fillId="0" fontId="9" numFmtId="164" xfId="0" applyAlignment="1" applyBorder="1" applyFont="1" applyNumberFormat="1">
      <alignment horizontal="right"/>
    </xf>
    <xf borderId="30" fillId="0" fontId="9" numFmtId="9" xfId="0" applyAlignment="1" applyBorder="1" applyFont="1" applyNumberFormat="1">
      <alignment horizontal="right"/>
    </xf>
    <xf borderId="0" fillId="0" fontId="11" numFmtId="9" xfId="0" applyFont="1" applyNumberFormat="1"/>
    <xf borderId="17" fillId="3" fontId="9" numFmtId="0" xfId="0" applyBorder="1" applyFont="1"/>
    <xf borderId="18" fillId="3" fontId="9" numFmtId="0" xfId="0" applyAlignment="1" applyBorder="1" applyFont="1">
      <alignment horizontal="center"/>
    </xf>
    <xf borderId="0" fillId="0" fontId="32" numFmtId="0" xfId="0" applyFont="1"/>
    <xf borderId="17" fillId="3" fontId="12" numFmtId="0" xfId="0" applyBorder="1" applyFont="1"/>
    <xf borderId="18" fillId="3" fontId="12" numFmtId="0" xfId="0" applyBorder="1" applyFont="1"/>
    <xf borderId="19" fillId="3" fontId="12" numFmtId="0" xfId="0" applyBorder="1" applyFont="1"/>
    <xf borderId="4" fillId="0" fontId="4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center" vertical="center"/>
    </xf>
    <xf borderId="16" fillId="0" fontId="4" numFmtId="0" xfId="0" applyAlignment="1" applyBorder="1" applyFont="1">
      <alignment horizontal="center" vertical="center"/>
    </xf>
    <xf borderId="17" fillId="0" fontId="9" numFmtId="0" xfId="0" applyAlignment="1" applyBorder="1" applyFont="1">
      <alignment horizontal="center" vertical="center"/>
    </xf>
    <xf borderId="18" fillId="0" fontId="9" numFmtId="9" xfId="0" applyAlignment="1" applyBorder="1" applyFont="1" applyNumberFormat="1">
      <alignment horizontal="center" vertical="center"/>
    </xf>
    <xf borderId="19" fillId="0" fontId="9" numFmtId="164" xfId="0" applyAlignment="1" applyBorder="1" applyFont="1" applyNumberFormat="1">
      <alignment horizontal="right" vertical="center"/>
    </xf>
    <xf borderId="45" fillId="0" fontId="4" numFmtId="0" xfId="0" applyBorder="1" applyFont="1"/>
    <xf borderId="17" fillId="3" fontId="4" numFmtId="0" xfId="0" applyBorder="1" applyFont="1"/>
    <xf borderId="19" fillId="3" fontId="9" numFmtId="0" xfId="0" applyBorder="1" applyFont="1"/>
    <xf borderId="30" fillId="0" fontId="9" numFmtId="164" xfId="0" applyAlignment="1" applyBorder="1" applyFont="1" applyNumberFormat="1">
      <alignment horizontal="right"/>
    </xf>
    <xf borderId="49" fillId="3" fontId="9" numFmtId="0" xfId="0" applyAlignment="1" applyBorder="1" applyFont="1">
      <alignment horizontal="center"/>
    </xf>
    <xf borderId="50" fillId="3" fontId="9" numFmtId="0" xfId="0" applyBorder="1" applyFont="1"/>
    <xf borderId="51" fillId="3" fontId="9" numFmtId="164" xfId="0" applyBorder="1" applyFont="1" applyNumberFormat="1"/>
    <xf borderId="22" fillId="2" fontId="16" numFmtId="2" xfId="0" applyAlignment="1" applyBorder="1" applyFont="1" applyNumberFormat="1">
      <alignment horizontal="center" vertical="center"/>
    </xf>
    <xf borderId="0" fillId="0" fontId="11" numFmtId="0" xfId="0" applyAlignment="1" applyFont="1">
      <alignment horizontal="left" vertical="center"/>
    </xf>
    <xf borderId="0" fillId="0" fontId="16" numFmtId="2" xfId="0" applyAlignment="1" applyFont="1" applyNumberFormat="1">
      <alignment horizontal="left" vertical="center"/>
    </xf>
    <xf borderId="0" fillId="0" fontId="16" numFmtId="2" xfId="0" applyAlignment="1" applyFont="1" applyNumberFormat="1">
      <alignment horizontal="center" vertical="center"/>
    </xf>
    <xf borderId="19" fillId="0" fontId="9" numFmtId="0" xfId="0" applyBorder="1" applyFont="1"/>
    <xf borderId="0" fillId="0" fontId="11" numFmtId="164" xfId="0" applyAlignment="1" applyFont="1" applyNumberFormat="1">
      <alignment horizontal="center" vertical="center"/>
    </xf>
    <xf borderId="18" fillId="0" fontId="9" numFmtId="10" xfId="0" applyAlignment="1" applyBorder="1" applyFont="1" applyNumberFormat="1">
      <alignment horizontal="center" vertical="center"/>
    </xf>
    <xf borderId="0" fillId="0" fontId="11" numFmtId="2" xfId="0" applyAlignment="1" applyFont="1" applyNumberFormat="1">
      <alignment horizontal="left" vertical="center"/>
    </xf>
    <xf borderId="17" fillId="3" fontId="9" numFmtId="0" xfId="0" applyAlignment="1" applyBorder="1" applyFont="1">
      <alignment horizontal="right"/>
    </xf>
    <xf borderId="0" fillId="0" fontId="11" numFmtId="2" xfId="0" applyAlignment="1" applyFont="1" applyNumberFormat="1">
      <alignment horizontal="center" vertical="center"/>
    </xf>
    <xf borderId="52" fillId="3" fontId="12" numFmtId="0" xfId="0" applyBorder="1" applyFont="1"/>
    <xf borderId="45" fillId="0" fontId="12" numFmtId="0" xfId="0" applyBorder="1" applyFont="1"/>
    <xf borderId="17" fillId="3" fontId="10" numFmtId="0" xfId="0" applyBorder="1" applyFont="1"/>
    <xf borderId="24" fillId="3" fontId="10" numFmtId="0" xfId="0" applyBorder="1" applyFont="1"/>
    <xf borderId="25" fillId="3" fontId="9" numFmtId="0" xfId="0" applyBorder="1" applyFont="1"/>
    <xf borderId="0" fillId="0" fontId="33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Obligation\Project%20Samara%20Residence%205%20Makassar\Format%202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ompetitor"/>
      <sheetName val="DATA KAVLING"/>
      <sheetName val="DAFT HARGA JUAL"/>
      <sheetName val="1.pendekatan harga jual "/>
      <sheetName val="2.proyeksi penerimaan "/>
      <sheetName val="3.rencana HPP"/>
      <sheetName val="4.biaya ops proyek"/>
      <sheetName val="5.distribusi biaya hpp"/>
      <sheetName val="6-target penjualan-Skema 10th"/>
      <sheetName val="6-target penjualan-Skema 10th#2"/>
      <sheetName val="7-arus kas"/>
      <sheetName val="8.kesimpulan"/>
      <sheetName val="Tabel Harga Brosur "/>
      <sheetName val="9-tabel harga jual A"/>
      <sheetName val="- time sche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12.0"/>
    <col customWidth="1" min="3" max="3" width="41.57"/>
    <col customWidth="1" min="4" max="4" width="23.43"/>
    <col customWidth="1" min="5" max="5" width="9.71"/>
    <col customWidth="1" min="6" max="6" width="16.14"/>
    <col customWidth="1" min="7" max="7" width="3.43"/>
    <col customWidth="1" min="8" max="8" width="6.57"/>
    <col customWidth="1" min="9" max="9" width="32.14"/>
    <col customWidth="1" min="10" max="10" width="26.14"/>
    <col customWidth="1" min="11" max="13" width="8.71"/>
    <col customWidth="1" min="14" max="14" width="12.57"/>
    <col customWidth="1" min="15" max="18" width="8.71"/>
    <col customWidth="1" min="19" max="19" width="14.14"/>
    <col customWidth="1" min="20" max="26" width="8.71"/>
  </cols>
  <sheetData>
    <row r="2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3"/>
      <c r="M2" s="4"/>
    </row>
    <row r="3">
      <c r="A3" s="5"/>
      <c r="B3" s="6"/>
      <c r="C3" s="7"/>
      <c r="D3" s="7"/>
      <c r="E3" s="7"/>
      <c r="F3" s="7"/>
      <c r="G3" s="7"/>
      <c r="H3" s="7"/>
      <c r="I3" s="4"/>
      <c r="J3" s="4"/>
      <c r="K3" s="4"/>
      <c r="L3" s="4"/>
      <c r="M3" s="4"/>
    </row>
    <row r="4">
      <c r="A4" s="5"/>
      <c r="B4" s="8" t="s">
        <v>1</v>
      </c>
      <c r="C4" s="9"/>
      <c r="D4" s="10" t="s">
        <v>2</v>
      </c>
      <c r="E4" s="11"/>
      <c r="F4" s="7"/>
      <c r="G4" s="7"/>
      <c r="H4" s="12"/>
      <c r="I4" s="4"/>
      <c r="J4" s="4"/>
      <c r="K4" s="4"/>
      <c r="L4" s="4"/>
      <c r="M4" s="4"/>
    </row>
    <row r="5">
      <c r="A5" s="5"/>
      <c r="B5" s="13" t="s">
        <v>3</v>
      </c>
      <c r="C5" s="14"/>
      <c r="D5" s="15" t="s">
        <v>4</v>
      </c>
      <c r="E5" s="16"/>
      <c r="F5" s="7"/>
      <c r="G5" s="7"/>
      <c r="H5" s="7"/>
      <c r="I5" s="4"/>
      <c r="J5" s="4"/>
      <c r="K5" s="4"/>
      <c r="L5" s="4"/>
      <c r="M5" s="4"/>
    </row>
    <row r="6">
      <c r="A6" s="5"/>
      <c r="B6" s="17" t="s">
        <v>5</v>
      </c>
      <c r="C6" s="18"/>
      <c r="D6" s="19" t="s">
        <v>4</v>
      </c>
      <c r="E6" s="20"/>
      <c r="F6" s="7"/>
      <c r="G6" s="7"/>
      <c r="H6" s="7"/>
      <c r="I6" s="4"/>
      <c r="J6" s="4"/>
      <c r="K6" s="4"/>
      <c r="L6" s="4"/>
      <c r="M6" s="4"/>
    </row>
    <row r="7">
      <c r="A7" s="5"/>
      <c r="B7" s="21"/>
      <c r="C7" s="7"/>
      <c r="D7" s="5"/>
      <c r="E7" s="7"/>
      <c r="F7" s="7"/>
      <c r="G7" s="7"/>
      <c r="H7" s="7"/>
      <c r="I7" s="4"/>
      <c r="J7" s="4"/>
      <c r="K7" s="4"/>
      <c r="L7" s="4"/>
      <c r="M7" s="4"/>
    </row>
    <row r="8">
      <c r="A8" s="22">
        <v>1.0</v>
      </c>
      <c r="B8" s="23" t="s">
        <v>6</v>
      </c>
      <c r="C8" s="24"/>
      <c r="D8" s="25"/>
      <c r="E8" s="26"/>
      <c r="F8" s="26"/>
      <c r="G8" s="27">
        <v>2.0</v>
      </c>
      <c r="H8" s="28" t="s">
        <v>7</v>
      </c>
      <c r="I8" s="28"/>
      <c r="J8" s="4"/>
      <c r="K8" s="4"/>
      <c r="L8" s="4"/>
      <c r="M8" s="4"/>
    </row>
    <row r="9">
      <c r="A9" s="29" t="s">
        <v>8</v>
      </c>
      <c r="B9" s="30">
        <v>1.0</v>
      </c>
      <c r="C9" s="31" t="s">
        <v>9</v>
      </c>
      <c r="D9" s="32">
        <v>2045.0</v>
      </c>
      <c r="E9" s="33" t="s">
        <v>10</v>
      </c>
      <c r="F9" s="34"/>
      <c r="G9" s="29"/>
      <c r="H9" s="35" t="s">
        <v>11</v>
      </c>
      <c r="I9" s="31"/>
      <c r="J9" s="36">
        <f>D16</f>
        <v>36</v>
      </c>
      <c r="K9" s="37"/>
      <c r="L9" s="37"/>
      <c r="M9" s="4"/>
    </row>
    <row r="10">
      <c r="A10" s="29"/>
      <c r="B10" s="38">
        <v>2.0</v>
      </c>
      <c r="C10" s="39" t="s">
        <v>12</v>
      </c>
      <c r="D10" s="40">
        <v>60.0</v>
      </c>
      <c r="E10" s="33" t="s">
        <v>13</v>
      </c>
      <c r="F10" s="41"/>
      <c r="G10" s="29"/>
      <c r="H10" s="42" t="s">
        <v>14</v>
      </c>
      <c r="I10" s="39"/>
      <c r="J10" s="43">
        <f>D19</f>
        <v>72</v>
      </c>
      <c r="K10" s="37"/>
      <c r="L10" s="37"/>
      <c r="M10" s="4"/>
    </row>
    <row r="11">
      <c r="A11" s="29"/>
      <c r="B11" s="38">
        <v>3.0</v>
      </c>
      <c r="C11" s="39" t="s">
        <v>15</v>
      </c>
      <c r="D11" s="44">
        <f>D9*(D10/100)</f>
        <v>1227</v>
      </c>
      <c r="E11" s="33" t="s">
        <v>10</v>
      </c>
      <c r="F11" s="34"/>
      <c r="G11" s="29" t="s">
        <v>8</v>
      </c>
      <c r="H11" s="45" t="s">
        <v>16</v>
      </c>
      <c r="I11" s="46"/>
      <c r="J11" s="47">
        <f>J9*D17</f>
        <v>108000000</v>
      </c>
      <c r="K11" s="33" t="s">
        <v>17</v>
      </c>
      <c r="L11" s="48"/>
      <c r="M11" s="4"/>
    </row>
    <row r="12">
      <c r="A12" s="29"/>
      <c r="B12" s="38">
        <v>4.0</v>
      </c>
      <c r="C12" s="39" t="s">
        <v>18</v>
      </c>
      <c r="D12" s="49">
        <v>650000.0</v>
      </c>
      <c r="E12" s="33" t="s">
        <v>19</v>
      </c>
      <c r="F12" s="50"/>
      <c r="G12" s="29" t="s">
        <v>20</v>
      </c>
      <c r="H12" s="45" t="s">
        <v>21</v>
      </c>
      <c r="I12" s="46"/>
      <c r="J12" s="47">
        <f>J10*D34</f>
        <v>188730000</v>
      </c>
      <c r="K12" s="33" t="s">
        <v>22</v>
      </c>
      <c r="L12" s="51"/>
      <c r="M12" s="4"/>
    </row>
    <row r="13">
      <c r="A13" s="29"/>
      <c r="B13" s="38">
        <v>5.0</v>
      </c>
      <c r="C13" s="39" t="s">
        <v>23</v>
      </c>
      <c r="D13" s="44">
        <f>D12/(D10/100)</f>
        <v>1083333.333</v>
      </c>
      <c r="E13" s="33" t="s">
        <v>19</v>
      </c>
      <c r="F13" s="50"/>
      <c r="G13" s="29" t="s">
        <v>24</v>
      </c>
      <c r="H13" s="42" t="s">
        <v>25</v>
      </c>
      <c r="I13" s="39"/>
      <c r="J13" s="52">
        <f>D22</f>
        <v>25000000</v>
      </c>
      <c r="K13" s="33" t="s">
        <v>26</v>
      </c>
      <c r="L13" s="33"/>
      <c r="M13" s="4"/>
    </row>
    <row r="14">
      <c r="A14" s="29"/>
      <c r="B14" s="38">
        <v>6.0</v>
      </c>
      <c r="C14" s="39" t="s">
        <v>27</v>
      </c>
      <c r="D14" s="44">
        <f>D9*D12</f>
        <v>1329250000</v>
      </c>
      <c r="E14" s="33" t="s">
        <v>28</v>
      </c>
      <c r="F14" s="53"/>
      <c r="G14" s="29"/>
      <c r="H14" s="42" t="s">
        <v>29</v>
      </c>
      <c r="I14" s="39"/>
      <c r="J14" s="54">
        <f>J11+J12+J13</f>
        <v>321730000</v>
      </c>
      <c r="K14" s="33" t="s">
        <v>30</v>
      </c>
      <c r="L14" s="33"/>
      <c r="M14" s="4"/>
      <c r="S14" s="55">
        <f>D14-1200000000</f>
        <v>129250000</v>
      </c>
    </row>
    <row r="15">
      <c r="A15" s="29"/>
      <c r="B15" s="38">
        <v>7.0</v>
      </c>
      <c r="C15" s="39" t="s">
        <v>31</v>
      </c>
      <c r="D15" s="40">
        <v>2.0</v>
      </c>
      <c r="E15" s="33" t="s">
        <v>32</v>
      </c>
      <c r="F15" s="56"/>
      <c r="G15" s="29" t="s">
        <v>33</v>
      </c>
      <c r="H15" s="57">
        <v>0.05</v>
      </c>
      <c r="I15" s="42" t="s">
        <v>34</v>
      </c>
      <c r="J15" s="54">
        <f>H15*J14</f>
        <v>16086500</v>
      </c>
      <c r="K15" s="33" t="s">
        <v>35</v>
      </c>
      <c r="L15" s="33"/>
      <c r="M15" s="4"/>
    </row>
    <row r="16">
      <c r="A16" s="29" t="s">
        <v>20</v>
      </c>
      <c r="B16" s="38">
        <v>8.0</v>
      </c>
      <c r="C16" s="39" t="s">
        <v>36</v>
      </c>
      <c r="D16" s="49">
        <v>36.0</v>
      </c>
      <c r="E16" s="33" t="s">
        <v>10</v>
      </c>
      <c r="F16" s="53"/>
      <c r="G16" s="29" t="s">
        <v>37</v>
      </c>
      <c r="H16" s="42" t="s">
        <v>38</v>
      </c>
      <c r="I16" s="39"/>
      <c r="J16" s="54">
        <f>0.03*J14</f>
        <v>9651900</v>
      </c>
      <c r="K16" s="33" t="s">
        <v>39</v>
      </c>
      <c r="L16" s="33"/>
      <c r="M16" s="4"/>
    </row>
    <row r="17">
      <c r="A17" s="29"/>
      <c r="B17" s="38">
        <v>9.0</v>
      </c>
      <c r="C17" s="39" t="s">
        <v>40</v>
      </c>
      <c r="D17" s="49">
        <v>3000000.0</v>
      </c>
      <c r="E17" s="33" t="s">
        <v>19</v>
      </c>
      <c r="F17" s="53"/>
      <c r="G17" s="29"/>
      <c r="H17" s="42" t="s">
        <v>41</v>
      </c>
      <c r="I17" s="39"/>
      <c r="J17" s="54">
        <f>J14+J16+J15</f>
        <v>347468400</v>
      </c>
      <c r="K17" s="33" t="s">
        <v>42</v>
      </c>
      <c r="L17" s="33"/>
      <c r="M17" s="4"/>
    </row>
    <row r="18">
      <c r="A18" s="29"/>
      <c r="B18" s="38">
        <v>10.0</v>
      </c>
      <c r="C18" s="39" t="s">
        <v>43</v>
      </c>
      <c r="D18" s="44">
        <f>D16*D17</f>
        <v>108000000</v>
      </c>
      <c r="E18" s="33" t="s">
        <v>44</v>
      </c>
      <c r="F18" s="34"/>
      <c r="G18" s="29"/>
      <c r="H18" s="58" t="s">
        <v>45</v>
      </c>
      <c r="I18" s="59"/>
      <c r="J18" s="60">
        <f>0*J17</f>
        <v>0</v>
      </c>
      <c r="K18" s="33"/>
      <c r="L18" s="33"/>
      <c r="M18" s="4"/>
    </row>
    <row r="19">
      <c r="A19" s="29"/>
      <c r="B19" s="38">
        <v>11.0</v>
      </c>
      <c r="C19" s="39" t="s">
        <v>46</v>
      </c>
      <c r="D19" s="49">
        <v>72.0</v>
      </c>
      <c r="E19" s="33" t="s">
        <v>10</v>
      </c>
      <c r="F19" s="34"/>
      <c r="G19" s="29"/>
      <c r="H19" s="61" t="s">
        <v>47</v>
      </c>
      <c r="I19" s="62"/>
      <c r="J19" s="63">
        <f>J17+J18</f>
        <v>347468400</v>
      </c>
      <c r="K19" s="33"/>
      <c r="L19" s="33"/>
      <c r="M19" s="4"/>
    </row>
    <row r="20">
      <c r="A20" s="29"/>
      <c r="B20" s="38">
        <v>12.0</v>
      </c>
      <c r="C20" s="39" t="s">
        <v>48</v>
      </c>
      <c r="D20" s="64">
        <f>D11/D19</f>
        <v>17.04166667</v>
      </c>
      <c r="E20" s="33" t="s">
        <v>49</v>
      </c>
      <c r="F20" s="34"/>
      <c r="G20" s="34"/>
      <c r="H20" s="7"/>
      <c r="I20" s="4"/>
      <c r="J20" s="4"/>
      <c r="K20" s="4"/>
      <c r="L20" s="4"/>
      <c r="M20" s="4"/>
    </row>
    <row r="21" ht="15.75" customHeight="1">
      <c r="A21" s="29"/>
      <c r="B21" s="38"/>
      <c r="C21" s="65" t="s">
        <v>50</v>
      </c>
      <c r="D21" s="49">
        <v>17.0</v>
      </c>
      <c r="E21" s="33" t="s">
        <v>49</v>
      </c>
      <c r="F21" s="33"/>
      <c r="G21" s="34"/>
      <c r="H21" s="66" t="s">
        <v>51</v>
      </c>
      <c r="I21" s="67"/>
      <c r="J21" s="68" t="s">
        <v>52</v>
      </c>
      <c r="K21" s="33" t="s">
        <v>53</v>
      </c>
      <c r="L21" s="4"/>
      <c r="M21" s="4"/>
    </row>
    <row r="22" ht="15.75" customHeight="1">
      <c r="A22" s="29" t="s">
        <v>24</v>
      </c>
      <c r="B22" s="38">
        <v>13.0</v>
      </c>
      <c r="C22" s="39" t="s">
        <v>54</v>
      </c>
      <c r="D22" s="49">
        <v>2.5E7</v>
      </c>
      <c r="E22" s="33" t="s">
        <v>44</v>
      </c>
      <c r="F22" s="34"/>
      <c r="G22" s="34"/>
      <c r="H22" s="69" t="s">
        <v>55</v>
      </c>
      <c r="I22" s="70"/>
      <c r="J22" s="71">
        <v>3.45E8</v>
      </c>
      <c r="K22" s="33" t="s">
        <v>28</v>
      </c>
      <c r="L22" s="4"/>
      <c r="M22" s="4"/>
    </row>
    <row r="23" ht="15.75" customHeight="1">
      <c r="A23" s="29" t="s">
        <v>33</v>
      </c>
      <c r="B23" s="72">
        <v>14.0</v>
      </c>
      <c r="C23" s="62" t="s">
        <v>56</v>
      </c>
      <c r="D23" s="73"/>
      <c r="E23" s="33"/>
      <c r="F23" s="74"/>
      <c r="G23" s="34"/>
      <c r="H23" s="75" t="s">
        <v>57</v>
      </c>
      <c r="I23" s="76"/>
      <c r="J23" s="77">
        <f>J19-J22</f>
        <v>2468400</v>
      </c>
      <c r="K23" s="33" t="s">
        <v>28</v>
      </c>
      <c r="L23" s="4"/>
      <c r="M23" s="4"/>
    </row>
    <row r="24" ht="15.75" customHeight="1">
      <c r="A24" s="5"/>
      <c r="B24" s="7"/>
      <c r="C24" s="7"/>
      <c r="D24" s="5"/>
      <c r="E24" s="33"/>
      <c r="F24" s="78"/>
      <c r="G24" s="7"/>
      <c r="H24" s="79"/>
      <c r="I24" s="80"/>
      <c r="J24" s="81">
        <f>J23/J22*100</f>
        <v>0.7154782609</v>
      </c>
      <c r="K24" s="33" t="s">
        <v>13</v>
      </c>
      <c r="L24" s="4"/>
      <c r="M24" s="4"/>
    </row>
    <row r="25" ht="15.75" customHeight="1">
      <c r="A25" s="4"/>
      <c r="B25" s="4"/>
      <c r="C25" s="26"/>
      <c r="D25" s="25"/>
      <c r="E25" s="82"/>
      <c r="F25" s="83"/>
      <c r="G25" s="26"/>
      <c r="H25" s="84"/>
      <c r="I25" s="85" t="s">
        <v>58</v>
      </c>
      <c r="J25" s="20"/>
      <c r="K25" s="33"/>
      <c r="L25" s="4"/>
      <c r="M25" s="4"/>
    </row>
    <row r="26" ht="15.75" customHeight="1">
      <c r="A26" s="25">
        <v>3.0</v>
      </c>
      <c r="B26" s="26" t="s">
        <v>59</v>
      </c>
      <c r="C26" s="26"/>
      <c r="D26" s="25"/>
      <c r="E26" s="82"/>
      <c r="F26" s="83"/>
      <c r="G26" s="26"/>
      <c r="H26" s="86"/>
      <c r="I26" s="87"/>
      <c r="J26" s="87"/>
      <c r="K26" s="33"/>
      <c r="L26" s="4"/>
      <c r="M26" s="4"/>
    </row>
    <row r="27" ht="15.75" customHeight="1">
      <c r="A27" s="29"/>
      <c r="B27" s="30" t="s">
        <v>60</v>
      </c>
      <c r="C27" s="88" t="s">
        <v>61</v>
      </c>
      <c r="D27" s="89">
        <f>D13+(3.5%*D13)</f>
        <v>1121250</v>
      </c>
      <c r="E27" s="33" t="s">
        <v>19</v>
      </c>
      <c r="F27" s="90">
        <f>D27*D11</f>
        <v>1375773750</v>
      </c>
      <c r="G27" s="91" t="s">
        <v>28</v>
      </c>
      <c r="H27" s="34"/>
      <c r="I27" s="4"/>
      <c r="J27" s="4"/>
      <c r="K27" s="4"/>
      <c r="L27" s="4"/>
      <c r="M27" s="4"/>
    </row>
    <row r="28" ht="15.75" customHeight="1">
      <c r="A28" s="29"/>
      <c r="B28" s="38" t="s">
        <v>62</v>
      </c>
      <c r="C28" s="92" t="s">
        <v>63</v>
      </c>
      <c r="D28" s="49">
        <v>50000.0</v>
      </c>
      <c r="E28" s="33" t="s">
        <v>19</v>
      </c>
      <c r="F28" s="90">
        <f>D28*D11</f>
        <v>61350000</v>
      </c>
      <c r="G28" s="22">
        <v>4.0</v>
      </c>
      <c r="H28" s="24" t="s">
        <v>64</v>
      </c>
      <c r="I28" s="24"/>
      <c r="J28" s="24"/>
      <c r="K28" s="82"/>
      <c r="L28" s="4"/>
      <c r="M28" s="4"/>
    </row>
    <row r="29" ht="15.75" customHeight="1">
      <c r="A29" s="29"/>
      <c r="B29" s="38" t="s">
        <v>65</v>
      </c>
      <c r="C29" s="92" t="s">
        <v>66</v>
      </c>
      <c r="D29" s="49">
        <v>200000.0</v>
      </c>
      <c r="E29" s="33" t="s">
        <v>19</v>
      </c>
      <c r="F29" s="90">
        <f>D29*D11</f>
        <v>245400000</v>
      </c>
      <c r="G29" s="29"/>
      <c r="H29" s="93" t="s">
        <v>67</v>
      </c>
      <c r="I29" s="94" t="s">
        <v>68</v>
      </c>
      <c r="J29" s="95">
        <f>D18*D21</f>
        <v>1836000000</v>
      </c>
      <c r="K29" s="96" t="s">
        <v>28</v>
      </c>
      <c r="L29" s="4"/>
      <c r="M29" s="4"/>
    </row>
    <row r="30" ht="15.75" customHeight="1">
      <c r="A30" s="29"/>
      <c r="B30" s="38" t="s">
        <v>69</v>
      </c>
      <c r="C30" s="92" t="s">
        <v>70</v>
      </c>
      <c r="D30" s="49">
        <v>50000.0</v>
      </c>
      <c r="E30" s="33" t="s">
        <v>19</v>
      </c>
      <c r="F30" s="90">
        <f>D30*D11</f>
        <v>61350000</v>
      </c>
      <c r="G30" s="29"/>
      <c r="H30" s="97" t="s">
        <v>71</v>
      </c>
      <c r="I30" s="98" t="s">
        <v>72</v>
      </c>
      <c r="J30" s="99">
        <f>D34*D11</f>
        <v>3216273750</v>
      </c>
      <c r="K30" s="96" t="s">
        <v>28</v>
      </c>
      <c r="L30" s="4"/>
      <c r="M30" s="4"/>
    </row>
    <row r="31" ht="15.75" customHeight="1">
      <c r="A31" s="29"/>
      <c r="B31" s="100"/>
      <c r="C31" s="101"/>
      <c r="D31" s="102"/>
      <c r="E31" s="33"/>
      <c r="F31" s="91"/>
      <c r="G31" s="29"/>
      <c r="H31" s="97" t="s">
        <v>73</v>
      </c>
      <c r="I31" s="98" t="s">
        <v>74</v>
      </c>
      <c r="J31" s="99">
        <f>D21*D22</f>
        <v>425000000</v>
      </c>
      <c r="K31" s="96" t="s">
        <v>28</v>
      </c>
      <c r="L31" s="4"/>
      <c r="M31" s="4"/>
    </row>
    <row r="32" ht="15.75" customHeight="1">
      <c r="A32" s="29"/>
      <c r="B32" s="103" t="s">
        <v>75</v>
      </c>
      <c r="C32" s="14"/>
      <c r="D32" s="44">
        <f>SUM(D27:D30)</f>
        <v>1421250</v>
      </c>
      <c r="E32" s="33" t="s">
        <v>19</v>
      </c>
      <c r="F32" s="104">
        <f>D32/D12</f>
        <v>2.186538462</v>
      </c>
      <c r="G32" s="29"/>
      <c r="H32" s="105" t="s">
        <v>76</v>
      </c>
      <c r="I32" s="18"/>
      <c r="J32" s="106">
        <f>SUM(J29:J31)</f>
        <v>5477273750</v>
      </c>
      <c r="K32" s="96" t="s">
        <v>28</v>
      </c>
      <c r="L32" s="4"/>
      <c r="M32" s="4"/>
    </row>
    <row r="33" ht="15.75" customHeight="1">
      <c r="A33" s="29"/>
      <c r="B33" s="103" t="s">
        <v>77</v>
      </c>
      <c r="C33" s="14"/>
      <c r="D33" s="49">
        <v>1200000.0</v>
      </c>
      <c r="E33" s="33" t="s">
        <v>19</v>
      </c>
      <c r="F33" s="107"/>
      <c r="G33" s="34"/>
      <c r="H33" s="108"/>
      <c r="I33" s="4"/>
      <c r="J33" s="4"/>
      <c r="K33" s="4"/>
      <c r="L33" s="4"/>
      <c r="M33" s="4"/>
    </row>
    <row r="34" ht="15.75" customHeight="1">
      <c r="A34" s="29"/>
      <c r="B34" s="103" t="s">
        <v>78</v>
      </c>
      <c r="C34" s="14"/>
      <c r="D34" s="44">
        <f>D32+D33</f>
        <v>2621250</v>
      </c>
      <c r="E34" s="33" t="s">
        <v>19</v>
      </c>
      <c r="F34" s="109">
        <f>D34/D12</f>
        <v>4.032692308</v>
      </c>
      <c r="G34" s="34"/>
      <c r="H34" s="110" t="s">
        <v>79</v>
      </c>
      <c r="I34" s="4"/>
      <c r="J34" s="111">
        <f>(D19*D32)+(D16*D17)+D22</f>
        <v>235330000</v>
      </c>
      <c r="K34" s="4"/>
      <c r="L34" s="4"/>
      <c r="M34" s="112"/>
    </row>
    <row r="35" ht="15.75" customHeight="1">
      <c r="A35" s="29"/>
      <c r="B35" s="113" t="s">
        <v>77</v>
      </c>
      <c r="C35" s="18"/>
      <c r="D35" s="114">
        <f>D33*D11</f>
        <v>1472400000</v>
      </c>
      <c r="E35" s="115" t="s">
        <v>28</v>
      </c>
      <c r="F35" s="34"/>
      <c r="G35" s="34"/>
      <c r="H35" s="34"/>
      <c r="I35" s="4"/>
      <c r="J35" s="4"/>
      <c r="K35" s="4"/>
      <c r="L35" s="4"/>
      <c r="M35" s="116"/>
      <c r="N35" s="117"/>
    </row>
    <row r="36" ht="15.75" customHeight="1">
      <c r="A36" s="5"/>
      <c r="B36" s="7"/>
      <c r="C36" s="7"/>
      <c r="D36" s="118"/>
      <c r="E36" s="33"/>
      <c r="F36" s="34"/>
      <c r="G36" s="7"/>
      <c r="H36" s="7"/>
      <c r="I36" s="4"/>
      <c r="J36" s="4"/>
      <c r="K36" s="4"/>
      <c r="L36" s="4"/>
      <c r="M36" s="4"/>
    </row>
    <row r="37" ht="15.75" customHeight="1">
      <c r="A37" s="22">
        <v>5.0</v>
      </c>
      <c r="B37" s="24" t="s">
        <v>80</v>
      </c>
      <c r="C37" s="119"/>
      <c r="D37" s="119"/>
      <c r="E37" s="82"/>
      <c r="F37" s="82"/>
      <c r="G37" s="120">
        <v>6.0</v>
      </c>
      <c r="H37" s="23" t="s">
        <v>81</v>
      </c>
      <c r="I37" s="121"/>
      <c r="J37" s="119"/>
      <c r="K37" s="82"/>
      <c r="L37" s="4"/>
      <c r="M37" s="4"/>
    </row>
    <row r="38" ht="15.75" customHeight="1">
      <c r="A38" s="29"/>
      <c r="B38" s="30" t="s">
        <v>82</v>
      </c>
      <c r="C38" s="31" t="s">
        <v>83</v>
      </c>
      <c r="D38" s="89">
        <f>E38*D14</f>
        <v>102352250</v>
      </c>
      <c r="E38" s="122">
        <v>0.077</v>
      </c>
      <c r="F38" s="123" t="s">
        <v>84</v>
      </c>
      <c r="G38" s="34"/>
      <c r="H38" s="124">
        <v>1.0</v>
      </c>
      <c r="I38" s="125" t="s">
        <v>85</v>
      </c>
      <c r="J38" s="126">
        <f>D35</f>
        <v>1472400000</v>
      </c>
      <c r="K38" s="127">
        <f>J38/J39</f>
        <v>0.2688198668</v>
      </c>
      <c r="L38" s="4"/>
      <c r="M38" s="4"/>
    </row>
    <row r="39" ht="15.75" customHeight="1">
      <c r="A39" s="29"/>
      <c r="B39" s="38" t="s">
        <v>86</v>
      </c>
      <c r="C39" s="39" t="s">
        <v>87</v>
      </c>
      <c r="D39" s="44">
        <f>E39*D14</f>
        <v>0</v>
      </c>
      <c r="E39" s="128">
        <v>0.0</v>
      </c>
      <c r="F39" s="123" t="s">
        <v>84</v>
      </c>
      <c r="G39" s="34"/>
      <c r="H39" s="129"/>
      <c r="I39" s="130" t="s">
        <v>76</v>
      </c>
      <c r="J39" s="131">
        <f>J32</f>
        <v>5477273750</v>
      </c>
      <c r="K39" s="132"/>
      <c r="L39" s="4"/>
      <c r="M39" s="4"/>
    </row>
    <row r="40" ht="15.75" customHeight="1">
      <c r="A40" s="29"/>
      <c r="B40" s="38" t="s">
        <v>88</v>
      </c>
      <c r="C40" s="39" t="s">
        <v>63</v>
      </c>
      <c r="D40" s="44">
        <f>E40*D61</f>
        <v>10429500</v>
      </c>
      <c r="E40" s="133">
        <v>0.17</v>
      </c>
      <c r="F40" s="123" t="s">
        <v>89</v>
      </c>
      <c r="G40" s="34"/>
      <c r="H40" s="134"/>
      <c r="I40" s="135" t="s">
        <v>90</v>
      </c>
      <c r="J40" s="136"/>
      <c r="K40" s="137"/>
      <c r="L40" s="4"/>
      <c r="M40" s="4"/>
    </row>
    <row r="41" ht="15.75" customHeight="1">
      <c r="A41" s="29"/>
      <c r="B41" s="38" t="s">
        <v>91</v>
      </c>
      <c r="C41" s="39" t="s">
        <v>66</v>
      </c>
      <c r="D41" s="44">
        <f>E41*D63</f>
        <v>41718000</v>
      </c>
      <c r="E41" s="133">
        <v>0.17</v>
      </c>
      <c r="F41" s="123" t="s">
        <v>92</v>
      </c>
      <c r="G41" s="34"/>
      <c r="H41" s="138">
        <v>2.0</v>
      </c>
      <c r="I41" s="130" t="s">
        <v>93</v>
      </c>
      <c r="J41" s="131">
        <f>F30</f>
        <v>61350000</v>
      </c>
      <c r="K41" s="139">
        <f>J41/J42</f>
        <v>0.01120082778</v>
      </c>
      <c r="L41" s="4"/>
      <c r="M41" s="4"/>
    </row>
    <row r="42" ht="15.75" customHeight="1">
      <c r="A42" s="29"/>
      <c r="B42" s="38" t="s">
        <v>94</v>
      </c>
      <c r="C42" s="39" t="s">
        <v>70</v>
      </c>
      <c r="D42" s="44">
        <f>E42*D65</f>
        <v>4294500</v>
      </c>
      <c r="E42" s="133">
        <v>0.07</v>
      </c>
      <c r="F42" s="123" t="s">
        <v>95</v>
      </c>
      <c r="G42" s="34"/>
      <c r="H42" s="129"/>
      <c r="I42" s="130" t="s">
        <v>76</v>
      </c>
      <c r="J42" s="131">
        <f>J32</f>
        <v>5477273750</v>
      </c>
      <c r="K42" s="132"/>
      <c r="L42" s="4"/>
      <c r="M42" s="4"/>
    </row>
    <row r="43" ht="15.75" customHeight="1">
      <c r="A43" s="29"/>
      <c r="B43" s="38" t="s">
        <v>96</v>
      </c>
      <c r="C43" s="39" t="s">
        <v>97</v>
      </c>
      <c r="D43" s="44">
        <f>E43*D18</f>
        <v>162000000</v>
      </c>
      <c r="E43" s="140">
        <v>1.5</v>
      </c>
      <c r="F43" s="123" t="s">
        <v>98</v>
      </c>
      <c r="G43" s="34"/>
      <c r="H43" s="134"/>
      <c r="I43" s="141" t="s">
        <v>99</v>
      </c>
      <c r="J43" s="142"/>
      <c r="K43" s="137"/>
      <c r="L43" s="4"/>
      <c r="M43" s="4"/>
    </row>
    <row r="44" ht="15.75" customHeight="1">
      <c r="A44" s="29"/>
      <c r="B44" s="143"/>
      <c r="C44" s="34"/>
      <c r="D44" s="144"/>
      <c r="E44" s="33"/>
      <c r="F44" s="33"/>
      <c r="G44" s="34"/>
      <c r="H44" s="138">
        <v>3.0</v>
      </c>
      <c r="I44" s="98" t="s">
        <v>100</v>
      </c>
      <c r="J44" s="145">
        <f>D12</f>
        <v>650000</v>
      </c>
      <c r="K44" s="146">
        <f>F34</f>
        <v>4.032692308</v>
      </c>
      <c r="L44" s="4"/>
      <c r="M44" s="4"/>
    </row>
    <row r="45" ht="15.75" customHeight="1">
      <c r="A45" s="29"/>
      <c r="B45" s="147" t="s">
        <v>101</v>
      </c>
      <c r="C45" s="18"/>
      <c r="D45" s="148">
        <f>SUM(D38:D43)</f>
        <v>320794250</v>
      </c>
      <c r="E45" s="33"/>
      <c r="F45" s="115">
        <f>D45-D38</f>
        <v>218442000</v>
      </c>
      <c r="G45" s="34"/>
      <c r="H45" s="129"/>
      <c r="I45" s="98" t="s">
        <v>102</v>
      </c>
      <c r="J45" s="145">
        <f>D34</f>
        <v>2621250</v>
      </c>
      <c r="K45" s="132"/>
      <c r="L45" s="4"/>
      <c r="M45" s="4"/>
    </row>
    <row r="46" ht="15.75" customHeight="1">
      <c r="A46" s="34"/>
      <c r="B46" s="149"/>
      <c r="C46" s="150"/>
      <c r="D46" s="34"/>
      <c r="E46" s="151"/>
      <c r="F46" s="152"/>
      <c r="G46" s="34"/>
      <c r="H46" s="153"/>
      <c r="I46" s="154" t="s">
        <v>103</v>
      </c>
      <c r="J46" s="155"/>
      <c r="K46" s="156"/>
      <c r="L46" s="4"/>
      <c r="M46" s="4"/>
    </row>
    <row r="47" ht="15.75" customHeight="1">
      <c r="A47" s="7"/>
      <c r="B47" s="7"/>
      <c r="C47" s="7"/>
      <c r="D47" s="7"/>
      <c r="E47" s="34"/>
      <c r="F47" s="34"/>
      <c r="G47" s="119"/>
      <c r="H47" s="119"/>
      <c r="I47" s="4"/>
      <c r="J47" s="4"/>
      <c r="K47" s="4"/>
      <c r="L47" s="4"/>
      <c r="M47" s="4"/>
    </row>
    <row r="48" ht="15.75" customHeight="1">
      <c r="A48" s="22">
        <v>7.0</v>
      </c>
      <c r="B48" s="24" t="s">
        <v>104</v>
      </c>
      <c r="C48" s="119"/>
      <c r="D48" s="119"/>
      <c r="E48" s="82"/>
      <c r="F48" s="82"/>
      <c r="G48" s="22">
        <v>8.0</v>
      </c>
      <c r="H48" s="24" t="s">
        <v>105</v>
      </c>
      <c r="I48" s="119"/>
      <c r="J48" s="119"/>
      <c r="K48" s="82"/>
      <c r="L48" s="4"/>
      <c r="M48" s="4"/>
    </row>
    <row r="49" ht="15.75" customHeight="1">
      <c r="A49" s="5"/>
      <c r="B49" s="157" t="s">
        <v>106</v>
      </c>
      <c r="C49" s="31"/>
      <c r="D49" s="158"/>
      <c r="E49" s="33"/>
      <c r="F49" s="33"/>
      <c r="G49" s="29"/>
      <c r="H49" s="159" t="s">
        <v>107</v>
      </c>
      <c r="I49" s="160"/>
      <c r="J49" s="161">
        <f>D76</f>
        <v>1472400000</v>
      </c>
      <c r="K49" s="33" t="s">
        <v>28</v>
      </c>
      <c r="L49" s="4"/>
      <c r="M49" s="4"/>
    </row>
    <row r="50" ht="15.75" customHeight="1">
      <c r="A50" s="29"/>
      <c r="B50" s="97" t="s">
        <v>82</v>
      </c>
      <c r="C50" s="98" t="s">
        <v>108</v>
      </c>
      <c r="D50" s="99">
        <f>J14*D21</f>
        <v>5469410000</v>
      </c>
      <c r="E50" s="33"/>
      <c r="F50" s="33"/>
      <c r="G50" s="29"/>
      <c r="H50" s="42" t="s">
        <v>109</v>
      </c>
      <c r="I50" s="39"/>
      <c r="J50" s="162">
        <f>D45</f>
        <v>320794250</v>
      </c>
      <c r="K50" s="33" t="s">
        <v>28</v>
      </c>
      <c r="L50" s="4"/>
      <c r="M50" s="4"/>
    </row>
    <row r="51" ht="15.75" customHeight="1">
      <c r="A51" s="29"/>
      <c r="B51" s="97" t="s">
        <v>86</v>
      </c>
      <c r="C51" s="98" t="s">
        <v>110</v>
      </c>
      <c r="D51" s="99">
        <f>J32-D50</f>
        <v>7863750</v>
      </c>
      <c r="E51" s="33"/>
      <c r="F51" s="33"/>
      <c r="G51" s="29"/>
      <c r="H51" s="61" t="s">
        <v>111</v>
      </c>
      <c r="I51" s="62"/>
      <c r="J51" s="163">
        <f>J49/J50/D15</f>
        <v>2.294928915</v>
      </c>
      <c r="K51" s="164" t="s">
        <v>112</v>
      </c>
      <c r="L51" s="4"/>
      <c r="M51" s="4"/>
    </row>
    <row r="52" ht="15.75" customHeight="1">
      <c r="A52" s="29"/>
      <c r="B52" s="165"/>
      <c r="C52" s="166" t="s">
        <v>76</v>
      </c>
      <c r="D52" s="99">
        <f>SUM(D50:D51)</f>
        <v>5477273750</v>
      </c>
      <c r="E52" s="33"/>
      <c r="F52" s="33"/>
      <c r="G52" s="29"/>
      <c r="H52" s="34"/>
      <c r="I52" s="34"/>
      <c r="J52" s="34"/>
      <c r="K52" s="33"/>
      <c r="L52" s="4"/>
      <c r="M52" s="4"/>
    </row>
    <row r="53" ht="15.75" customHeight="1">
      <c r="A53" s="29"/>
      <c r="B53" s="165"/>
      <c r="C53" s="166" t="s">
        <v>113</v>
      </c>
      <c r="D53" s="99">
        <f>0*D52</f>
        <v>0</v>
      </c>
      <c r="E53" s="33"/>
      <c r="F53" s="33"/>
      <c r="G53" s="22">
        <v>9.0</v>
      </c>
      <c r="H53" s="24" t="s">
        <v>114</v>
      </c>
      <c r="I53" s="119"/>
      <c r="J53" s="119"/>
      <c r="K53" s="33"/>
      <c r="L53" s="4"/>
      <c r="M53" s="4"/>
    </row>
    <row r="54" ht="15.75" customHeight="1">
      <c r="A54" s="29"/>
      <c r="B54" s="165"/>
      <c r="C54" s="166" t="s">
        <v>115</v>
      </c>
      <c r="D54" s="99">
        <f>0.05*D52</f>
        <v>273863687.5</v>
      </c>
      <c r="E54" s="33"/>
      <c r="F54" s="33"/>
      <c r="G54" s="5"/>
      <c r="H54" s="167" t="s">
        <v>116</v>
      </c>
      <c r="I54" s="7"/>
      <c r="J54" s="7"/>
      <c r="K54" s="34"/>
      <c r="L54" s="4"/>
      <c r="M54" s="4"/>
    </row>
    <row r="55" ht="15.75" customHeight="1">
      <c r="A55" s="29"/>
      <c r="B55" s="168"/>
      <c r="C55" s="169"/>
      <c r="D55" s="170"/>
      <c r="E55" s="33"/>
      <c r="F55" s="33"/>
      <c r="G55" s="5"/>
      <c r="H55" s="171"/>
      <c r="I55" s="172" t="s">
        <v>114</v>
      </c>
      <c r="J55" s="173" t="s">
        <v>117</v>
      </c>
      <c r="K55" s="34"/>
      <c r="L55" s="4"/>
      <c r="M55" s="4"/>
    </row>
    <row r="56" ht="15.75" customHeight="1">
      <c r="A56" s="29"/>
      <c r="B56" s="165"/>
      <c r="C56" s="166" t="s">
        <v>118</v>
      </c>
      <c r="D56" s="99">
        <f>SUM(D52:D54)</f>
        <v>5751137438</v>
      </c>
      <c r="E56" s="33"/>
      <c r="F56" s="33"/>
      <c r="G56" s="5"/>
      <c r="H56" s="174" t="s">
        <v>119</v>
      </c>
      <c r="I56" s="175">
        <v>1.0</v>
      </c>
      <c r="J56" s="176">
        <f>I56*J50</f>
        <v>320794250</v>
      </c>
      <c r="K56" s="7"/>
      <c r="L56" s="4"/>
      <c r="M56" s="4"/>
    </row>
    <row r="57" ht="15.75" customHeight="1">
      <c r="A57" s="5"/>
      <c r="B57" s="168"/>
      <c r="C57" s="169"/>
      <c r="D57" s="177"/>
      <c r="E57" s="33"/>
      <c r="F57" s="33"/>
      <c r="G57" s="5"/>
      <c r="H57" s="174" t="s">
        <v>120</v>
      </c>
      <c r="I57" s="175">
        <v>0.0</v>
      </c>
      <c r="J57" s="176">
        <f>I57*J50</f>
        <v>0</v>
      </c>
      <c r="K57" s="7"/>
      <c r="L57" s="4"/>
      <c r="M57" s="4"/>
    </row>
    <row r="58" ht="15.75" customHeight="1">
      <c r="A58" s="5"/>
      <c r="B58" s="178" t="s">
        <v>121</v>
      </c>
      <c r="C58" s="98"/>
      <c r="D58" s="179"/>
      <c r="E58" s="33"/>
      <c r="F58" s="33"/>
      <c r="G58" s="5"/>
      <c r="H58" s="147"/>
      <c r="I58" s="18"/>
      <c r="J58" s="180">
        <f>SUM(J56:J57)</f>
        <v>320794250</v>
      </c>
      <c r="K58" s="7"/>
      <c r="L58" s="4"/>
      <c r="M58" s="4"/>
    </row>
    <row r="59" ht="15.75" customHeight="1">
      <c r="A59" s="29"/>
      <c r="B59" s="181" t="s">
        <v>82</v>
      </c>
      <c r="C59" s="182" t="s">
        <v>61</v>
      </c>
      <c r="D59" s="183">
        <f>F27</f>
        <v>1375773750</v>
      </c>
      <c r="E59" s="184">
        <f>D59/D72*100</f>
        <v>32.15373156</v>
      </c>
      <c r="F59" s="185" t="s">
        <v>13</v>
      </c>
      <c r="G59" s="5"/>
      <c r="H59" s="7"/>
      <c r="I59" s="7"/>
      <c r="J59" s="7"/>
      <c r="K59" s="7"/>
      <c r="L59" s="4"/>
      <c r="M59" s="4"/>
    </row>
    <row r="60" ht="15.75" customHeight="1">
      <c r="A60" s="29"/>
      <c r="B60" s="97"/>
      <c r="C60" s="98" t="s">
        <v>122</v>
      </c>
      <c r="D60" s="179"/>
      <c r="E60" s="37"/>
      <c r="F60" s="186"/>
      <c r="G60" s="5"/>
      <c r="H60" s="167" t="s">
        <v>123</v>
      </c>
      <c r="I60" s="7"/>
      <c r="J60" s="7"/>
      <c r="K60" s="7"/>
      <c r="L60" s="4"/>
      <c r="M60" s="4"/>
    </row>
    <row r="61" ht="15.75" customHeight="1">
      <c r="A61" s="29"/>
      <c r="B61" s="97" t="s">
        <v>86</v>
      </c>
      <c r="C61" s="98" t="s">
        <v>63</v>
      </c>
      <c r="D61" s="44">
        <f>F28</f>
        <v>61350000</v>
      </c>
      <c r="E61" s="187">
        <f>D61/D72*100</f>
        <v>1.433834183</v>
      </c>
      <c r="F61" s="185" t="s">
        <v>13</v>
      </c>
      <c r="G61" s="5"/>
      <c r="H61" s="171"/>
      <c r="I61" s="172" t="s">
        <v>114</v>
      </c>
      <c r="J61" s="173" t="s">
        <v>117</v>
      </c>
      <c r="K61" s="7"/>
      <c r="L61" s="4"/>
      <c r="M61" s="4"/>
    </row>
    <row r="62" ht="15.75" customHeight="1">
      <c r="A62" s="29"/>
      <c r="B62" s="97"/>
      <c r="C62" s="98" t="s">
        <v>124</v>
      </c>
      <c r="D62" s="188"/>
      <c r="E62" s="189"/>
      <c r="F62" s="186"/>
      <c r="G62" s="5"/>
      <c r="H62" s="174" t="s">
        <v>119</v>
      </c>
      <c r="I62" s="190">
        <v>1.0</v>
      </c>
      <c r="J62" s="176">
        <f>I62*J49</f>
        <v>1472400000</v>
      </c>
      <c r="K62" s="7"/>
      <c r="L62" s="4"/>
      <c r="M62" s="4"/>
    </row>
    <row r="63" ht="15.75" customHeight="1">
      <c r="A63" s="29"/>
      <c r="B63" s="97" t="s">
        <v>88</v>
      </c>
      <c r="C63" s="98" t="s">
        <v>66</v>
      </c>
      <c r="D63" s="44">
        <f>F29</f>
        <v>245400000</v>
      </c>
      <c r="E63" s="187">
        <f>D63/D72*100</f>
        <v>5.735336734</v>
      </c>
      <c r="F63" s="185" t="s">
        <v>13</v>
      </c>
      <c r="G63" s="5"/>
      <c r="H63" s="174" t="s">
        <v>120</v>
      </c>
      <c r="I63" s="190">
        <f>100%-I62</f>
        <v>0</v>
      </c>
      <c r="J63" s="176">
        <f>I63*J49</f>
        <v>0</v>
      </c>
      <c r="K63" s="7"/>
      <c r="L63" s="4"/>
      <c r="M63" s="4"/>
    </row>
    <row r="64" ht="15.75" customHeight="1">
      <c r="A64" s="29"/>
      <c r="B64" s="97"/>
      <c r="C64" s="98" t="s">
        <v>125</v>
      </c>
      <c r="D64" s="188"/>
      <c r="E64" s="189"/>
      <c r="F64" s="186"/>
      <c r="G64" s="5"/>
      <c r="H64" s="147"/>
      <c r="I64" s="18"/>
      <c r="J64" s="180">
        <f>SUM(J62:J63)</f>
        <v>1472400000</v>
      </c>
      <c r="K64" s="7"/>
      <c r="L64" s="4"/>
      <c r="M64" s="4"/>
    </row>
    <row r="65" ht="15.75" customHeight="1">
      <c r="A65" s="29"/>
      <c r="B65" s="97" t="s">
        <v>91</v>
      </c>
      <c r="C65" s="98" t="s">
        <v>70</v>
      </c>
      <c r="D65" s="44">
        <f>F30</f>
        <v>61350000</v>
      </c>
      <c r="E65" s="187">
        <f>D65/D72*100</f>
        <v>1.433834183</v>
      </c>
      <c r="F65" s="185" t="s">
        <v>13</v>
      </c>
      <c r="G65" s="33"/>
      <c r="H65" s="34"/>
      <c r="I65" s="4"/>
      <c r="J65" s="4"/>
      <c r="K65" s="4"/>
      <c r="L65" s="4"/>
      <c r="M65" s="4"/>
    </row>
    <row r="66" ht="15.75" customHeight="1">
      <c r="A66" s="29"/>
      <c r="B66" s="97" t="s">
        <v>94</v>
      </c>
      <c r="C66" s="98" t="s">
        <v>97</v>
      </c>
      <c r="D66" s="44">
        <f>D18*D21</f>
        <v>1836000000</v>
      </c>
      <c r="E66" s="184">
        <f>D66/D72*100</f>
        <v>42.90985429</v>
      </c>
      <c r="F66" s="185" t="s">
        <v>13</v>
      </c>
      <c r="G66" s="33"/>
      <c r="H66" s="34"/>
      <c r="I66" s="4"/>
      <c r="J66" s="4"/>
      <c r="K66" s="4"/>
      <c r="L66" s="4"/>
      <c r="M66" s="4"/>
    </row>
    <row r="67" ht="15.75" customHeight="1">
      <c r="A67" s="29"/>
      <c r="B67" s="97" t="s">
        <v>126</v>
      </c>
      <c r="C67" s="98" t="s">
        <v>127</v>
      </c>
      <c r="D67" s="44">
        <f>J31</f>
        <v>425000000</v>
      </c>
      <c r="E67" s="187">
        <f>D67/D72*100</f>
        <v>9.932836642</v>
      </c>
      <c r="F67" s="185" t="s">
        <v>13</v>
      </c>
      <c r="G67" s="33"/>
      <c r="H67" s="34"/>
      <c r="I67" s="4"/>
      <c r="J67" s="4"/>
      <c r="K67" s="4"/>
      <c r="L67" s="4"/>
      <c r="M67" s="4"/>
    </row>
    <row r="68" ht="15.75" customHeight="1">
      <c r="A68" s="29"/>
      <c r="B68" s="97" t="s">
        <v>128</v>
      </c>
      <c r="C68" s="98" t="s">
        <v>129</v>
      </c>
      <c r="D68" s="188"/>
      <c r="E68" s="189"/>
      <c r="F68" s="191"/>
      <c r="G68" s="33"/>
      <c r="H68" s="34"/>
      <c r="I68" s="4"/>
      <c r="J68" s="4"/>
      <c r="K68" s="4"/>
      <c r="L68" s="4"/>
      <c r="M68" s="4"/>
    </row>
    <row r="69" ht="15.75" customHeight="1">
      <c r="A69" s="29"/>
      <c r="B69" s="192"/>
      <c r="C69" s="98" t="s">
        <v>130</v>
      </c>
      <c r="D69" s="44">
        <f t="shared" ref="D69:D70" si="1">D53</f>
        <v>0</v>
      </c>
      <c r="E69" s="193">
        <f>D69/D72*100</f>
        <v>0</v>
      </c>
      <c r="F69" s="185" t="s">
        <v>13</v>
      </c>
      <c r="G69" s="33"/>
      <c r="H69" s="34"/>
      <c r="I69" s="4"/>
      <c r="J69" s="4"/>
      <c r="K69" s="4"/>
      <c r="L69" s="4"/>
      <c r="M69" s="4"/>
    </row>
    <row r="70" ht="15.75" customHeight="1">
      <c r="A70" s="29"/>
      <c r="B70" s="192"/>
      <c r="C70" s="98" t="s">
        <v>131</v>
      </c>
      <c r="D70" s="44">
        <f t="shared" si="1"/>
        <v>273863687.5</v>
      </c>
      <c r="E70" s="193">
        <f>D70/D72*100</f>
        <v>6.4005724</v>
      </c>
      <c r="F70" s="185" t="s">
        <v>13</v>
      </c>
      <c r="G70" s="33"/>
      <c r="H70" s="34"/>
      <c r="I70" s="4"/>
      <c r="J70" s="4"/>
      <c r="K70" s="4"/>
      <c r="L70" s="4"/>
      <c r="M70" s="4"/>
    </row>
    <row r="71" ht="15.75" customHeight="1">
      <c r="A71" s="29"/>
      <c r="B71" s="192"/>
      <c r="C71" s="194"/>
      <c r="D71" s="195"/>
      <c r="E71" s="37"/>
      <c r="F71" s="185"/>
      <c r="G71" s="33"/>
      <c r="H71" s="34"/>
      <c r="I71" s="4"/>
      <c r="J71" s="4"/>
      <c r="K71" s="4"/>
      <c r="L71" s="4"/>
      <c r="M71" s="4"/>
    </row>
    <row r="72" ht="15.75" customHeight="1">
      <c r="A72" s="29"/>
      <c r="B72" s="192"/>
      <c r="C72" s="98" t="s">
        <v>132</v>
      </c>
      <c r="D72" s="44">
        <f>SUM(D59:D71)</f>
        <v>4278737438</v>
      </c>
      <c r="E72" s="193">
        <v>100.0</v>
      </c>
      <c r="F72" s="185" t="s">
        <v>13</v>
      </c>
      <c r="G72" s="33"/>
      <c r="H72" s="34"/>
      <c r="I72" s="4"/>
      <c r="J72" s="4"/>
      <c r="K72" s="4"/>
      <c r="L72" s="4"/>
      <c r="M72" s="4"/>
    </row>
    <row r="73" ht="15.75" customHeight="1">
      <c r="A73" s="29"/>
      <c r="B73" s="165"/>
      <c r="C73" s="194"/>
      <c r="D73" s="195"/>
      <c r="E73" s="33"/>
      <c r="F73" s="33"/>
      <c r="G73" s="33"/>
      <c r="H73" s="34"/>
      <c r="I73" s="4"/>
      <c r="J73" s="4"/>
      <c r="K73" s="4"/>
      <c r="L73" s="4"/>
      <c r="M73" s="4"/>
    </row>
    <row r="74" ht="15.75" customHeight="1">
      <c r="A74" s="29"/>
      <c r="B74" s="165" t="s">
        <v>133</v>
      </c>
      <c r="C74" s="98" t="s">
        <v>134</v>
      </c>
      <c r="D74" s="99">
        <f>D56-D72</f>
        <v>1472400000</v>
      </c>
      <c r="E74" s="33"/>
      <c r="F74" s="33"/>
      <c r="G74" s="33"/>
      <c r="H74" s="34"/>
      <c r="I74" s="4"/>
      <c r="J74" s="4"/>
      <c r="K74" s="4"/>
      <c r="L74" s="4"/>
      <c r="M74" s="4"/>
    </row>
    <row r="75" ht="15.75" customHeight="1">
      <c r="A75" s="29"/>
      <c r="B75" s="196"/>
      <c r="C75" s="98" t="s">
        <v>135</v>
      </c>
      <c r="D75" s="99">
        <f>D74*E75%</f>
        <v>0</v>
      </c>
      <c r="E75" s="140">
        <v>0.0</v>
      </c>
      <c r="F75" s="185" t="s">
        <v>13</v>
      </c>
      <c r="G75" s="33"/>
      <c r="H75" s="34"/>
      <c r="I75" s="4"/>
      <c r="J75" s="4"/>
      <c r="K75" s="4"/>
      <c r="L75" s="4"/>
      <c r="M75" s="4"/>
    </row>
    <row r="76" ht="15.75" customHeight="1">
      <c r="A76" s="29"/>
      <c r="B76" s="197"/>
      <c r="C76" s="198" t="s">
        <v>136</v>
      </c>
      <c r="D76" s="106">
        <f>D74-D75</f>
        <v>1472400000</v>
      </c>
      <c r="E76" s="37">
        <f>100-E75</f>
        <v>100</v>
      </c>
      <c r="F76" s="185" t="s">
        <v>13</v>
      </c>
      <c r="G76" s="33"/>
      <c r="H76" s="34"/>
      <c r="I76" s="4"/>
      <c r="J76" s="4"/>
      <c r="K76" s="4"/>
      <c r="L76" s="4"/>
      <c r="M76" s="4"/>
    </row>
    <row r="77" ht="15.75" customHeight="1">
      <c r="A77" s="29"/>
      <c r="B77" s="34"/>
      <c r="C77" s="34"/>
      <c r="D77" s="34"/>
      <c r="E77" s="33"/>
      <c r="F77" s="33"/>
      <c r="G77" s="33"/>
      <c r="H77" s="34"/>
      <c r="I77" s="4"/>
      <c r="J77" s="4"/>
      <c r="K77" s="4"/>
      <c r="L77" s="4"/>
      <c r="M77" s="4"/>
    </row>
    <row r="78" ht="15.75" customHeight="1">
      <c r="A78" s="5"/>
      <c r="B78" s="7"/>
      <c r="C78" s="7"/>
      <c r="D78" s="7"/>
      <c r="E78" s="33"/>
      <c r="F78" s="33"/>
      <c r="G78" s="199"/>
      <c r="H78" s="7"/>
      <c r="I78" s="4"/>
      <c r="J78" s="4"/>
      <c r="K78" s="4"/>
      <c r="L78" s="4"/>
      <c r="M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A2:L2"/>
    <mergeCell ref="D4:E4"/>
    <mergeCell ref="B5:C5"/>
    <mergeCell ref="D5:E5"/>
    <mergeCell ref="B6:C6"/>
    <mergeCell ref="D6:E6"/>
    <mergeCell ref="H22:I22"/>
    <mergeCell ref="H23:I24"/>
    <mergeCell ref="I25:J25"/>
    <mergeCell ref="B32:C32"/>
    <mergeCell ref="H32:I32"/>
    <mergeCell ref="B33:C33"/>
    <mergeCell ref="B34:C34"/>
    <mergeCell ref="B35:C35"/>
    <mergeCell ref="H58:I58"/>
    <mergeCell ref="H64:I64"/>
    <mergeCell ref="H38:H40"/>
    <mergeCell ref="K38:K40"/>
    <mergeCell ref="H41:H43"/>
    <mergeCell ref="K41:K43"/>
    <mergeCell ref="H44:H46"/>
    <mergeCell ref="K44:K46"/>
    <mergeCell ref="B45:C45"/>
  </mergeCells>
  <printOptions/>
  <pageMargins bottom="0.75" footer="0.0" header="0.0" left="0.7" right="0.7" top="0.75"/>
  <pageSetup orientation="portrait"/>
  <headerFooter>
    <oddHeader>&amp;C </oddHeader>
    <oddFooter>&amp;RFQ-1/ PSBM/0062</oddFooter>
  </headerFooter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2014-12-02T17:41:11Z</dcterms:created>
  <dc:creator>Rosyid Aziz</dc:creator>
</cp:coreProperties>
</file>