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/>
  <mc:AlternateContent xmlns:mc="http://schemas.openxmlformats.org/markup-compatibility/2006">
    <mc:Choice Requires="x15">
      <x15ac:absPath xmlns:x15ac="http://schemas.microsoft.com/office/spreadsheetml/2010/11/ac" url="C:\Users\HP\Downloads\drive-download-20230214T172010Z-001\"/>
    </mc:Choice>
  </mc:AlternateContent>
  <xr:revisionPtr revIDLastSave="0" documentId="13_ncr:1_{EDD2961D-8D2B-4A6A-9260-D1D2B618E39C}" xr6:coauthVersionLast="45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10" roundtripDataSignature="AMtx7mh8WiG2Bz+A0+pW3xuMx8lsdxKnmw=="/>
    </ext>
  </extLst>
</workbook>
</file>

<file path=xl/calcChain.xml><?xml version="1.0" encoding="utf-8"?>
<calcChain xmlns="http://schemas.openxmlformats.org/spreadsheetml/2006/main">
  <c r="J29" i="1" l="1"/>
  <c r="D29" i="1"/>
  <c r="D28" i="1"/>
  <c r="D27" i="1"/>
  <c r="D24" i="1"/>
  <c r="D23" i="1"/>
  <c r="D25" i="1" s="1"/>
  <c r="D16" i="1"/>
  <c r="D13" i="1"/>
  <c r="J8" i="1" s="1"/>
  <c r="D12" i="1"/>
  <c r="D18" i="1" s="1"/>
  <c r="D45" i="1" s="1"/>
  <c r="D10" i="1"/>
  <c r="J35" i="1" s="1"/>
  <c r="J23" i="1" l="1"/>
  <c r="D44" i="1"/>
  <c r="D47" i="1"/>
  <c r="J9" i="1"/>
  <c r="D41" i="1" s="1"/>
  <c r="J37" i="1" s="1"/>
  <c r="J10" i="1"/>
  <c r="D42" i="1" s="1"/>
  <c r="D40" i="1"/>
  <c r="J11" i="1"/>
  <c r="D46" i="1"/>
  <c r="J26" i="1" l="1"/>
  <c r="D43" i="1"/>
  <c r="J38" i="1" s="1"/>
  <c r="J40" i="1" s="1"/>
  <c r="J47" i="1" s="1"/>
  <c r="J12" i="1"/>
  <c r="J14" i="1" s="1"/>
  <c r="J30" i="1" l="1"/>
  <c r="D48" i="1"/>
  <c r="K29" i="1"/>
  <c r="D26" i="1"/>
  <c r="D30" i="1" s="1"/>
  <c r="D36" i="1" s="1"/>
  <c r="D37" i="1" l="1"/>
  <c r="D50" i="1" s="1"/>
  <c r="J24" i="1"/>
  <c r="K23" i="1" s="1"/>
  <c r="J27" i="1"/>
  <c r="K26" i="1" s="1"/>
  <c r="D51" i="1" l="1"/>
  <c r="D52" i="1" s="1"/>
  <c r="J46" i="1" s="1"/>
  <c r="J48" i="1" s="1"/>
</calcChain>
</file>

<file path=xl/sharedStrings.xml><?xml version="1.0" encoding="utf-8"?>
<sst xmlns="http://schemas.openxmlformats.org/spreadsheetml/2006/main" count="151" uniqueCount="98">
  <si>
    <t>QUICK COUNT KELAYAKAN PROYEK</t>
  </si>
  <si>
    <t>Nama Proyek</t>
  </si>
  <si>
    <t>Sleman Village</t>
  </si>
  <si>
    <t>Kota</t>
  </si>
  <si>
    <t>Sleman - Yogyakarta</t>
  </si>
  <si>
    <t>DATA LAHAN, BANGUNAN &amp; LAINNYA</t>
  </si>
  <si>
    <t>HARGA TANAH MATANG</t>
  </si>
  <si>
    <t>Luas Tanah</t>
  </si>
  <si>
    <t>m2</t>
  </si>
  <si>
    <t>Harga Tanah Efektif + biaya perolehan tanah 3%*</t>
  </si>
  <si>
    <t>Rp/m2</t>
  </si>
  <si>
    <t>Harga Tanah Mentah</t>
  </si>
  <si>
    <t>Biaya Perizinan** (1.5% dari harga tanah efektif)</t>
  </si>
  <si>
    <t>Nilai Lahan keseluruhan</t>
  </si>
  <si>
    <t>Rp</t>
  </si>
  <si>
    <t>Biaya Pematangan Lahan***</t>
  </si>
  <si>
    <t>Efektivitas Lahan (bisa dbangun)</t>
  </si>
  <si>
    <t>%</t>
  </si>
  <si>
    <t>Biaya Operasional****</t>
  </si>
  <si>
    <t>Luas Tanah Efektif</t>
  </si>
  <si>
    <t>HARGA POKOK TANAH (HPT)</t>
  </si>
  <si>
    <t>Harga Tanah Efektif</t>
  </si>
  <si>
    <t>TARGET LABA*****</t>
  </si>
  <si>
    <t>Asumsi Luas Bangunan</t>
  </si>
  <si>
    <t>Harga Borongan per m2</t>
  </si>
  <si>
    <t>* Fee mediator, akta, kompensasi</t>
  </si>
  <si>
    <t>Harga Borongan 1 unit</t>
  </si>
  <si>
    <t>Rp/unit</t>
  </si>
  <si>
    <t>** Sosialisasi, kompensasi lingkungan</t>
  </si>
  <si>
    <t>Luas 1 unit Kavling</t>
  </si>
  <si>
    <t>*** Infrastruktur, utilitas, fasos, pembinaan</t>
  </si>
  <si>
    <t xml:space="preserve">Jumlah Unit </t>
  </si>
  <si>
    <t xml:space="preserve">unit </t>
  </si>
  <si>
    <t>**** Sewa kantor, gaji, peralatan, arsitek, promosi</t>
  </si>
  <si>
    <t>Biaya pembebanan per rumah*</t>
  </si>
  <si>
    <t>***** Minimal 2X harga tanah mentah</t>
  </si>
  <si>
    <t>* Listrik, air, pecah sertifikat, pagar pembatas dll</t>
  </si>
  <si>
    <t>HARGA JUAL MANUAL</t>
  </si>
  <si>
    <t>CEK KELAYAKAN PROYEK</t>
  </si>
  <si>
    <t>Tipe Bangunan</t>
  </si>
  <si>
    <t>Total Target Laba</t>
  </si>
  <si>
    <t>Total Omzet</t>
  </si>
  <si>
    <t>Harga Borongan 1 Unit</t>
  </si>
  <si>
    <t>Target Laba Min 20% Dari Total Omzet</t>
  </si>
  <si>
    <t>Harga Tanah Matang</t>
  </si>
  <si>
    <t>Total Biaya Operasional</t>
  </si>
  <si>
    <t>Biaya Pembebanan Per Rumah</t>
  </si>
  <si>
    <t>Biaya Fee Agen</t>
  </si>
  <si>
    <t>Biaya Operasional Max 7% Dari Total Omzet</t>
  </si>
  <si>
    <t>Pajak Penjual</t>
  </si>
  <si>
    <t>DIBULATKAN UNTUK HARGA CASH*</t>
  </si>
  <si>
    <t xml:space="preserve">Harga Jual Tanah Min 3X Dari Harga Tanah Asal </t>
  </si>
  <si>
    <t>* Tidak ada PPN 11% karena belum jadi Pengusaha Kena Pajak (omzet 4.8 M/tahun)</t>
  </si>
  <si>
    <t>EXECUTIVE SUMMARY</t>
  </si>
  <si>
    <t>MODAL KERJA MINIM</t>
  </si>
  <si>
    <t>A. RENCANA PENERIMAAN</t>
  </si>
  <si>
    <t>I</t>
  </si>
  <si>
    <t>Pembelian Tanah Mentah (tergantung negosiasi)*</t>
  </si>
  <si>
    <t>Penjualan Rumah</t>
  </si>
  <si>
    <t>II</t>
  </si>
  <si>
    <t>Biaya arsitek untuk disain 3D, bester, RAB</t>
  </si>
  <si>
    <t>TOTAL PENERIMAAN</t>
  </si>
  <si>
    <t>III</t>
  </si>
  <si>
    <t>Biaya Perizinan Pecah Tapak Kavling</t>
  </si>
  <si>
    <t>IV</t>
  </si>
  <si>
    <t>Biaya Operasional</t>
  </si>
  <si>
    <t>B. RENCANA PENGELUARAN</t>
  </si>
  <si>
    <t>BIAYA PEROLEHAN LAHAN</t>
  </si>
  <si>
    <t>TOTAL INVESTASI (MODAL KERJA)</t>
  </si>
  <si>
    <t>BIAYA PERIJINAN</t>
  </si>
  <si>
    <t>*</t>
  </si>
  <si>
    <t xml:space="preserve">Harga tanah dikali </t>
  </si>
  <si>
    <t>BIAYA PEMATANGAN LAHAN</t>
  </si>
  <si>
    <t>**</t>
  </si>
  <si>
    <t>Total biaya perijinan dikali</t>
  </si>
  <si>
    <t>BIAYA Operasional</t>
  </si>
  <si>
    <t>***</t>
  </si>
  <si>
    <t>Total biaya operasional dikali</t>
  </si>
  <si>
    <t>V</t>
  </si>
  <si>
    <t>BIAYA BANGUNAN</t>
  </si>
  <si>
    <t>VII</t>
  </si>
  <si>
    <t>BIAYA PEMBEBANAN PER UNIT</t>
  </si>
  <si>
    <t>RETURN ON INVESTMENT (ROI)</t>
  </si>
  <si>
    <t>VIII</t>
  </si>
  <si>
    <t>BIAYA FEE AGEN</t>
  </si>
  <si>
    <t>RETURN</t>
  </si>
  <si>
    <t>BIAYA PPH</t>
  </si>
  <si>
    <t>INVESTMENT</t>
  </si>
  <si>
    <t>TOTAL PENGELUARAN</t>
  </si>
  <si>
    <t>C.</t>
  </si>
  <si>
    <t>LABA UNTUK DEVELOPER</t>
  </si>
  <si>
    <t>LABA TOTAL (SETELAH PAJAK)</t>
  </si>
  <si>
    <t>LABA UNTUK PEMILIK TANAH*</t>
  </si>
  <si>
    <t>RETURN ON INVESTMENT (ROI)*</t>
  </si>
  <si>
    <t>ROI jika proyek diselesaikan 1 tahun, atau ROI 672% jika proyek selesai 2 tahun</t>
  </si>
  <si>
    <t>Harga Jual Rumah*</t>
  </si>
  <si>
    <t>* Dalam kasus ini tidak ada bagi hasil untuk Pemilik Tanah. Jika</t>
  </si>
  <si>
    <t xml:space="preserve">  ada maka diberikan sesuai kesepakatan % bagi hasil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</si>
</sst>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4" formatCode="&quot; &quot;#,##0&quot; &quot;;&quot; (&quot;#,##0&quot;)&quot;;&quot; - &quot;;&quot; &quot;@&quot; &quot;"/>
    <numFmt numFmtId="165" formatCode="&quot; &quot;#,##0.00&quot; &quot;;&quot; (&quot;#,##0.00&quot;)&quot;;&quot; - &quot;;&quot; &quot;@&quot; &quot;"/>
    <numFmt numFmtId="166" formatCode="_(* #,##0_);_(* \(#,##0\);_(* &quot;-&quot;_);_(@_)"/>
    <numFmt numFmtId="167" formatCode="&quot; &quot;#,##0&quot; &quot;;&quot; (&quot;#,##0&quot;)&quot;;&quot; -&quot;00&quot; &quot;;&quot; &quot;@&quot; &quot;"/>
    <numFmt numFmtId="168" formatCode="_-* #,##0_-;\-* #,##0_-;_-* &quot;-&quot;_-;_-@"/>
  </numFmts>
  <fonts count="34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24"/>
      <color rgb="FF000000"/>
      <name val="Arimo"/>
    </font>
    <font>
      <sz val="11"/>
      <name val="Calibri"/>
      <family val="2"/>
    </font>
    <font>
      <sz val="24"/>
      <color theme="1"/>
      <name val="Arimo"/>
    </font>
    <font>
      <sz val="24"/>
      <color theme="1"/>
      <name val="Calibri"/>
      <family val="2"/>
    </font>
    <font>
      <b/>
      <sz val="12"/>
      <color rgb="FF000000"/>
      <name val="Arimo"/>
    </font>
    <font>
      <b/>
      <sz val="12"/>
      <color rgb="FFFF0000"/>
      <name val="Arimo"/>
    </font>
    <font>
      <sz val="11"/>
      <color theme="1"/>
      <name val="Arimo"/>
    </font>
    <font>
      <b/>
      <sz val="10"/>
      <color rgb="FF000000"/>
      <name val="Arimo"/>
    </font>
    <font>
      <b/>
      <sz val="10"/>
      <color rgb="FFFF0000"/>
      <name val="Arimo"/>
    </font>
    <font>
      <sz val="10"/>
      <color theme="1"/>
      <name val="Arimo"/>
    </font>
    <font>
      <sz val="10"/>
      <color theme="1"/>
      <name val="Calibri"/>
      <family val="2"/>
    </font>
    <font>
      <b/>
      <sz val="12"/>
      <color theme="1"/>
      <name val="Arimo"/>
    </font>
    <font>
      <b/>
      <sz val="14"/>
      <color theme="1"/>
      <name val="Arimo"/>
    </font>
    <font>
      <i/>
      <sz val="11"/>
      <color theme="1"/>
      <name val="Arimo"/>
    </font>
    <font>
      <sz val="12"/>
      <color theme="1"/>
      <name val="Arimo"/>
    </font>
    <font>
      <sz val="12"/>
      <color theme="1"/>
      <name val="Calibri"/>
      <family val="2"/>
    </font>
    <font>
      <sz val="10"/>
      <color rgb="FF000000"/>
      <name val="Arimo"/>
    </font>
    <font>
      <sz val="10"/>
      <color rgb="FFFF0000"/>
      <name val="Arimo"/>
    </font>
    <font>
      <i/>
      <sz val="10"/>
      <color rgb="FF000000"/>
      <name val="Arimo"/>
    </font>
    <font>
      <sz val="12"/>
      <color rgb="FF000000"/>
      <name val="Arimo"/>
    </font>
    <font>
      <b/>
      <sz val="10"/>
      <color theme="0"/>
      <name val="Arimo"/>
    </font>
    <font>
      <i/>
      <sz val="11"/>
      <color rgb="FF000000"/>
      <name val="Arimo"/>
    </font>
    <font>
      <b/>
      <sz val="12"/>
      <color rgb="FF002060"/>
      <name val="Arimo"/>
    </font>
    <font>
      <sz val="16"/>
      <color theme="1"/>
      <name val="Arimo"/>
    </font>
    <font>
      <i/>
      <sz val="10"/>
      <color theme="1"/>
      <name val="Arimo"/>
    </font>
    <font>
      <b/>
      <sz val="10"/>
      <color theme="1"/>
      <name val="Arimo"/>
    </font>
    <font>
      <b/>
      <sz val="10"/>
      <color rgb="FF0070C0"/>
      <name val="Arimo"/>
    </font>
    <font>
      <b/>
      <sz val="10"/>
      <color rgb="FFC00000"/>
      <name val="Arimo"/>
    </font>
    <font>
      <i/>
      <sz val="10"/>
      <color rgb="FFFF0000"/>
      <name val="Arimo"/>
    </font>
    <font>
      <sz val="10"/>
      <color rgb="FF002060"/>
      <name val="Arimo"/>
    </font>
    <font>
      <sz val="11"/>
      <color theme="1"/>
      <name val="Calibri"/>
      <family val="2"/>
      <scheme val="minor"/>
    </font>
    <font>
      <i/>
      <sz val="10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4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1" fontId="32" fillId="0" borderId="0" applyFont="0" applyFill="0" applyBorder="0" applyAlignment="0" applyProtection="0"/>
  </cellStyleXfs>
  <cellXfs count="161">
    <xf numFmtId="0" fontId="0" fillId="0" borderId="0" xfId="0"/>
    <xf numFmtId="0" fontId="1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/>
    </xf>
    <xf numFmtId="0" fontId="6" fillId="0" borderId="0" xfId="0" applyFont="1"/>
    <xf numFmtId="0" fontId="8" fillId="0" borderId="0" xfId="0" applyFont="1"/>
    <xf numFmtId="0" fontId="9" fillId="0" borderId="0" xfId="0" applyFont="1" applyAlignment="1">
      <alignment horizontal="center" vertical="center"/>
    </xf>
    <xf numFmtId="0" fontId="9" fillId="0" borderId="4" xfId="0" applyFont="1" applyBorder="1" applyAlignment="1">
      <alignment horizontal="left"/>
    </xf>
    <xf numFmtId="0" fontId="9" fillId="0" borderId="5" xfId="0" applyFont="1" applyBorder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6" fillId="0" borderId="0" xfId="0" applyFont="1" applyAlignment="1">
      <alignment horizontal="left"/>
    </xf>
    <xf numFmtId="0" fontId="13" fillId="0" borderId="0" xfId="0" applyFont="1" applyAlignment="1">
      <alignment horizontal="center" vertical="center"/>
    </xf>
    <xf numFmtId="0" fontId="13" fillId="0" borderId="0" xfId="0" applyFont="1" applyAlignment="1">
      <alignment horizontal="left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center" vertical="center"/>
    </xf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 applyAlignment="1">
      <alignment horizontal="center" vertical="center"/>
    </xf>
    <xf numFmtId="0" fontId="18" fillId="0" borderId="4" xfId="0" applyFont="1" applyBorder="1" applyAlignment="1">
      <alignment horizontal="center"/>
    </xf>
    <xf numFmtId="0" fontId="18" fillId="0" borderId="5" xfId="0" applyFont="1" applyBorder="1"/>
    <xf numFmtId="164" fontId="19" fillId="0" borderId="6" xfId="0" applyNumberFormat="1" applyFont="1" applyBorder="1"/>
    <xf numFmtId="0" fontId="20" fillId="0" borderId="12" xfId="0" applyFont="1" applyBorder="1"/>
    <xf numFmtId="0" fontId="18" fillId="0" borderId="0" xfId="0" applyFont="1"/>
    <xf numFmtId="0" fontId="21" fillId="0" borderId="0" xfId="0" applyFont="1" applyAlignment="1">
      <alignment horizontal="center" vertical="center"/>
    </xf>
    <xf numFmtId="0" fontId="18" fillId="0" borderId="6" xfId="0" applyFont="1" applyBorder="1"/>
    <xf numFmtId="164" fontId="18" fillId="0" borderId="12" xfId="0" applyNumberFormat="1" applyFont="1" applyBorder="1"/>
    <xf numFmtId="0" fontId="20" fillId="0" borderId="0" xfId="0" applyFont="1"/>
    <xf numFmtId="0" fontId="18" fillId="0" borderId="13" xfId="0" applyFont="1" applyBorder="1" applyAlignment="1">
      <alignment horizontal="center"/>
    </xf>
    <xf numFmtId="0" fontId="18" fillId="0" borderId="14" xfId="0" applyFont="1" applyBorder="1"/>
    <xf numFmtId="164" fontId="19" fillId="0" borderId="15" xfId="0" applyNumberFormat="1" applyFont="1" applyBorder="1"/>
    <xf numFmtId="0" fontId="20" fillId="0" borderId="16" xfId="0" applyFont="1" applyBorder="1"/>
    <xf numFmtId="164" fontId="18" fillId="0" borderId="0" xfId="0" applyNumberFormat="1" applyFont="1"/>
    <xf numFmtId="0" fontId="18" fillId="0" borderId="15" xfId="0" applyFont="1" applyBorder="1"/>
    <xf numFmtId="164" fontId="11" fillId="0" borderId="16" xfId="0" applyNumberFormat="1" applyFont="1" applyBorder="1"/>
    <xf numFmtId="164" fontId="18" fillId="0" borderId="15" xfId="0" applyNumberFormat="1" applyFont="1" applyBorder="1"/>
    <xf numFmtId="165" fontId="19" fillId="0" borderId="15" xfId="0" applyNumberFormat="1" applyFont="1" applyBorder="1"/>
    <xf numFmtId="166" fontId="18" fillId="0" borderId="0" xfId="0" applyNumberFormat="1" applyFont="1"/>
    <xf numFmtId="164" fontId="9" fillId="0" borderId="16" xfId="0" applyNumberFormat="1" applyFont="1" applyBorder="1"/>
    <xf numFmtId="164" fontId="10" fillId="0" borderId="16" xfId="0" applyNumberFormat="1" applyFont="1" applyBorder="1"/>
    <xf numFmtId="166" fontId="20" fillId="0" borderId="0" xfId="0" applyNumberFormat="1" applyFont="1"/>
    <xf numFmtId="0" fontId="20" fillId="0" borderId="19" xfId="0" applyFont="1" applyBorder="1" applyAlignment="1">
      <alignment vertical="center"/>
    </xf>
    <xf numFmtId="164" fontId="20" fillId="0" borderId="0" xfId="0" applyNumberFormat="1" applyFont="1"/>
    <xf numFmtId="164" fontId="12" fillId="0" borderId="0" xfId="0" applyNumberFormat="1" applyFont="1"/>
    <xf numFmtId="0" fontId="20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164" fontId="9" fillId="3" borderId="20" xfId="0" applyNumberFormat="1" applyFont="1" applyFill="1" applyBorder="1"/>
    <xf numFmtId="164" fontId="9" fillId="0" borderId="15" xfId="0" applyNumberFormat="1" applyFont="1" applyBorder="1"/>
    <xf numFmtId="0" fontId="18" fillId="0" borderId="21" xfId="0" applyFont="1" applyBorder="1" applyAlignment="1">
      <alignment horizontal="center"/>
    </xf>
    <xf numFmtId="0" fontId="18" fillId="0" borderId="22" xfId="0" applyFont="1" applyBorder="1"/>
    <xf numFmtId="164" fontId="19" fillId="0" borderId="10" xfId="0" applyNumberFormat="1" applyFont="1" applyBorder="1"/>
    <xf numFmtId="0" fontId="20" fillId="0" borderId="23" xfId="0" applyFont="1" applyBorder="1"/>
    <xf numFmtId="0" fontId="21" fillId="0" borderId="0" xfId="0" applyFont="1"/>
    <xf numFmtId="164" fontId="22" fillId="3" borderId="20" xfId="0" applyNumberFormat="1" applyFont="1" applyFill="1" applyBorder="1"/>
    <xf numFmtId="0" fontId="18" fillId="0" borderId="0" xfId="0" applyFont="1" applyAlignment="1">
      <alignment horizontal="center"/>
    </xf>
    <xf numFmtId="164" fontId="19" fillId="0" borderId="0" xfId="0" applyNumberFormat="1" applyFont="1"/>
    <xf numFmtId="0" fontId="23" fillId="0" borderId="0" xfId="0" applyFont="1"/>
    <xf numFmtId="0" fontId="24" fillId="0" borderId="0" xfId="0" applyFont="1" applyAlignment="1">
      <alignment horizontal="center" vertical="center"/>
    </xf>
    <xf numFmtId="0" fontId="24" fillId="0" borderId="0" xfId="0" applyFont="1"/>
    <xf numFmtId="0" fontId="13" fillId="0" borderId="0" xfId="0" applyFont="1" applyAlignment="1">
      <alignment horizontal="center"/>
    </xf>
    <xf numFmtId="0" fontId="25" fillId="0" borderId="0" xfId="0" applyFont="1" applyAlignment="1">
      <alignment horizontal="left"/>
    </xf>
    <xf numFmtId="0" fontId="25" fillId="0" borderId="0" xfId="0" applyFont="1"/>
    <xf numFmtId="0" fontId="18" fillId="0" borderId="4" xfId="0" applyFont="1" applyBorder="1"/>
    <xf numFmtId="164" fontId="18" fillId="0" borderId="12" xfId="0" applyNumberFormat="1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11" fillId="3" borderId="5" xfId="0" applyFont="1" applyFill="1" applyBorder="1"/>
    <xf numFmtId="164" fontId="11" fillId="3" borderId="5" xfId="0" applyNumberFormat="1" applyFont="1" applyFill="1" applyBorder="1" applyAlignment="1">
      <alignment horizontal="center"/>
    </xf>
    <xf numFmtId="0" fontId="18" fillId="0" borderId="13" xfId="0" applyFont="1" applyBorder="1"/>
    <xf numFmtId="164" fontId="18" fillId="0" borderId="16" xfId="0" applyNumberFormat="1" applyFont="1" applyBorder="1" applyAlignment="1">
      <alignment horizontal="center" vertical="center"/>
    </xf>
    <xf numFmtId="0" fontId="11" fillId="3" borderId="14" xfId="0" applyFont="1" applyFill="1" applyBorder="1"/>
    <xf numFmtId="164" fontId="11" fillId="3" borderId="14" xfId="0" applyNumberFormat="1" applyFont="1" applyFill="1" applyBorder="1" applyAlignment="1">
      <alignment horizontal="center"/>
    </xf>
    <xf numFmtId="0" fontId="18" fillId="0" borderId="28" xfId="0" applyFont="1" applyBorder="1" applyAlignment="1">
      <alignment vertical="center"/>
    </xf>
    <xf numFmtId="0" fontId="18" fillId="0" borderId="29" xfId="0" applyFont="1" applyBorder="1" applyAlignment="1">
      <alignment vertical="center"/>
    </xf>
    <xf numFmtId="164" fontId="18" fillId="3" borderId="16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 wrapText="1"/>
    </xf>
    <xf numFmtId="0" fontId="27" fillId="3" borderId="31" xfId="0" applyFont="1" applyFill="1" applyBorder="1"/>
    <xf numFmtId="0" fontId="10" fillId="0" borderId="18" xfId="0" applyFont="1" applyBorder="1"/>
    <xf numFmtId="164" fontId="20" fillId="3" borderId="20" xfId="0" applyNumberFormat="1" applyFont="1" applyFill="1" applyBorder="1" applyAlignment="1">
      <alignment horizontal="center" vertical="center" wrapText="1"/>
    </xf>
    <xf numFmtId="164" fontId="18" fillId="3" borderId="35" xfId="0" applyNumberFormat="1" applyFont="1" applyFill="1" applyBorder="1" applyAlignment="1">
      <alignment horizontal="center" vertical="center"/>
    </xf>
    <xf numFmtId="10" fontId="8" fillId="0" borderId="0" xfId="0" applyNumberFormat="1" applyFont="1"/>
    <xf numFmtId="0" fontId="28" fillId="0" borderId="18" xfId="0" applyFont="1" applyBorder="1"/>
    <xf numFmtId="9" fontId="8" fillId="0" borderId="0" xfId="0" applyNumberFormat="1" applyFont="1"/>
    <xf numFmtId="0" fontId="18" fillId="3" borderId="14" xfId="0" applyFont="1" applyFill="1" applyBorder="1"/>
    <xf numFmtId="164" fontId="18" fillId="3" borderId="14" xfId="0" applyNumberFormat="1" applyFont="1" applyFill="1" applyBorder="1" applyAlignment="1">
      <alignment horizontal="center"/>
    </xf>
    <xf numFmtId="164" fontId="18" fillId="3" borderId="35" xfId="0" applyNumberFormat="1" applyFont="1" applyFill="1" applyBorder="1" applyAlignment="1">
      <alignment horizontal="center"/>
    </xf>
    <xf numFmtId="166" fontId="1" fillId="0" borderId="0" xfId="0" applyNumberFormat="1" applyFont="1"/>
    <xf numFmtId="0" fontId="18" fillId="0" borderId="21" xfId="0" applyFont="1" applyBorder="1"/>
    <xf numFmtId="164" fontId="9" fillId="2" borderId="36" xfId="0" applyNumberFormat="1" applyFont="1" applyFill="1" applyBorder="1" applyAlignment="1">
      <alignment horizontal="center"/>
    </xf>
    <xf numFmtId="0" fontId="27" fillId="3" borderId="22" xfId="0" applyFont="1" applyFill="1" applyBorder="1"/>
    <xf numFmtId="0" fontId="29" fillId="0" borderId="22" xfId="0" applyFont="1" applyBorder="1"/>
    <xf numFmtId="167" fontId="18" fillId="0" borderId="0" xfId="0" applyNumberFormat="1" applyFont="1" applyAlignment="1">
      <alignment horizontal="center"/>
    </xf>
    <xf numFmtId="167" fontId="26" fillId="0" borderId="0" xfId="0" applyNumberFormat="1" applyFont="1"/>
    <xf numFmtId="0" fontId="9" fillId="0" borderId="4" xfId="0" applyFont="1" applyBorder="1"/>
    <xf numFmtId="0" fontId="18" fillId="0" borderId="12" xfId="0" applyFont="1" applyBorder="1"/>
    <xf numFmtId="0" fontId="18" fillId="3" borderId="13" xfId="0" applyFont="1" applyFill="1" applyBorder="1" applyAlignment="1">
      <alignment horizontal="center"/>
    </xf>
    <xf numFmtId="164" fontId="18" fillId="3" borderId="16" xfId="0" applyNumberFormat="1" applyFont="1" applyFill="1" applyBorder="1"/>
    <xf numFmtId="164" fontId="18" fillId="0" borderId="16" xfId="0" applyNumberFormat="1" applyFont="1" applyBorder="1"/>
    <xf numFmtId="0" fontId="18" fillId="3" borderId="13" xfId="0" applyFont="1" applyFill="1" applyBorder="1"/>
    <xf numFmtId="0" fontId="18" fillId="3" borderId="14" xfId="0" applyFont="1" applyFill="1" applyBorder="1" applyAlignment="1">
      <alignment horizontal="center"/>
    </xf>
    <xf numFmtId="0" fontId="9" fillId="0" borderId="39" xfId="0" applyFont="1" applyBorder="1"/>
    <xf numFmtId="0" fontId="9" fillId="3" borderId="13" xfId="0" applyFont="1" applyFill="1" applyBorder="1"/>
    <xf numFmtId="0" fontId="18" fillId="3" borderId="16" xfId="0" applyFont="1" applyFill="1" applyBorder="1"/>
    <xf numFmtId="0" fontId="18" fillId="0" borderId="40" xfId="0" applyFont="1" applyBorder="1"/>
    <xf numFmtId="0" fontId="18" fillId="0" borderId="39" xfId="0" applyFont="1" applyBorder="1"/>
    <xf numFmtId="0" fontId="18" fillId="3" borderId="41" xfId="0" applyFont="1" applyFill="1" applyBorder="1" applyAlignment="1">
      <alignment horizontal="center"/>
    </xf>
    <xf numFmtId="0" fontId="18" fillId="3" borderId="42" xfId="0" applyFont="1" applyFill="1" applyBorder="1"/>
    <xf numFmtId="164" fontId="18" fillId="3" borderId="43" xfId="0" applyNumberFormat="1" applyFont="1" applyFill="1" applyBorder="1"/>
    <xf numFmtId="164" fontId="18" fillId="2" borderId="23" xfId="0" applyNumberFormat="1" applyFont="1" applyFill="1" applyBorder="1"/>
    <xf numFmtId="10" fontId="30" fillId="0" borderId="0" xfId="0" applyNumberFormat="1" applyFont="1" applyAlignment="1">
      <alignment horizontal="center" vertical="center"/>
    </xf>
    <xf numFmtId="9" fontId="30" fillId="0" borderId="0" xfId="0" applyNumberFormat="1" applyFont="1" applyAlignment="1">
      <alignment horizontal="center" vertical="center"/>
    </xf>
    <xf numFmtId="0" fontId="31" fillId="0" borderId="0" xfId="0" applyFont="1" applyAlignment="1">
      <alignment vertical="center"/>
    </xf>
    <xf numFmtId="168" fontId="18" fillId="0" borderId="16" xfId="0" applyNumberFormat="1" applyFont="1" applyBorder="1"/>
    <xf numFmtId="0" fontId="18" fillId="0" borderId="44" xfId="0" applyFont="1" applyBorder="1"/>
    <xf numFmtId="0" fontId="18" fillId="0" borderId="45" xfId="0" applyFont="1" applyBorder="1"/>
    <xf numFmtId="164" fontId="18" fillId="0" borderId="12" xfId="0" applyNumberFormat="1" applyFont="1" applyBorder="1" applyAlignment="1">
      <alignment horizontal="right"/>
    </xf>
    <xf numFmtId="164" fontId="18" fillId="0" borderId="16" xfId="0" applyNumberFormat="1" applyFont="1" applyBorder="1" applyAlignment="1">
      <alignment horizontal="right"/>
    </xf>
    <xf numFmtId="0" fontId="18" fillId="3" borderId="13" xfId="0" applyFont="1" applyFill="1" applyBorder="1" applyAlignment="1">
      <alignment horizontal="right"/>
    </xf>
    <xf numFmtId="9" fontId="20" fillId="0" borderId="0" xfId="0" applyNumberFormat="1" applyFont="1"/>
    <xf numFmtId="0" fontId="18" fillId="3" borderId="46" xfId="0" applyFont="1" applyFill="1" applyBorder="1"/>
    <xf numFmtId="0" fontId="19" fillId="3" borderId="13" xfId="0" applyFont="1" applyFill="1" applyBorder="1"/>
    <xf numFmtId="0" fontId="30" fillId="0" borderId="0" xfId="0" applyFont="1" applyAlignment="1">
      <alignment horizontal="center" vertical="center"/>
    </xf>
    <xf numFmtId="0" fontId="19" fillId="3" borderId="21" xfId="0" applyFont="1" applyFill="1" applyBorder="1"/>
    <xf numFmtId="0" fontId="18" fillId="3" borderId="22" xfId="0" applyFont="1" applyFill="1" applyBorder="1"/>
    <xf numFmtId="164" fontId="18" fillId="3" borderId="23" xfId="0" applyNumberFormat="1" applyFont="1" applyFill="1" applyBorder="1"/>
    <xf numFmtId="2" fontId="26" fillId="0" borderId="0" xfId="0" applyNumberFormat="1" applyFont="1" applyAlignment="1">
      <alignment horizontal="left" vertical="center"/>
    </xf>
    <xf numFmtId="2" fontId="20" fillId="0" borderId="0" xfId="0" applyNumberFormat="1" applyFont="1" applyAlignment="1">
      <alignment horizontal="left" vertical="center"/>
    </xf>
    <xf numFmtId="41" fontId="18" fillId="0" borderId="23" xfId="1" applyFont="1" applyBorder="1" applyAlignment="1">
      <alignment horizontal="right"/>
    </xf>
    <xf numFmtId="0" fontId="33" fillId="0" borderId="0" xfId="0" applyFont="1"/>
    <xf numFmtId="0" fontId="26" fillId="0" borderId="0" xfId="0" applyFont="1"/>
    <xf numFmtId="41" fontId="8" fillId="0" borderId="0" xfId="0" applyNumberFormat="1" applyFont="1"/>
    <xf numFmtId="0" fontId="18" fillId="0" borderId="8" xfId="0" applyFont="1" applyBorder="1" applyAlignment="1">
      <alignment horizontal="left"/>
    </xf>
    <xf numFmtId="0" fontId="18" fillId="0" borderId="9" xfId="0" applyFont="1" applyBorder="1" applyAlignment="1">
      <alignment horizontal="left"/>
    </xf>
    <xf numFmtId="0" fontId="18" fillId="0" borderId="8" xfId="0" applyFont="1" applyBorder="1" applyAlignment="1">
      <alignment horizontal="center"/>
    </xf>
    <xf numFmtId="0" fontId="3" fillId="0" borderId="9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9" fillId="0" borderId="6" xfId="0" applyFont="1" applyBorder="1" applyAlignment="1">
      <alignment horizontal="left"/>
    </xf>
    <xf numFmtId="0" fontId="3" fillId="0" borderId="7" xfId="0" applyFont="1" applyBorder="1"/>
    <xf numFmtId="0" fontId="9" fillId="0" borderId="8" xfId="0" applyFont="1" applyBorder="1" applyAlignment="1">
      <alignment horizontal="left"/>
    </xf>
    <xf numFmtId="0" fontId="9" fillId="0" borderId="10" xfId="0" applyFont="1" applyBorder="1" applyAlignment="1">
      <alignment horizontal="left"/>
    </xf>
    <xf numFmtId="0" fontId="3" fillId="0" borderId="11" xfId="0" applyFont="1" applyBorder="1"/>
    <xf numFmtId="0" fontId="18" fillId="0" borderId="17" xfId="0" applyFont="1" applyBorder="1" applyAlignment="1">
      <alignment horizontal="center" vertical="center"/>
    </xf>
    <xf numFmtId="0" fontId="3" fillId="0" borderId="18" xfId="0" applyFont="1" applyBorder="1"/>
    <xf numFmtId="0" fontId="18" fillId="3" borderId="24" xfId="0" applyFont="1" applyFill="1" applyBorder="1" applyAlignment="1">
      <alignment horizontal="center" vertical="center" wrapText="1"/>
    </xf>
    <xf numFmtId="0" fontId="3" fillId="0" borderId="26" xfId="0" applyFont="1" applyBorder="1"/>
    <xf numFmtId="0" fontId="3" fillId="0" borderId="30" xfId="0" applyFont="1" applyBorder="1"/>
    <xf numFmtId="10" fontId="26" fillId="0" borderId="25" xfId="0" applyNumberFormat="1" applyFont="1" applyBorder="1" applyAlignment="1">
      <alignment horizontal="center" vertical="center"/>
    </xf>
    <xf numFmtId="0" fontId="3" fillId="0" borderId="27" xfId="0" applyFont="1" applyBorder="1"/>
    <xf numFmtId="0" fontId="3" fillId="0" borderId="32" xfId="0" applyFont="1" applyBorder="1"/>
    <xf numFmtId="0" fontId="18" fillId="3" borderId="33" xfId="0" applyFont="1" applyFill="1" applyBorder="1" applyAlignment="1">
      <alignment horizontal="center" vertical="center"/>
    </xf>
    <xf numFmtId="10" fontId="26" fillId="0" borderId="34" xfId="0" applyNumberFormat="1" applyFont="1" applyBorder="1" applyAlignment="1">
      <alignment horizontal="center" vertical="center"/>
    </xf>
    <xf numFmtId="0" fontId="3" fillId="0" borderId="37" xfId="0" applyFont="1" applyBorder="1"/>
    <xf numFmtId="165" fontId="20" fillId="0" borderId="34" xfId="0" applyNumberFormat="1" applyFont="1" applyBorder="1" applyAlignment="1">
      <alignment horizontal="center" vertical="center"/>
    </xf>
    <xf numFmtId="0" fontId="3" fillId="0" borderId="38" xfId="0" applyFont="1" applyBorder="1"/>
  </cellXfs>
  <cellStyles count="2">
    <cellStyle name="Comma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9"/>
  <sheetViews>
    <sheetView tabSelected="1" view="pageLayout" zoomScaleNormal="100" workbookViewId="0">
      <selection activeCell="A2" sqref="A2:L2"/>
    </sheetView>
  </sheetViews>
  <sheetFormatPr defaultColWidth="14.42578125" defaultRowHeight="15" customHeight="1"/>
  <cols>
    <col min="1" max="1" width="5.42578125" customWidth="1"/>
    <col min="2" max="2" width="6.85546875" customWidth="1"/>
    <col min="3" max="3" width="35" customWidth="1"/>
    <col min="4" max="4" width="19.85546875" customWidth="1"/>
    <col min="5" max="5" width="9.7109375" customWidth="1"/>
    <col min="6" max="6" width="6.5703125" customWidth="1"/>
    <col min="7" max="7" width="3.42578125" customWidth="1"/>
    <col min="8" max="8" width="8.28515625" customWidth="1"/>
    <col min="9" max="9" width="45" customWidth="1"/>
    <col min="10" max="10" width="21.28515625" customWidth="1"/>
    <col min="11" max="13" width="8.7109375" customWidth="1"/>
    <col min="14" max="14" width="12.5703125" customWidth="1"/>
    <col min="15" max="18" width="8.7109375" customWidth="1"/>
    <col min="19" max="19" width="14.140625" customWidth="1"/>
  </cols>
  <sheetData>
    <row r="1" spans="1:26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31.5">
      <c r="A2" s="140" t="s">
        <v>0</v>
      </c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2"/>
      <c r="M2" s="2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5.75">
      <c r="A3" s="4"/>
      <c r="B3" s="5"/>
      <c r="C3" s="6"/>
      <c r="D3" s="6"/>
      <c r="E3" s="6"/>
      <c r="F3" s="6"/>
      <c r="G3" s="6"/>
      <c r="H3" s="6"/>
      <c r="I3" s="7"/>
      <c r="J3" s="7"/>
      <c r="K3" s="7"/>
      <c r="L3" s="7"/>
      <c r="M3" s="7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>
      <c r="A4" s="8"/>
      <c r="B4" s="9" t="s">
        <v>1</v>
      </c>
      <c r="C4" s="10"/>
      <c r="D4" s="143" t="s">
        <v>2</v>
      </c>
      <c r="E4" s="144"/>
      <c r="F4" s="11"/>
      <c r="G4" s="11"/>
      <c r="H4" s="12"/>
      <c r="I4" s="13"/>
      <c r="J4" s="13"/>
      <c r="K4" s="13"/>
      <c r="L4" s="13"/>
      <c r="M4" s="13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</row>
    <row r="5" spans="1:26">
      <c r="A5" s="8"/>
      <c r="B5" s="145" t="s">
        <v>3</v>
      </c>
      <c r="C5" s="139"/>
      <c r="D5" s="146" t="s">
        <v>4</v>
      </c>
      <c r="E5" s="147"/>
      <c r="F5" s="11"/>
      <c r="G5" s="11"/>
      <c r="H5" s="11"/>
      <c r="I5" s="13"/>
      <c r="J5" s="13"/>
      <c r="K5" s="13"/>
      <c r="L5" s="13"/>
      <c r="M5" s="13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</row>
    <row r="6" spans="1:26" ht="15.75">
      <c r="A6" s="4"/>
      <c r="B6" s="15"/>
      <c r="C6" s="6"/>
      <c r="D6" s="4"/>
      <c r="E6" s="6"/>
      <c r="F6" s="6"/>
      <c r="G6" s="6"/>
      <c r="H6" s="6"/>
      <c r="I6" s="7"/>
      <c r="J6" s="7"/>
      <c r="K6" s="7"/>
      <c r="L6" s="7"/>
      <c r="M6" s="7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8">
      <c r="A7" s="16">
        <v>1</v>
      </c>
      <c r="B7" s="17" t="s">
        <v>5</v>
      </c>
      <c r="C7" s="18"/>
      <c r="D7" s="16"/>
      <c r="E7" s="18"/>
      <c r="F7" s="18"/>
      <c r="G7" s="16">
        <v>2</v>
      </c>
      <c r="H7" s="18" t="s">
        <v>6</v>
      </c>
      <c r="I7" s="19"/>
      <c r="J7" s="20"/>
      <c r="K7" s="21"/>
      <c r="L7" s="7"/>
      <c r="M7" s="22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</row>
    <row r="8" spans="1:26">
      <c r="A8" s="24"/>
      <c r="B8" s="25">
        <v>1</v>
      </c>
      <c r="C8" s="26" t="s">
        <v>7</v>
      </c>
      <c r="D8" s="27">
        <v>2000</v>
      </c>
      <c r="E8" s="28" t="s">
        <v>8</v>
      </c>
      <c r="F8" s="29"/>
      <c r="G8" s="30"/>
      <c r="H8" s="25">
        <v>1</v>
      </c>
      <c r="I8" s="31" t="s">
        <v>9</v>
      </c>
      <c r="J8" s="32">
        <f>D13+(3%*D13)</f>
        <v>1115833.3333333335</v>
      </c>
      <c r="K8" s="33" t="s">
        <v>10</v>
      </c>
      <c r="L8" s="7"/>
      <c r="M8" s="13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</row>
    <row r="9" spans="1:26">
      <c r="A9" s="24"/>
      <c r="B9" s="34">
        <v>2</v>
      </c>
      <c r="C9" s="35" t="s">
        <v>11</v>
      </c>
      <c r="D9" s="36">
        <v>650000</v>
      </c>
      <c r="E9" s="37" t="s">
        <v>10</v>
      </c>
      <c r="F9" s="38"/>
      <c r="G9" s="30"/>
      <c r="H9" s="34">
        <v>2</v>
      </c>
      <c r="I9" s="39" t="s">
        <v>12</v>
      </c>
      <c r="J9" s="40">
        <f>J8*1.5%</f>
        <v>16737.5</v>
      </c>
      <c r="K9" s="33" t="s">
        <v>10</v>
      </c>
      <c r="L9" s="7"/>
      <c r="M9" s="13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</row>
    <row r="10" spans="1:26">
      <c r="A10" s="24"/>
      <c r="B10" s="34">
        <v>3</v>
      </c>
      <c r="C10" s="35" t="s">
        <v>13</v>
      </c>
      <c r="D10" s="41">
        <f>D8*D9</f>
        <v>1300000000</v>
      </c>
      <c r="E10" s="37" t="s">
        <v>14</v>
      </c>
      <c r="F10" s="29"/>
      <c r="G10" s="30"/>
      <c r="H10" s="34">
        <v>3</v>
      </c>
      <c r="I10" s="39" t="s">
        <v>15</v>
      </c>
      <c r="J10" s="40">
        <f>J8*15%</f>
        <v>167375.00000000003</v>
      </c>
      <c r="K10" s="33" t="s">
        <v>10</v>
      </c>
      <c r="L10" s="7"/>
      <c r="M10" s="13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</row>
    <row r="11" spans="1:26">
      <c r="A11" s="24"/>
      <c r="B11" s="34">
        <v>4</v>
      </c>
      <c r="C11" s="35" t="s">
        <v>16</v>
      </c>
      <c r="D11" s="42">
        <v>60</v>
      </c>
      <c r="E11" s="37" t="s">
        <v>17</v>
      </c>
      <c r="F11" s="43"/>
      <c r="G11" s="30"/>
      <c r="H11" s="34">
        <v>4</v>
      </c>
      <c r="I11" s="39" t="s">
        <v>18</v>
      </c>
      <c r="J11" s="40">
        <f>J8*8%</f>
        <v>89266.666666666686</v>
      </c>
      <c r="K11" s="33" t="s">
        <v>10</v>
      </c>
      <c r="L11" s="7"/>
      <c r="M11" s="13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</row>
    <row r="12" spans="1:26">
      <c r="A12" s="24"/>
      <c r="B12" s="34">
        <v>5</v>
      </c>
      <c r="C12" s="35" t="s">
        <v>19</v>
      </c>
      <c r="D12" s="41">
        <f>D8*(D11/100)</f>
        <v>1200</v>
      </c>
      <c r="E12" s="37" t="s">
        <v>8</v>
      </c>
      <c r="F12" s="43"/>
      <c r="G12" s="30"/>
      <c r="H12" s="148" t="s">
        <v>20</v>
      </c>
      <c r="I12" s="149"/>
      <c r="J12" s="44">
        <f>SUM(J8:J11)</f>
        <v>1389212.5000000002</v>
      </c>
      <c r="K12" s="33" t="s">
        <v>10</v>
      </c>
      <c r="L12" s="7"/>
      <c r="M12" s="13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</row>
    <row r="13" spans="1:26">
      <c r="A13" s="24"/>
      <c r="B13" s="34">
        <v>6</v>
      </c>
      <c r="C13" s="35" t="s">
        <v>21</v>
      </c>
      <c r="D13" s="41">
        <f>D9/(D11/100)</f>
        <v>1083333.3333333335</v>
      </c>
      <c r="E13" s="37" t="s">
        <v>10</v>
      </c>
      <c r="F13" s="43"/>
      <c r="G13" s="30"/>
      <c r="H13" s="148" t="s">
        <v>22</v>
      </c>
      <c r="I13" s="149"/>
      <c r="J13" s="45">
        <v>1300000</v>
      </c>
      <c r="K13" s="33" t="s">
        <v>10</v>
      </c>
      <c r="L13" s="7"/>
      <c r="M13" s="13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</row>
    <row r="14" spans="1:26">
      <c r="A14" s="24"/>
      <c r="B14" s="34">
        <v>7</v>
      </c>
      <c r="C14" s="35" t="s">
        <v>23</v>
      </c>
      <c r="D14" s="36">
        <v>36</v>
      </c>
      <c r="E14" s="37" t="s">
        <v>8</v>
      </c>
      <c r="F14" s="46"/>
      <c r="G14" s="30"/>
      <c r="H14" s="148" t="s">
        <v>6</v>
      </c>
      <c r="I14" s="149"/>
      <c r="J14" s="44">
        <f>J12+J13</f>
        <v>2689212.5</v>
      </c>
      <c r="K14" s="33" t="s">
        <v>10</v>
      </c>
      <c r="L14" s="7"/>
      <c r="M14" s="13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</row>
    <row r="15" spans="1:26">
      <c r="A15" s="24"/>
      <c r="B15" s="34">
        <v>8</v>
      </c>
      <c r="C15" s="35" t="s">
        <v>24</v>
      </c>
      <c r="D15" s="36">
        <v>3000000</v>
      </c>
      <c r="E15" s="37" t="s">
        <v>10</v>
      </c>
      <c r="F15" s="43"/>
      <c r="G15" s="30"/>
      <c r="H15" s="47" t="s">
        <v>25</v>
      </c>
      <c r="I15" s="47"/>
      <c r="J15" s="47"/>
      <c r="K15" s="48"/>
      <c r="L15" s="7"/>
      <c r="M15" s="13"/>
      <c r="N15" s="14"/>
      <c r="O15" s="14"/>
      <c r="P15" s="14"/>
      <c r="Q15" s="14"/>
      <c r="R15" s="14"/>
      <c r="S15" s="49"/>
      <c r="T15" s="14"/>
      <c r="U15" s="14"/>
      <c r="V15" s="14"/>
      <c r="W15" s="14"/>
      <c r="X15" s="14"/>
      <c r="Y15" s="14"/>
      <c r="Z15" s="14"/>
    </row>
    <row r="16" spans="1:26">
      <c r="A16" s="24"/>
      <c r="B16" s="34">
        <v>9</v>
      </c>
      <c r="C16" s="35" t="s">
        <v>26</v>
      </c>
      <c r="D16" s="41">
        <f>D14*D15</f>
        <v>108000000</v>
      </c>
      <c r="E16" s="37" t="s">
        <v>27</v>
      </c>
      <c r="F16" s="43"/>
      <c r="G16" s="30"/>
      <c r="H16" s="50" t="s">
        <v>28</v>
      </c>
      <c r="I16" s="50"/>
      <c r="J16" s="50"/>
      <c r="K16" s="48"/>
      <c r="L16" s="7"/>
      <c r="M16" s="13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>
      <c r="A17" s="24"/>
      <c r="B17" s="34">
        <v>10</v>
      </c>
      <c r="C17" s="35" t="s">
        <v>29</v>
      </c>
      <c r="D17" s="36">
        <v>90</v>
      </c>
      <c r="E17" s="37" t="s">
        <v>8</v>
      </c>
      <c r="F17" s="29"/>
      <c r="G17" s="30"/>
      <c r="H17" s="51" t="s">
        <v>30</v>
      </c>
      <c r="I17" s="14"/>
      <c r="J17" s="52"/>
      <c r="K17" s="48"/>
      <c r="L17" s="7"/>
      <c r="M17" s="13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>
      <c r="A18" s="24"/>
      <c r="B18" s="34">
        <v>11</v>
      </c>
      <c r="C18" s="35" t="s">
        <v>31</v>
      </c>
      <c r="D18" s="53">
        <f>D12/D17</f>
        <v>13.333333333333334</v>
      </c>
      <c r="E18" s="37" t="s">
        <v>32</v>
      </c>
      <c r="F18" s="29"/>
      <c r="G18" s="30"/>
      <c r="H18" s="51" t="s">
        <v>33</v>
      </c>
      <c r="I18" s="14"/>
      <c r="J18" s="52"/>
      <c r="K18" s="48"/>
      <c r="L18" s="7"/>
      <c r="M18" s="13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5.75">
      <c r="A19" s="24"/>
      <c r="B19" s="54">
        <v>12</v>
      </c>
      <c r="C19" s="55" t="s">
        <v>34</v>
      </c>
      <c r="D19" s="56">
        <v>20000000</v>
      </c>
      <c r="E19" s="57" t="s">
        <v>27</v>
      </c>
      <c r="F19" s="58"/>
      <c r="G19" s="4"/>
      <c r="H19" s="51" t="s">
        <v>35</v>
      </c>
      <c r="I19" s="14"/>
      <c r="J19" s="59"/>
      <c r="K19" s="48"/>
      <c r="L19" s="7"/>
      <c r="M19" s="7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5.75">
      <c r="A20" s="24"/>
      <c r="B20" s="60"/>
      <c r="C20" s="33" t="s">
        <v>36</v>
      </c>
      <c r="D20" s="61"/>
      <c r="E20" s="33"/>
      <c r="F20" s="58"/>
      <c r="G20" s="6"/>
      <c r="H20" s="6"/>
      <c r="I20" s="7"/>
      <c r="J20" s="7"/>
      <c r="K20" s="7"/>
      <c r="L20" s="7"/>
      <c r="M20" s="7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5.75" customHeight="1">
      <c r="A21" s="1"/>
      <c r="B21" s="14"/>
      <c r="C21" s="14"/>
      <c r="D21" s="14"/>
      <c r="E21" s="14"/>
      <c r="F21" s="62"/>
      <c r="G21" s="6"/>
      <c r="H21" s="6"/>
      <c r="I21" s="7"/>
      <c r="J21" s="7"/>
      <c r="K21" s="7"/>
      <c r="L21" s="7"/>
      <c r="M21" s="7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63">
        <v>3</v>
      </c>
      <c r="B22" s="64" t="s">
        <v>37</v>
      </c>
      <c r="C22" s="64"/>
      <c r="D22" s="22"/>
      <c r="E22" s="22"/>
      <c r="F22" s="22"/>
      <c r="G22" s="65">
        <v>4</v>
      </c>
      <c r="H22" s="17" t="s">
        <v>38</v>
      </c>
      <c r="I22" s="66"/>
      <c r="J22" s="67"/>
      <c r="K22" s="21"/>
      <c r="L22" s="7"/>
      <c r="M22" s="7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24"/>
      <c r="B23" s="68" t="s">
        <v>39</v>
      </c>
      <c r="C23" s="26"/>
      <c r="D23" s="69">
        <f>D14</f>
        <v>36</v>
      </c>
      <c r="E23" s="70"/>
      <c r="F23" s="70"/>
      <c r="G23" s="29"/>
      <c r="H23" s="150">
        <v>1</v>
      </c>
      <c r="I23" s="71" t="s">
        <v>40</v>
      </c>
      <c r="J23" s="72">
        <f>J13*D12</f>
        <v>1560000000</v>
      </c>
      <c r="K23" s="153">
        <f>J23/J24</f>
        <v>0.30036264939110779</v>
      </c>
      <c r="L23" s="7"/>
      <c r="M23" s="7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24"/>
      <c r="B24" s="73" t="s">
        <v>7</v>
      </c>
      <c r="C24" s="35"/>
      <c r="D24" s="74">
        <f>D17</f>
        <v>90</v>
      </c>
      <c r="E24" s="70"/>
      <c r="F24" s="70"/>
      <c r="G24" s="29"/>
      <c r="H24" s="151"/>
      <c r="I24" s="75" t="s">
        <v>41</v>
      </c>
      <c r="J24" s="76">
        <f>D36</f>
        <v>5193721666.666667</v>
      </c>
      <c r="K24" s="154"/>
      <c r="L24" s="13"/>
      <c r="M24" s="7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24"/>
      <c r="B25" s="77" t="s">
        <v>42</v>
      </c>
      <c r="C25" s="78"/>
      <c r="D25" s="79">
        <f>D23*D15</f>
        <v>108000000</v>
      </c>
      <c r="E25" s="33" t="s">
        <v>14</v>
      </c>
      <c r="F25" s="80"/>
      <c r="G25" s="29"/>
      <c r="H25" s="152"/>
      <c r="I25" s="81" t="s">
        <v>43</v>
      </c>
      <c r="J25" s="82"/>
      <c r="K25" s="155"/>
      <c r="L25" s="13"/>
      <c r="M25" s="7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24"/>
      <c r="B26" s="77" t="s">
        <v>44</v>
      </c>
      <c r="C26" s="78"/>
      <c r="D26" s="79">
        <f>D24*J14</f>
        <v>242029125</v>
      </c>
      <c r="E26" s="33" t="s">
        <v>14</v>
      </c>
      <c r="F26" s="83"/>
      <c r="G26" s="29"/>
      <c r="H26" s="156">
        <v>2</v>
      </c>
      <c r="I26" s="75" t="s">
        <v>45</v>
      </c>
      <c r="J26" s="76">
        <f>D12*J11</f>
        <v>107120000.00000003</v>
      </c>
      <c r="K26" s="157">
        <f>J26/J27</f>
        <v>2.0624901924856071E-2</v>
      </c>
      <c r="L26" s="13"/>
      <c r="M26" s="7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24"/>
      <c r="B27" s="73" t="s">
        <v>46</v>
      </c>
      <c r="C27" s="35"/>
      <c r="D27" s="84">
        <f>D19</f>
        <v>20000000</v>
      </c>
      <c r="E27" s="33" t="s">
        <v>14</v>
      </c>
      <c r="F27" s="33"/>
      <c r="G27" s="29"/>
      <c r="H27" s="151"/>
      <c r="I27" s="75" t="s">
        <v>41</v>
      </c>
      <c r="J27" s="76">
        <f>D36</f>
        <v>5193721666.666667</v>
      </c>
      <c r="K27" s="154"/>
      <c r="L27" s="13"/>
      <c r="M27" s="85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24"/>
      <c r="B28" s="73" t="s">
        <v>47</v>
      </c>
      <c r="C28" s="35"/>
      <c r="D28" s="84">
        <f>D31*2.5%</f>
        <v>9750000</v>
      </c>
      <c r="E28" s="33" t="s">
        <v>14</v>
      </c>
      <c r="F28" s="33"/>
      <c r="G28" s="29"/>
      <c r="H28" s="152"/>
      <c r="I28" s="81" t="s">
        <v>48</v>
      </c>
      <c r="J28" s="86"/>
      <c r="K28" s="155"/>
      <c r="L28" s="13"/>
      <c r="M28" s="87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24"/>
      <c r="B29" s="73" t="s">
        <v>49</v>
      </c>
      <c r="C29" s="35"/>
      <c r="D29" s="84">
        <f>D31*2.5%</f>
        <v>9750000</v>
      </c>
      <c r="E29" s="33" t="s">
        <v>14</v>
      </c>
      <c r="F29" s="33"/>
      <c r="G29" s="29"/>
      <c r="H29" s="156">
        <v>3</v>
      </c>
      <c r="I29" s="88" t="s">
        <v>11</v>
      </c>
      <c r="J29" s="89">
        <f>D9</f>
        <v>650000</v>
      </c>
      <c r="K29" s="159">
        <f>J30/J29</f>
        <v>4.1372499999999999</v>
      </c>
      <c r="L29" s="13"/>
      <c r="M29" s="87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24"/>
      <c r="B30" s="73" t="s">
        <v>95</v>
      </c>
      <c r="C30" s="35"/>
      <c r="D30" s="90">
        <f>SUM(D25:D29)</f>
        <v>389529125</v>
      </c>
      <c r="E30" s="33" t="s">
        <v>14</v>
      </c>
      <c r="F30" s="33"/>
      <c r="G30" s="29"/>
      <c r="H30" s="151"/>
      <c r="I30" s="88" t="s">
        <v>44</v>
      </c>
      <c r="J30" s="89">
        <f>J14</f>
        <v>2689212.5</v>
      </c>
      <c r="K30" s="154"/>
      <c r="L30" s="13"/>
      <c r="M30" s="13"/>
      <c r="N30" s="9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24"/>
      <c r="B31" s="92" t="s">
        <v>50</v>
      </c>
      <c r="C31" s="55"/>
      <c r="D31" s="93">
        <v>390000000</v>
      </c>
      <c r="E31" s="33" t="s">
        <v>14</v>
      </c>
      <c r="F31" s="33"/>
      <c r="G31" s="67"/>
      <c r="H31" s="158"/>
      <c r="I31" s="94" t="s">
        <v>51</v>
      </c>
      <c r="J31" s="95"/>
      <c r="K31" s="160"/>
      <c r="L31" s="13"/>
      <c r="M31" s="13"/>
      <c r="N31" s="9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58"/>
      <c r="B32" s="29" t="s">
        <v>52</v>
      </c>
      <c r="C32" s="14"/>
      <c r="D32" s="96"/>
      <c r="E32" s="7"/>
      <c r="F32" s="7"/>
      <c r="G32" s="1"/>
      <c r="H32" s="1"/>
      <c r="I32" s="1"/>
      <c r="J32" s="1"/>
      <c r="K32" s="1"/>
      <c r="L32" s="13"/>
      <c r="M32" s="1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>
      <c r="A33" s="1"/>
      <c r="B33" s="1"/>
      <c r="C33" s="1"/>
      <c r="D33" s="1"/>
      <c r="E33" s="1"/>
      <c r="F33" s="97"/>
      <c r="G33" s="1"/>
      <c r="H33" s="1"/>
      <c r="I33" s="1"/>
      <c r="J33" s="1"/>
      <c r="K33" s="1"/>
      <c r="L33" s="13"/>
      <c r="M33" s="7"/>
      <c r="N33" s="14"/>
      <c r="O33" s="14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>
      <c r="A34" s="16">
        <v>5</v>
      </c>
      <c r="B34" s="18" t="s">
        <v>53</v>
      </c>
      <c r="C34" s="67"/>
      <c r="D34" s="67"/>
      <c r="E34" s="21"/>
      <c r="F34" s="58"/>
      <c r="G34" s="16">
        <v>6</v>
      </c>
      <c r="H34" s="18" t="s">
        <v>54</v>
      </c>
      <c r="I34" s="67"/>
      <c r="J34" s="67"/>
      <c r="K34" s="21"/>
      <c r="L34" s="97"/>
      <c r="M34" s="7"/>
      <c r="N34" s="14"/>
      <c r="O34" s="14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>
      <c r="A35" s="30"/>
      <c r="B35" s="98" t="s">
        <v>55</v>
      </c>
      <c r="C35" s="26"/>
      <c r="D35" s="99"/>
      <c r="E35" s="33"/>
      <c r="F35" s="21"/>
      <c r="G35" s="24"/>
      <c r="H35" s="25" t="s">
        <v>56</v>
      </c>
      <c r="I35" s="26" t="s">
        <v>57</v>
      </c>
      <c r="J35" s="32">
        <f>D10*J41</f>
        <v>100100000</v>
      </c>
      <c r="K35" s="33" t="s">
        <v>14</v>
      </c>
      <c r="L35" s="1"/>
      <c r="M35" s="1"/>
      <c r="N35" s="7"/>
      <c r="O35" s="14"/>
      <c r="P35" s="14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>
      <c r="A36" s="30"/>
      <c r="B36" s="100" t="s">
        <v>56</v>
      </c>
      <c r="C36" s="88" t="s">
        <v>58</v>
      </c>
      <c r="D36" s="101">
        <f>D30*D18</f>
        <v>5193721666.666667</v>
      </c>
      <c r="E36" s="33" t="s">
        <v>14</v>
      </c>
      <c r="F36" s="1"/>
      <c r="G36" s="24"/>
      <c r="H36" s="34" t="s">
        <v>59</v>
      </c>
      <c r="I36" s="35" t="s">
        <v>60</v>
      </c>
      <c r="J36" s="102">
        <v>5000000</v>
      </c>
      <c r="K36" s="33" t="s">
        <v>14</v>
      </c>
      <c r="L36" s="1"/>
      <c r="M36" s="1"/>
      <c r="N36" s="7"/>
      <c r="O36" s="14"/>
      <c r="P36" s="14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>
      <c r="A37" s="4"/>
      <c r="B37" s="103"/>
      <c r="C37" s="104" t="s">
        <v>61</v>
      </c>
      <c r="D37" s="101">
        <f>D36</f>
        <v>5193721666.666667</v>
      </c>
      <c r="E37" s="33" t="s">
        <v>14</v>
      </c>
      <c r="F37" s="1"/>
      <c r="G37" s="24"/>
      <c r="H37" s="34" t="s">
        <v>62</v>
      </c>
      <c r="I37" s="35" t="s">
        <v>63</v>
      </c>
      <c r="J37" s="102">
        <f>D41*J42</f>
        <v>3414450.0000000005</v>
      </c>
      <c r="K37" s="33" t="s">
        <v>14</v>
      </c>
      <c r="L37" s="1"/>
      <c r="M37" s="1"/>
      <c r="N37" s="7"/>
      <c r="O37" s="14"/>
      <c r="P37" s="14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>
      <c r="A38" s="4"/>
      <c r="B38" s="103"/>
      <c r="C38" s="88"/>
      <c r="D38" s="105"/>
      <c r="E38" s="33"/>
      <c r="F38" s="1"/>
      <c r="G38" s="24"/>
      <c r="H38" s="34" t="s">
        <v>64</v>
      </c>
      <c r="I38" s="35" t="s">
        <v>65</v>
      </c>
      <c r="J38" s="102">
        <f>D43*J43</f>
        <v>7498400.0000000028</v>
      </c>
      <c r="K38" s="33" t="s">
        <v>14</v>
      </c>
      <c r="L38" s="14"/>
      <c r="M38" s="14"/>
      <c r="N38" s="7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</row>
    <row r="39" spans="1:26" ht="15.75" customHeight="1">
      <c r="A39" s="30"/>
      <c r="B39" s="106" t="s">
        <v>66</v>
      </c>
      <c r="C39" s="88"/>
      <c r="D39" s="107"/>
      <c r="E39" s="33"/>
      <c r="F39" s="1"/>
      <c r="G39" s="24"/>
      <c r="H39" s="108"/>
      <c r="I39" s="29"/>
      <c r="J39" s="109"/>
      <c r="K39" s="29"/>
      <c r="L39" s="33"/>
      <c r="M39" s="29"/>
      <c r="N39" s="7"/>
      <c r="O39" s="1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</row>
    <row r="40" spans="1:26" ht="15.75" customHeight="1">
      <c r="A40" s="30"/>
      <c r="B40" s="110" t="s">
        <v>56</v>
      </c>
      <c r="C40" s="111" t="s">
        <v>67</v>
      </c>
      <c r="D40" s="112">
        <f>J8*D12</f>
        <v>1339000000.0000002</v>
      </c>
      <c r="E40" s="33" t="s">
        <v>14</v>
      </c>
      <c r="F40" s="1"/>
      <c r="G40" s="29"/>
      <c r="H40" s="138" t="s">
        <v>68</v>
      </c>
      <c r="I40" s="139"/>
      <c r="J40" s="113">
        <f>SUM(J35:J38)</f>
        <v>116012850</v>
      </c>
      <c r="K40" s="33" t="s">
        <v>14</v>
      </c>
      <c r="L40" s="33"/>
      <c r="M40" s="29"/>
      <c r="N40" s="14"/>
      <c r="O40" s="1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</row>
    <row r="41" spans="1:26" ht="15.75" customHeight="1">
      <c r="A41" s="30"/>
      <c r="B41" s="100" t="s">
        <v>59</v>
      </c>
      <c r="C41" s="88" t="s">
        <v>69</v>
      </c>
      <c r="D41" s="102">
        <f>J9*D12</f>
        <v>20085000</v>
      </c>
      <c r="E41" s="33" t="s">
        <v>14</v>
      </c>
      <c r="F41" s="1"/>
      <c r="G41" s="14"/>
      <c r="H41" s="29" t="s">
        <v>70</v>
      </c>
      <c r="I41" s="51" t="s">
        <v>71</v>
      </c>
      <c r="J41" s="114">
        <v>7.6999999999999999E-2</v>
      </c>
      <c r="K41" s="33"/>
      <c r="L41" s="33"/>
      <c r="M41" s="14"/>
      <c r="N41" s="1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</row>
    <row r="42" spans="1:26" ht="15.75" customHeight="1">
      <c r="A42" s="30"/>
      <c r="B42" s="100" t="s">
        <v>62</v>
      </c>
      <c r="C42" s="88" t="s">
        <v>72</v>
      </c>
      <c r="D42" s="102">
        <f>J10*D12</f>
        <v>200850000.00000003</v>
      </c>
      <c r="E42" s="33" t="s">
        <v>14</v>
      </c>
      <c r="F42" s="33"/>
      <c r="G42" s="14"/>
      <c r="H42" s="29" t="s">
        <v>73</v>
      </c>
      <c r="I42" s="51" t="s">
        <v>74</v>
      </c>
      <c r="J42" s="115">
        <v>0.17</v>
      </c>
      <c r="K42" s="33"/>
      <c r="L42" s="33"/>
      <c r="M42" s="13"/>
      <c r="N42" s="1"/>
      <c r="O42" s="1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</row>
    <row r="43" spans="1:26" ht="15.75" customHeight="1">
      <c r="A43" s="30"/>
      <c r="B43" s="100" t="s">
        <v>64</v>
      </c>
      <c r="C43" s="88" t="s">
        <v>75</v>
      </c>
      <c r="D43" s="102">
        <f>J11*D12</f>
        <v>107120000.00000003</v>
      </c>
      <c r="E43" s="33" t="s">
        <v>14</v>
      </c>
      <c r="F43" s="48"/>
      <c r="G43" s="14"/>
      <c r="H43" s="29" t="s">
        <v>76</v>
      </c>
      <c r="I43" s="51" t="s">
        <v>77</v>
      </c>
      <c r="J43" s="115">
        <v>7.0000000000000007E-2</v>
      </c>
      <c r="K43" s="33"/>
      <c r="L43" s="33"/>
      <c r="M43" s="13"/>
      <c r="N43" s="1"/>
      <c r="O43" s="1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</row>
    <row r="44" spans="1:26" ht="15.75" customHeight="1">
      <c r="A44" s="30"/>
      <c r="B44" s="100" t="s">
        <v>78</v>
      </c>
      <c r="C44" s="88" t="s">
        <v>79</v>
      </c>
      <c r="D44" s="102">
        <f>D16*D18</f>
        <v>1440000000</v>
      </c>
      <c r="E44" s="33" t="s">
        <v>14</v>
      </c>
      <c r="F44" s="116"/>
      <c r="G44" s="14"/>
      <c r="H44" s="14"/>
      <c r="I44" s="14"/>
      <c r="J44" s="14"/>
      <c r="K44" s="14"/>
      <c r="L44" s="14"/>
      <c r="M44" s="13"/>
      <c r="N44" s="1"/>
      <c r="O44" s="1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</row>
    <row r="45" spans="1:26" ht="15.75" customHeight="1">
      <c r="A45" s="30"/>
      <c r="B45" s="100" t="s">
        <v>80</v>
      </c>
      <c r="C45" s="88" t="s">
        <v>81</v>
      </c>
      <c r="D45" s="102">
        <f>D19*D18</f>
        <v>266666666.66666669</v>
      </c>
      <c r="E45" s="33" t="s">
        <v>14</v>
      </c>
      <c r="F45" s="58"/>
      <c r="G45" s="16">
        <v>7</v>
      </c>
      <c r="H45" s="18" t="s">
        <v>82</v>
      </c>
      <c r="I45" s="67"/>
      <c r="J45" s="67"/>
      <c r="K45" s="21"/>
      <c r="L45" s="13"/>
      <c r="M45" s="7"/>
      <c r="N45" s="1"/>
      <c r="O45" s="1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</row>
    <row r="46" spans="1:26" ht="15.75" customHeight="1">
      <c r="A46" s="30"/>
      <c r="B46" s="100" t="s">
        <v>83</v>
      </c>
      <c r="C46" s="88" t="s">
        <v>84</v>
      </c>
      <c r="D46" s="117">
        <f>D28*D18</f>
        <v>130000000</v>
      </c>
      <c r="E46" s="33" t="s">
        <v>14</v>
      </c>
      <c r="F46" s="21"/>
      <c r="G46" s="30"/>
      <c r="H46" s="118" t="s">
        <v>85</v>
      </c>
      <c r="I46" s="119"/>
      <c r="J46" s="120">
        <f>D52</f>
        <v>1560000000.0000005</v>
      </c>
      <c r="K46" s="33" t="s">
        <v>14</v>
      </c>
      <c r="L46" s="13"/>
      <c r="M46" s="7"/>
      <c r="N46" s="1"/>
      <c r="O46" s="1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</row>
    <row r="47" spans="1:26" ht="15.75" customHeight="1">
      <c r="A47" s="30"/>
      <c r="B47" s="100" t="s">
        <v>64</v>
      </c>
      <c r="C47" s="88" t="s">
        <v>86</v>
      </c>
      <c r="D47" s="102">
        <f>D29*D18</f>
        <v>130000000</v>
      </c>
      <c r="E47" s="33" t="s">
        <v>14</v>
      </c>
      <c r="F47" s="33"/>
      <c r="G47" s="30"/>
      <c r="H47" s="73" t="s">
        <v>87</v>
      </c>
      <c r="I47" s="35"/>
      <c r="J47" s="121">
        <f>J40</f>
        <v>116012850</v>
      </c>
      <c r="K47" s="33" t="s">
        <v>14</v>
      </c>
      <c r="L47" s="13"/>
      <c r="M47" s="7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thickBot="1">
      <c r="A48" s="30"/>
      <c r="B48" s="122"/>
      <c r="C48" s="88" t="s">
        <v>88</v>
      </c>
      <c r="D48" s="102">
        <f>SUM(D40:D47)</f>
        <v>3633721666.6666665</v>
      </c>
      <c r="E48" s="33" t="s">
        <v>14</v>
      </c>
      <c r="F48" s="33"/>
      <c r="G48" s="30"/>
      <c r="H48" s="136" t="s">
        <v>93</v>
      </c>
      <c r="I48" s="137"/>
      <c r="J48" s="132">
        <f>((J46*100)/J47)</f>
        <v>1344.6786282726446</v>
      </c>
      <c r="K48" s="123" t="s">
        <v>17</v>
      </c>
      <c r="L48" s="1"/>
      <c r="M48" s="7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>
      <c r="A49" s="30"/>
      <c r="B49" s="103"/>
      <c r="C49" s="124"/>
      <c r="D49" s="109"/>
      <c r="E49" s="33"/>
      <c r="F49" s="33"/>
      <c r="G49" s="14"/>
      <c r="H49" s="133" t="s">
        <v>70</v>
      </c>
      <c r="I49" s="134" t="s">
        <v>94</v>
      </c>
      <c r="J49" s="14"/>
      <c r="K49" s="14"/>
      <c r="L49" s="1"/>
      <c r="M49" s="7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>
      <c r="A50" s="30"/>
      <c r="B50" s="103" t="s">
        <v>89</v>
      </c>
      <c r="C50" s="88" t="s">
        <v>91</v>
      </c>
      <c r="D50" s="101">
        <f>D37-D48</f>
        <v>1560000000.0000005</v>
      </c>
      <c r="E50" s="33" t="s">
        <v>14</v>
      </c>
      <c r="F50" s="33"/>
      <c r="G50" s="7"/>
      <c r="H50" s="6"/>
      <c r="I50" s="7"/>
      <c r="J50" s="7"/>
      <c r="K50" s="7"/>
      <c r="L50" s="135"/>
      <c r="M50" s="7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>
      <c r="A51" s="30"/>
      <c r="B51" s="125"/>
      <c r="C51" s="88" t="s">
        <v>92</v>
      </c>
      <c r="D51" s="101">
        <f>D50*E51%</f>
        <v>0</v>
      </c>
      <c r="E51" s="126"/>
      <c r="F51" s="33"/>
      <c r="G51" s="7"/>
      <c r="H51" s="7"/>
      <c r="I51" s="7"/>
      <c r="J51" s="7"/>
      <c r="K51" s="7"/>
      <c r="L51" s="7"/>
      <c r="M51" s="7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>
      <c r="A52" s="30"/>
      <c r="B52" s="127"/>
      <c r="C52" s="128" t="s">
        <v>90</v>
      </c>
      <c r="D52" s="129">
        <f>D50-D51</f>
        <v>1560000000.0000005</v>
      </c>
      <c r="E52" s="33" t="s">
        <v>14</v>
      </c>
      <c r="F52" s="33"/>
      <c r="G52" s="7"/>
      <c r="H52" s="7"/>
      <c r="I52" s="7"/>
      <c r="J52" s="7"/>
      <c r="K52" s="7"/>
      <c r="L52" s="7"/>
      <c r="M52" s="7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>
      <c r="A53" s="4"/>
      <c r="B53" s="58"/>
      <c r="C53" s="33" t="s">
        <v>96</v>
      </c>
      <c r="D53" s="58"/>
      <c r="E53" s="62"/>
      <c r="F53" s="33"/>
      <c r="G53" s="7"/>
      <c r="H53" s="7"/>
      <c r="I53" s="7"/>
      <c r="J53" s="7"/>
      <c r="K53" s="7"/>
      <c r="L53" s="7"/>
      <c r="M53" s="7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>
      <c r="A54" s="7"/>
      <c r="B54" s="6"/>
      <c r="C54" s="33" t="s">
        <v>97</v>
      </c>
      <c r="D54" s="6"/>
      <c r="E54" s="62"/>
      <c r="F54" s="33"/>
      <c r="G54" s="7"/>
      <c r="H54" s="7"/>
      <c r="I54" s="7"/>
      <c r="J54" s="7"/>
      <c r="K54" s="7"/>
      <c r="L54" s="7"/>
      <c r="M54" s="7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>
      <c r="A55" s="7"/>
      <c r="B55" s="7"/>
      <c r="C55" s="7"/>
      <c r="D55" s="7"/>
      <c r="E55" s="7"/>
      <c r="F55" s="51"/>
      <c r="G55" s="7"/>
      <c r="H55" s="7"/>
      <c r="I55" s="7"/>
      <c r="J55" s="7"/>
      <c r="K55" s="7"/>
      <c r="L55" s="7"/>
      <c r="M55" s="7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>
      <c r="A56" s="7"/>
      <c r="B56" s="7"/>
      <c r="C56" s="7"/>
      <c r="D56" s="7"/>
      <c r="E56" s="7"/>
      <c r="F56" s="130"/>
      <c r="G56" s="7"/>
      <c r="H56" s="7"/>
      <c r="I56" s="7"/>
      <c r="J56" s="7"/>
      <c r="K56" s="7"/>
      <c r="L56" s="7"/>
      <c r="M56" s="7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>
      <c r="A57" s="7"/>
      <c r="B57" s="7"/>
      <c r="C57" s="7"/>
      <c r="D57" s="7"/>
      <c r="E57" s="7"/>
      <c r="F57" s="51"/>
      <c r="G57" s="7"/>
      <c r="H57" s="7"/>
      <c r="I57" s="7"/>
      <c r="J57" s="7"/>
      <c r="K57" s="7"/>
      <c r="L57" s="7"/>
      <c r="M57" s="7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>
      <c r="A58" s="7"/>
      <c r="B58" s="7"/>
      <c r="C58" s="7"/>
      <c r="D58" s="7"/>
      <c r="E58" s="7"/>
      <c r="F58" s="130"/>
      <c r="G58" s="7"/>
      <c r="H58" s="7"/>
      <c r="I58" s="7"/>
      <c r="J58" s="7"/>
      <c r="K58" s="7"/>
      <c r="L58" s="7"/>
      <c r="M58" s="7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>
      <c r="A59" s="7"/>
      <c r="B59" s="7"/>
      <c r="C59" s="7"/>
      <c r="D59" s="7"/>
      <c r="E59" s="7"/>
      <c r="F59" s="51"/>
      <c r="G59" s="7"/>
      <c r="H59" s="7"/>
      <c r="I59" s="7"/>
      <c r="J59" s="7"/>
      <c r="K59" s="7"/>
      <c r="L59" s="7"/>
      <c r="M59" s="7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>
      <c r="A60" s="7"/>
      <c r="B60" s="7"/>
      <c r="C60" s="7"/>
      <c r="D60" s="7"/>
      <c r="E60" s="7"/>
      <c r="F60" s="130"/>
      <c r="G60" s="7"/>
      <c r="H60" s="7"/>
      <c r="I60" s="7"/>
      <c r="J60" s="7"/>
      <c r="K60" s="7"/>
      <c r="L60" s="7"/>
      <c r="M60" s="7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>
      <c r="A61" s="7"/>
      <c r="B61" s="7"/>
      <c r="C61" s="7"/>
      <c r="D61" s="7"/>
      <c r="E61" s="7"/>
      <c r="F61" s="51"/>
      <c r="G61" s="7"/>
      <c r="H61" s="7"/>
      <c r="I61" s="7"/>
      <c r="J61" s="7"/>
      <c r="K61" s="7"/>
      <c r="L61" s="7"/>
      <c r="M61" s="7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>
      <c r="A62" s="7"/>
      <c r="B62" s="7"/>
      <c r="C62" s="7"/>
      <c r="D62" s="7"/>
      <c r="E62" s="7"/>
      <c r="F62" s="51"/>
      <c r="G62" s="7"/>
      <c r="H62" s="7"/>
      <c r="I62" s="7"/>
      <c r="J62" s="7"/>
      <c r="K62" s="7"/>
      <c r="L62" s="7"/>
      <c r="M62" s="7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>
      <c r="A63" s="7"/>
      <c r="B63" s="7"/>
      <c r="C63" s="7"/>
      <c r="D63" s="7"/>
      <c r="E63" s="7"/>
      <c r="F63" s="51"/>
      <c r="G63" s="7"/>
      <c r="H63" s="7"/>
      <c r="I63" s="7"/>
      <c r="J63" s="7"/>
      <c r="K63" s="7"/>
      <c r="L63" s="7"/>
      <c r="M63" s="7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>
      <c r="A64" s="7"/>
      <c r="B64" s="7"/>
      <c r="C64" s="7"/>
      <c r="D64" s="7"/>
      <c r="E64" s="7"/>
      <c r="F64" s="131"/>
      <c r="G64" s="7"/>
      <c r="H64" s="7"/>
      <c r="I64" s="7"/>
      <c r="J64" s="7"/>
      <c r="K64" s="7"/>
      <c r="L64" s="7"/>
      <c r="M64" s="7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>
      <c r="A65" s="7"/>
      <c r="B65" s="7"/>
      <c r="C65" s="7"/>
      <c r="D65" s="7"/>
      <c r="E65" s="7"/>
      <c r="F65" s="51"/>
      <c r="G65" s="7"/>
      <c r="H65" s="7"/>
      <c r="I65" s="7"/>
      <c r="J65" s="7"/>
      <c r="K65" s="7"/>
      <c r="L65" s="7"/>
      <c r="M65" s="7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>
      <c r="A66" s="7"/>
      <c r="B66" s="7"/>
      <c r="C66" s="7"/>
      <c r="D66" s="7"/>
      <c r="E66" s="7"/>
      <c r="F66" s="51"/>
      <c r="G66" s="7"/>
      <c r="H66" s="7"/>
      <c r="I66" s="7"/>
      <c r="J66" s="7"/>
      <c r="K66" s="7"/>
      <c r="L66" s="7"/>
      <c r="M66" s="7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>
      <c r="A67" s="7"/>
      <c r="B67" s="7"/>
      <c r="C67" s="7"/>
      <c r="D67" s="7"/>
      <c r="E67" s="7"/>
      <c r="F67" s="51"/>
      <c r="G67" s="7"/>
      <c r="H67" s="7"/>
      <c r="I67" s="7"/>
      <c r="J67" s="7"/>
      <c r="K67" s="7"/>
      <c r="L67" s="7"/>
      <c r="M67" s="7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>
      <c r="A68" s="7"/>
      <c r="B68" s="7"/>
      <c r="C68" s="7"/>
      <c r="D68" s="7"/>
      <c r="E68" s="7"/>
      <c r="F68" s="51"/>
      <c r="G68" s="7"/>
      <c r="H68" s="7"/>
      <c r="I68" s="7"/>
      <c r="J68" s="7"/>
      <c r="K68" s="7"/>
      <c r="L68" s="7"/>
      <c r="M68" s="7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>
      <c r="A69" s="7"/>
      <c r="B69" s="7"/>
      <c r="C69" s="7"/>
      <c r="D69" s="7"/>
      <c r="E69" s="7"/>
      <c r="F69" s="33"/>
      <c r="G69" s="7"/>
      <c r="H69" s="7"/>
      <c r="I69" s="7"/>
      <c r="J69" s="7"/>
      <c r="K69" s="7"/>
      <c r="L69" s="7"/>
      <c r="M69" s="7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>
      <c r="A70" s="7"/>
      <c r="B70" s="7"/>
      <c r="C70" s="7"/>
      <c r="D70" s="7"/>
      <c r="E70" s="7"/>
      <c r="F70" s="33"/>
      <c r="G70" s="7"/>
      <c r="H70" s="7"/>
      <c r="I70" s="7"/>
      <c r="J70" s="7"/>
      <c r="K70" s="7"/>
      <c r="L70" s="7"/>
      <c r="M70" s="7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>
      <c r="A71" s="7"/>
      <c r="B71" s="7"/>
      <c r="C71" s="7"/>
      <c r="D71" s="7"/>
      <c r="E71" s="7"/>
      <c r="F71" s="51"/>
      <c r="G71" s="7"/>
      <c r="H71" s="7"/>
      <c r="I71" s="7"/>
      <c r="J71" s="7"/>
      <c r="K71" s="7"/>
      <c r="L71" s="7"/>
      <c r="M71" s="7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>
      <c r="A72" s="7"/>
      <c r="B72" s="7"/>
      <c r="C72" s="7"/>
      <c r="D72" s="7"/>
      <c r="E72" s="7"/>
      <c r="F72" s="51"/>
      <c r="G72" s="7"/>
      <c r="H72" s="7"/>
      <c r="I72" s="7"/>
      <c r="J72" s="7"/>
      <c r="K72" s="7"/>
      <c r="L72" s="7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>
      <c r="A73" s="7"/>
      <c r="B73" s="7"/>
      <c r="C73" s="7"/>
      <c r="D73" s="7"/>
      <c r="E73" s="7"/>
      <c r="F73" s="62"/>
      <c r="G73" s="7"/>
      <c r="H73" s="7"/>
      <c r="I73" s="7"/>
      <c r="J73" s="7"/>
      <c r="K73" s="7"/>
      <c r="L73" s="7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>
      <c r="A74" s="7"/>
      <c r="B74" s="7"/>
      <c r="C74" s="7"/>
      <c r="D74" s="7"/>
      <c r="E74" s="7"/>
      <c r="F74" s="62"/>
      <c r="G74" s="7"/>
      <c r="H74" s="7"/>
      <c r="I74" s="7"/>
      <c r="J74" s="7"/>
      <c r="K74" s="7"/>
      <c r="L74" s="7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>
      <c r="A79" s="7"/>
      <c r="B79" s="7"/>
      <c r="C79" s="7"/>
      <c r="D79" s="7"/>
      <c r="E79" s="7"/>
      <c r="F79" s="7"/>
      <c r="G79" s="1"/>
      <c r="H79" s="7"/>
      <c r="I79" s="7"/>
      <c r="J79" s="7"/>
      <c r="K79" s="7"/>
      <c r="L79" s="7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>
      <c r="A80" s="7"/>
      <c r="B80" s="7"/>
      <c r="C80" s="7"/>
      <c r="D80" s="7"/>
      <c r="E80" s="7"/>
      <c r="F80" s="7"/>
      <c r="G80" s="1"/>
      <c r="H80" s="1"/>
      <c r="I80" s="1"/>
      <c r="J80" s="1"/>
      <c r="K80" s="1"/>
      <c r="L80" s="7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>
      <c r="A81" s="7"/>
      <c r="B81" s="7"/>
      <c r="C81" s="7"/>
      <c r="D81" s="7"/>
      <c r="E81" s="7"/>
      <c r="F81" s="7"/>
      <c r="G81" s="1"/>
      <c r="H81" s="1"/>
      <c r="I81" s="1"/>
      <c r="J81" s="1"/>
      <c r="K81" s="1"/>
      <c r="L81" s="7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>
      <c r="A82" s="7"/>
      <c r="B82" s="7"/>
      <c r="C82" s="7"/>
      <c r="D82" s="7"/>
      <c r="E82" s="7"/>
      <c r="F82" s="7"/>
      <c r="G82" s="1"/>
      <c r="H82" s="1"/>
      <c r="I82" s="1"/>
      <c r="J82" s="1"/>
      <c r="K82" s="1"/>
      <c r="L82" s="7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>
      <c r="A83" s="1"/>
      <c r="B83" s="7"/>
      <c r="C83" s="7"/>
      <c r="D83" s="7"/>
      <c r="E83" s="7"/>
      <c r="F83" s="7"/>
      <c r="G83" s="1"/>
      <c r="H83" s="1"/>
      <c r="I83" s="1"/>
      <c r="J83" s="1"/>
      <c r="K83" s="1"/>
      <c r="L83" s="7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>
      <c r="A84" s="1"/>
      <c r="B84" s="1"/>
      <c r="C84" s="1"/>
      <c r="D84" s="1"/>
      <c r="E84" s="1"/>
      <c r="F84" s="7"/>
      <c r="G84" s="1"/>
      <c r="H84" s="1"/>
      <c r="I84" s="1"/>
      <c r="J84" s="1"/>
      <c r="K84" s="1"/>
      <c r="L84" s="7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1"/>
      <c r="B85" s="1"/>
      <c r="C85" s="1"/>
      <c r="D85" s="1"/>
      <c r="E85" s="1"/>
      <c r="F85" s="7"/>
      <c r="G85" s="1"/>
      <c r="H85" s="1"/>
      <c r="I85" s="1"/>
      <c r="J85" s="1"/>
      <c r="K85" s="1"/>
      <c r="L85" s="7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>
      <c r="A86" s="1"/>
      <c r="B86" s="1"/>
      <c r="C86" s="1"/>
      <c r="D86" s="1"/>
      <c r="E86" s="1"/>
      <c r="F86" s="7"/>
      <c r="G86" s="1"/>
      <c r="H86" s="1"/>
      <c r="I86" s="1"/>
      <c r="J86" s="1"/>
      <c r="K86" s="1"/>
      <c r="L86" s="7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>
      <c r="A87" s="1"/>
      <c r="B87" s="1"/>
      <c r="C87" s="1"/>
      <c r="D87" s="1"/>
      <c r="E87" s="1"/>
      <c r="F87" s="7"/>
      <c r="G87" s="1"/>
      <c r="H87" s="1"/>
      <c r="I87" s="1"/>
      <c r="J87" s="1"/>
      <c r="K87" s="1"/>
      <c r="L87" s="7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>
      <c r="A88" s="1"/>
      <c r="B88" s="1"/>
      <c r="C88" s="1"/>
      <c r="D88" s="1"/>
      <c r="E88" s="1"/>
      <c r="F88" s="7"/>
      <c r="G88" s="1"/>
      <c r="H88" s="1"/>
      <c r="I88" s="1"/>
      <c r="J88" s="1"/>
      <c r="K88" s="1"/>
      <c r="L88" s="7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>
      <c r="A89" s="1"/>
      <c r="B89" s="1"/>
      <c r="C89" s="1"/>
      <c r="D89" s="1"/>
      <c r="E89" s="1"/>
      <c r="F89" s="7"/>
      <c r="G89" s="1"/>
      <c r="H89" s="1"/>
      <c r="I89" s="1"/>
      <c r="J89" s="1"/>
      <c r="K89" s="1"/>
      <c r="L89" s="7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>
      <c r="A90" s="1"/>
      <c r="B90" s="1"/>
      <c r="C90" s="1"/>
      <c r="D90" s="1"/>
      <c r="E90" s="1"/>
      <c r="F90" s="7"/>
      <c r="G90" s="1"/>
      <c r="H90" s="1"/>
      <c r="I90" s="1"/>
      <c r="J90" s="1"/>
      <c r="K90" s="1"/>
      <c r="L90" s="7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>
      <c r="A91" s="1"/>
      <c r="B91" s="1"/>
      <c r="C91" s="1"/>
      <c r="D91" s="1"/>
      <c r="E91" s="1"/>
      <c r="F91" s="7"/>
      <c r="G91" s="1"/>
      <c r="H91" s="1"/>
      <c r="I91" s="1"/>
      <c r="J91" s="1"/>
      <c r="K91" s="1"/>
      <c r="L91" s="7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>
      <c r="A92" s="1"/>
      <c r="B92" s="1"/>
      <c r="C92" s="1"/>
      <c r="D92" s="1"/>
      <c r="E92" s="1"/>
      <c r="F92" s="7"/>
      <c r="G92" s="1"/>
      <c r="H92" s="1"/>
      <c r="I92" s="1"/>
      <c r="J92" s="1"/>
      <c r="K92" s="1"/>
      <c r="L92" s="7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>
      <c r="A93" s="1"/>
      <c r="B93" s="1"/>
      <c r="C93" s="1"/>
      <c r="D93" s="1"/>
      <c r="E93" s="1"/>
      <c r="F93" s="7"/>
      <c r="G93" s="1"/>
      <c r="H93" s="1"/>
      <c r="I93" s="1"/>
      <c r="J93" s="1"/>
      <c r="K93" s="1"/>
      <c r="L93" s="7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>
      <c r="A94" s="1"/>
      <c r="B94" s="1"/>
      <c r="C94" s="1"/>
      <c r="D94" s="1"/>
      <c r="E94" s="1"/>
      <c r="F94" s="7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>
      <c r="A95" s="1"/>
      <c r="B95" s="1"/>
      <c r="C95" s="1"/>
      <c r="D95" s="1"/>
      <c r="E95" s="1"/>
      <c r="F95" s="7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>
      <c r="A96" s="1"/>
      <c r="B96" s="1"/>
      <c r="C96" s="1"/>
      <c r="D96" s="1"/>
      <c r="E96" s="1"/>
      <c r="F96" s="7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>
      <c r="A97" s="1"/>
      <c r="B97" s="1"/>
      <c r="C97" s="1"/>
      <c r="D97" s="1"/>
      <c r="E97" s="1"/>
      <c r="F97" s="7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>
      <c r="A98" s="1"/>
      <c r="B98" s="1"/>
      <c r="C98" s="1"/>
      <c r="D98" s="1"/>
      <c r="E98" s="1"/>
      <c r="F98" s="7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>
      <c r="A99" s="1"/>
      <c r="B99" s="1"/>
      <c r="C99" s="1"/>
      <c r="D99" s="1"/>
      <c r="E99" s="1"/>
      <c r="F99" s="7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>
      <c r="A100" s="1"/>
      <c r="B100" s="1"/>
      <c r="C100" s="1"/>
      <c r="D100" s="1"/>
      <c r="E100" s="1"/>
      <c r="F100" s="7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>
      <c r="A101" s="1"/>
      <c r="B101" s="1"/>
      <c r="C101" s="1"/>
      <c r="D101" s="1"/>
      <c r="E101" s="1"/>
      <c r="F101" s="7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>
      <c r="A102" s="1"/>
      <c r="B102" s="1"/>
      <c r="C102" s="1"/>
      <c r="D102" s="1"/>
      <c r="E102" s="1"/>
      <c r="F102" s="7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>
      <c r="A103" s="1"/>
      <c r="B103" s="1"/>
      <c r="C103" s="1"/>
      <c r="D103" s="1"/>
      <c r="E103" s="1"/>
      <c r="F103" s="7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</sheetData>
  <mergeCells count="15">
    <mergeCell ref="H48:I48"/>
    <mergeCell ref="H40:I40"/>
    <mergeCell ref="A2:L2"/>
    <mergeCell ref="D4:E4"/>
    <mergeCell ref="B5:C5"/>
    <mergeCell ref="D5:E5"/>
    <mergeCell ref="H12:I12"/>
    <mergeCell ref="H13:I13"/>
    <mergeCell ref="H14:I14"/>
    <mergeCell ref="H23:H25"/>
    <mergeCell ref="K23:K25"/>
    <mergeCell ref="H26:H28"/>
    <mergeCell ref="K26:K28"/>
    <mergeCell ref="H29:H31"/>
    <mergeCell ref="K29:K31"/>
  </mergeCells>
  <pageMargins left="0.7" right="0.7" top="0.75" bottom="0.75" header="0" footer="0"/>
  <pageSetup orientation="landscape" r:id="rId1"/>
  <headerFooter>
    <oddHeader>&amp;C&amp;G</oddHead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Rosyid Aziz</dc:creator>
  <cp:lastModifiedBy>HP</cp:lastModifiedBy>
  <dcterms:created xsi:type="dcterms:W3CDTF">2014-12-02T17:41:11Z</dcterms:created>
  <dcterms:modified xsi:type="dcterms:W3CDTF">2023-02-14T17:32:19Z</dcterms:modified>
</cp:coreProperties>
</file>